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Wowo momos/"/>
    </mc:Choice>
  </mc:AlternateContent>
  <xr:revisionPtr revIDLastSave="0" documentId="8_{E1CA8201-B2F3-4B2B-A3EF-26DE76FDEB20}" xr6:coauthVersionLast="47" xr6:coauthVersionMax="47" xr10:uidLastSave="{00000000-0000-0000-0000-000000000000}"/>
  <bookViews>
    <workbookView xWindow="-120" yWindow="-120" windowWidth="20730" windowHeight="11040" tabRatio="789" xr2:uid="{EFEC39A3-BF37-4F1F-8A9D-A512991C74ED}"/>
  </bookViews>
  <sheets>
    <sheet name="BRAND SNAPSHOT - OVERALL" sheetId="2" r:id="rId1"/>
    <sheet name="BRAND SNAPSHOT – LTL 134 STORES" sheetId="3" r:id="rId2"/>
    <sheet name="LOYALTY &amp; NON-LOYALTY DISTRIBUT" sheetId="4" r:id="rId3"/>
    <sheet name="MOM_SALES_BILLS" sheetId="5" r:id="rId4"/>
    <sheet name="VISIT DISTRIBUTION COMPARISON" sheetId="6" r:id="rId5"/>
    <sheet name="ATV BANDING" sheetId="7" r:id="rId6"/>
    <sheet name="REPEAT COHORT" sheetId="8" r:id="rId7"/>
    <sheet name="CHURN COHORT (ONE-TIMERS)" sheetId="9" r:id="rId8"/>
    <sheet name="LIFECYCLE BASED SEGMENTATION" sheetId="12" r:id="rId9"/>
    <sheet name="ONETIMERS DISTRIBUTION" sheetId="10" r:id="rId10"/>
    <sheet name="REPEATERS DISTRIBUTION " sheetId="11" r:id="rId11"/>
  </sheets>
  <definedNames>
    <definedName name="_xlnm._FilterDatabase" localSheetId="9" hidden="1">'ONETIMERS DISTRIBUTION'!$A$1:$D$108</definedName>
    <definedName name="_xlnm._FilterDatabase" localSheetId="10" hidden="1">'ONETIMERS DISTRIBUTION'!$A$1:$D$51</definedName>
  </definedNames>
  <calcPr calcId="191029"/>
  <pivotCaches>
    <pivotCache cacheId="133" r:id="rId12"/>
    <pivotCache cacheId="134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2" l="1"/>
  <c r="F7" i="12"/>
  <c r="H8" i="12" s="1"/>
  <c r="F6" i="12"/>
  <c r="H6" i="12" s="1"/>
  <c r="F3" i="12"/>
  <c r="G3" i="12" s="1"/>
  <c r="F11" i="9"/>
  <c r="P13" i="8"/>
  <c r="P12" i="8"/>
  <c r="P11" i="8"/>
  <c r="P10" i="8"/>
  <c r="P9" i="8"/>
  <c r="P8" i="8"/>
  <c r="P7" i="8"/>
  <c r="P6" i="8"/>
  <c r="P5" i="8"/>
  <c r="P4" i="8"/>
  <c r="P3" i="8"/>
  <c r="P2" i="8"/>
  <c r="P33" i="8"/>
  <c r="B32" i="8"/>
  <c r="P32" i="8"/>
  <c r="P29" i="8"/>
  <c r="P28" i="8"/>
  <c r="P27" i="8"/>
  <c r="P26" i="8"/>
  <c r="P25" i="8"/>
  <c r="P24" i="8"/>
  <c r="P23" i="8"/>
  <c r="P22" i="8"/>
  <c r="P21" i="8"/>
  <c r="P20" i="8"/>
  <c r="P19" i="8"/>
  <c r="P18" i="8"/>
  <c r="O30" i="8"/>
  <c r="O29" i="8"/>
  <c r="N29" i="8"/>
  <c r="O28" i="8"/>
  <c r="N28" i="8"/>
  <c r="M28" i="8"/>
  <c r="O27" i="8"/>
  <c r="N27" i="8"/>
  <c r="M27" i="8"/>
  <c r="L27" i="8"/>
  <c r="O26" i="8"/>
  <c r="N26" i="8"/>
  <c r="M26" i="8"/>
  <c r="L26" i="8"/>
  <c r="K26" i="8"/>
  <c r="O25" i="8"/>
  <c r="N25" i="8"/>
  <c r="M25" i="8"/>
  <c r="L25" i="8"/>
  <c r="K25" i="8"/>
  <c r="J25" i="8"/>
  <c r="O24" i="8"/>
  <c r="N24" i="8"/>
  <c r="M24" i="8"/>
  <c r="L24" i="8"/>
  <c r="K24" i="8"/>
  <c r="J24" i="8"/>
  <c r="I24" i="8"/>
  <c r="O23" i="8"/>
  <c r="N23" i="8"/>
  <c r="M23" i="8"/>
  <c r="L23" i="8"/>
  <c r="K23" i="8"/>
  <c r="J23" i="8"/>
  <c r="I23" i="8"/>
  <c r="H23" i="8"/>
  <c r="O22" i="8"/>
  <c r="N22" i="8"/>
  <c r="M22" i="8"/>
  <c r="L22" i="8"/>
  <c r="K22" i="8"/>
  <c r="J22" i="8"/>
  <c r="I22" i="8"/>
  <c r="H22" i="8"/>
  <c r="G22" i="8"/>
  <c r="O21" i="8"/>
  <c r="N21" i="8"/>
  <c r="M21" i="8"/>
  <c r="L21" i="8"/>
  <c r="K21" i="8"/>
  <c r="J21" i="8"/>
  <c r="I21" i="8"/>
  <c r="H21" i="8"/>
  <c r="G21" i="8"/>
  <c r="F21" i="8"/>
  <c r="O20" i="8"/>
  <c r="N20" i="8"/>
  <c r="M20" i="8"/>
  <c r="L20" i="8"/>
  <c r="K20" i="8"/>
  <c r="J20" i="8"/>
  <c r="I20" i="8"/>
  <c r="H20" i="8"/>
  <c r="G20" i="8"/>
  <c r="F20" i="8"/>
  <c r="E20" i="8"/>
  <c r="O19" i="8"/>
  <c r="N19" i="8"/>
  <c r="M19" i="8"/>
  <c r="L19" i="8"/>
  <c r="K19" i="8"/>
  <c r="J19" i="8"/>
  <c r="I19" i="8"/>
  <c r="H19" i="8"/>
  <c r="G19" i="8"/>
  <c r="F19" i="8"/>
  <c r="E19" i="8"/>
  <c r="D19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D34" i="3"/>
  <c r="C34" i="3"/>
  <c r="B34" i="3"/>
  <c r="D31" i="3"/>
  <c r="C31" i="3"/>
  <c r="B31" i="3"/>
  <c r="D28" i="3"/>
  <c r="C28" i="3"/>
  <c r="B28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3" i="3"/>
  <c r="C33" i="3"/>
  <c r="B33" i="3"/>
  <c r="D32" i="3"/>
  <c r="C32" i="3"/>
  <c r="B32" i="3"/>
  <c r="D30" i="3"/>
  <c r="C30" i="3"/>
  <c r="B30" i="3"/>
  <c r="D29" i="3"/>
  <c r="C29" i="3"/>
  <c r="B29" i="3"/>
  <c r="D27" i="3"/>
  <c r="C27" i="3"/>
  <c r="B27" i="3"/>
  <c r="D26" i="3"/>
  <c r="C26" i="3"/>
  <c r="B26" i="3"/>
  <c r="D25" i="3"/>
  <c r="C25" i="3"/>
  <c r="B25" i="3"/>
  <c r="D24" i="3"/>
  <c r="C24" i="3"/>
  <c r="B24" i="3"/>
  <c r="I13" i="3"/>
  <c r="H13" i="3"/>
  <c r="G13" i="3"/>
  <c r="I10" i="3"/>
  <c r="H10" i="3"/>
  <c r="G10" i="3"/>
  <c r="I7" i="3"/>
  <c r="H7" i="3"/>
  <c r="G7" i="3"/>
  <c r="D13" i="3"/>
  <c r="C13" i="3"/>
  <c r="B13" i="3"/>
  <c r="D10" i="3"/>
  <c r="C10" i="3"/>
  <c r="B10" i="3"/>
  <c r="D7" i="3"/>
  <c r="C7" i="3"/>
  <c r="B7" i="3"/>
  <c r="I11" i="2"/>
  <c r="H11" i="2"/>
  <c r="G11" i="2"/>
  <c r="D11" i="2"/>
  <c r="C11" i="2"/>
  <c r="B11" i="2"/>
  <c r="I8" i="2"/>
  <c r="H8" i="2"/>
  <c r="G8" i="2"/>
  <c r="D8" i="2"/>
  <c r="C8" i="2"/>
  <c r="B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W26" i="7"/>
  <c r="O26" i="7"/>
  <c r="G26" i="7"/>
  <c r="W13" i="7"/>
  <c r="O13" i="7"/>
  <c r="G13" i="7"/>
  <c r="W25" i="7"/>
  <c r="W24" i="7"/>
  <c r="W23" i="7"/>
  <c r="W22" i="7"/>
  <c r="W21" i="7"/>
  <c r="W20" i="7"/>
  <c r="W19" i="7"/>
  <c r="W18" i="7"/>
  <c r="W17" i="7"/>
  <c r="W16" i="7"/>
  <c r="O25" i="7"/>
  <c r="O24" i="7"/>
  <c r="O23" i="7"/>
  <c r="O22" i="7"/>
  <c r="O21" i="7"/>
  <c r="O20" i="7"/>
  <c r="O19" i="7"/>
  <c r="O18" i="7"/>
  <c r="O17" i="7"/>
  <c r="O16" i="7"/>
  <c r="G25" i="7"/>
  <c r="G24" i="7"/>
  <c r="G23" i="7"/>
  <c r="G22" i="7"/>
  <c r="G21" i="7"/>
  <c r="G20" i="7"/>
  <c r="G19" i="7"/>
  <c r="G18" i="7"/>
  <c r="G17" i="7"/>
  <c r="G16" i="7"/>
  <c r="W12" i="7"/>
  <c r="W11" i="7"/>
  <c r="W10" i="7"/>
  <c r="W9" i="7"/>
  <c r="W8" i="7"/>
  <c r="W7" i="7"/>
  <c r="W6" i="7"/>
  <c r="W5" i="7"/>
  <c r="W4" i="7"/>
  <c r="W3" i="7"/>
  <c r="O12" i="7"/>
  <c r="O11" i="7"/>
  <c r="O10" i="7"/>
  <c r="O9" i="7"/>
  <c r="O8" i="7"/>
  <c r="O7" i="7"/>
  <c r="O6" i="7"/>
  <c r="O5" i="7"/>
  <c r="O4" i="7"/>
  <c r="O3" i="7"/>
  <c r="G12" i="7"/>
  <c r="G11" i="7"/>
  <c r="G10" i="7"/>
  <c r="G9" i="7"/>
  <c r="G8" i="7"/>
  <c r="G7" i="7"/>
  <c r="G6" i="7"/>
  <c r="G5" i="7"/>
  <c r="G4" i="7"/>
  <c r="G3" i="7"/>
  <c r="N29" i="6"/>
  <c r="N28" i="6"/>
  <c r="N27" i="6"/>
  <c r="N26" i="6"/>
  <c r="N25" i="6"/>
  <c r="N24" i="6"/>
  <c r="N23" i="6"/>
  <c r="N22" i="6"/>
  <c r="N21" i="6"/>
  <c r="N20" i="6"/>
  <c r="N19" i="6"/>
  <c r="I29" i="6"/>
  <c r="I28" i="6"/>
  <c r="I27" i="6"/>
  <c r="I26" i="6"/>
  <c r="I25" i="6"/>
  <c r="I24" i="6"/>
  <c r="I23" i="6"/>
  <c r="I22" i="6"/>
  <c r="I21" i="6"/>
  <c r="I20" i="6"/>
  <c r="I19" i="6"/>
  <c r="D29" i="6"/>
  <c r="D28" i="6"/>
  <c r="D27" i="6"/>
  <c r="D26" i="6"/>
  <c r="D25" i="6"/>
  <c r="D24" i="6"/>
  <c r="D23" i="6"/>
  <c r="D22" i="6"/>
  <c r="D21" i="6"/>
  <c r="D20" i="6"/>
  <c r="D19" i="6"/>
  <c r="N13" i="6"/>
  <c r="N12" i="6"/>
  <c r="N11" i="6"/>
  <c r="N10" i="6"/>
  <c r="N9" i="6"/>
  <c r="N8" i="6"/>
  <c r="N7" i="6"/>
  <c r="N6" i="6"/>
  <c r="N5" i="6"/>
  <c r="N4" i="6"/>
  <c r="N3" i="6"/>
  <c r="I13" i="6"/>
  <c r="I12" i="6"/>
  <c r="I11" i="6"/>
  <c r="I10" i="6"/>
  <c r="I9" i="6"/>
  <c r="I8" i="6"/>
  <c r="I7" i="6"/>
  <c r="I6" i="6"/>
  <c r="I5" i="6"/>
  <c r="I4" i="6"/>
  <c r="I3" i="6"/>
  <c r="D13" i="6"/>
  <c r="D12" i="6"/>
  <c r="D11" i="6"/>
  <c r="D10" i="6"/>
  <c r="D9" i="6"/>
  <c r="D8" i="6"/>
  <c r="D7" i="6"/>
  <c r="D6" i="6"/>
  <c r="D5" i="6"/>
  <c r="D4" i="6"/>
  <c r="D3" i="6"/>
  <c r="E23" i="5"/>
  <c r="D23" i="5"/>
  <c r="C23" i="5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B23" i="5"/>
  <c r="B22" i="5"/>
  <c r="B21" i="5"/>
  <c r="B20" i="5"/>
  <c r="B19" i="5"/>
  <c r="B18" i="5"/>
  <c r="B17" i="5"/>
  <c r="B16" i="5"/>
  <c r="B15" i="5"/>
  <c r="E3" i="9"/>
  <c r="E4" i="9"/>
  <c r="E5" i="9"/>
  <c r="E6" i="9"/>
  <c r="E7" i="9"/>
  <c r="E8" i="9"/>
  <c r="E9" i="9"/>
  <c r="E10" i="9"/>
  <c r="E11" i="9"/>
  <c r="E12" i="9"/>
  <c r="E13" i="9"/>
  <c r="E14" i="9"/>
  <c r="E2" i="9"/>
  <c r="D109" i="10"/>
  <c r="H21" i="4"/>
  <c r="I21" i="4"/>
  <c r="H20" i="4"/>
  <c r="I20" i="4"/>
  <c r="G21" i="4"/>
  <c r="G20" i="4"/>
  <c r="H19" i="4"/>
  <c r="I19" i="4"/>
  <c r="G19" i="4"/>
  <c r="H16" i="4"/>
  <c r="I16" i="4"/>
  <c r="G16" i="4"/>
  <c r="C21" i="4"/>
  <c r="D21" i="4"/>
  <c r="C20" i="4"/>
  <c r="D20" i="4"/>
  <c r="B21" i="4"/>
  <c r="B20" i="4"/>
  <c r="C19" i="4"/>
  <c r="D19" i="4"/>
  <c r="B19" i="4"/>
  <c r="C16" i="4"/>
  <c r="D16" i="4"/>
  <c r="B16" i="4"/>
  <c r="H10" i="4"/>
  <c r="I10" i="4"/>
  <c r="G10" i="4"/>
  <c r="H9" i="4"/>
  <c r="I9" i="4"/>
  <c r="G9" i="4"/>
  <c r="H8" i="4"/>
  <c r="I8" i="4"/>
  <c r="G8" i="4"/>
  <c r="H5" i="4"/>
  <c r="I5" i="4"/>
  <c r="G5" i="4"/>
  <c r="C10" i="4"/>
  <c r="D10" i="4"/>
  <c r="B10" i="4"/>
  <c r="C9" i="4"/>
  <c r="D9" i="4"/>
  <c r="B9" i="4"/>
  <c r="C8" i="4"/>
  <c r="D8" i="4"/>
  <c r="B8" i="4"/>
  <c r="C5" i="4"/>
  <c r="D5" i="4"/>
  <c r="B5" i="4"/>
  <c r="H3" i="12" l="1"/>
  <c r="H7" i="12"/>
  <c r="G6" i="12"/>
  <c r="H9" i="12"/>
  <c r="G7" i="12"/>
  <c r="H4" i="12"/>
  <c r="H5" i="12"/>
</calcChain>
</file>

<file path=xl/sharedStrings.xml><?xml version="1.0" encoding="utf-8"?>
<sst xmlns="http://schemas.openxmlformats.org/spreadsheetml/2006/main" count="894" uniqueCount="143">
  <si>
    <t>&lt;=1000</t>
  </si>
  <si>
    <t>1000-1500</t>
  </si>
  <si>
    <t>1500-2000</t>
  </si>
  <si>
    <t>2000-2500</t>
  </si>
  <si>
    <t>2500-3000</t>
  </si>
  <si>
    <t>3000-4000</t>
  </si>
  <si>
    <t>4000-5000</t>
  </si>
  <si>
    <t>5000-7000</t>
  </si>
  <si>
    <t>7000-10000</t>
  </si>
  <si>
    <t>&gt;10000</t>
  </si>
  <si>
    <t>loyalty_sales</t>
  </si>
  <si>
    <t>repeater_sales</t>
  </si>
  <si>
    <t>loyalty_bills</t>
  </si>
  <si>
    <t>repeater_bills</t>
  </si>
  <si>
    <t>Transacted_Customers</t>
  </si>
  <si>
    <t>Repeater</t>
  </si>
  <si>
    <t>amv</t>
  </si>
  <si>
    <t>Repeat_AMV</t>
  </si>
  <si>
    <t>atv</t>
  </si>
  <si>
    <t>Repeat_atv</t>
  </si>
  <si>
    <t>Avg_visit</t>
  </si>
  <si>
    <t>Avg_Repeater_visit</t>
  </si>
  <si>
    <t>'2025-01-01' AND '2025-03-31'</t>
  </si>
  <si>
    <t>'2025-04-01' AND '2025-06-30'</t>
  </si>
  <si>
    <t>'2025-07-01' AND '2025-09-30'</t>
  </si>
  <si>
    <t>bills</t>
  </si>
  <si>
    <t>2024-01-01' AND '2024-03-31'</t>
  </si>
  <si>
    <t>2024-04-01' AND '2024-06-30'</t>
  </si>
  <si>
    <t>2024-07-01' AND '2024-09-30'</t>
  </si>
  <si>
    <t>stores</t>
  </si>
  <si>
    <t>enrolments</t>
  </si>
  <si>
    <t>in txn_report_accrual_redemption we have only null and 0 values</t>
  </si>
  <si>
    <t>'2024-07-01' AND '2024-09-30'</t>
  </si>
  <si>
    <t>Loyalty Sales</t>
  </si>
  <si>
    <t>Non-Loyalty Sales*</t>
  </si>
  <si>
    <t>Loyalty Sales %</t>
  </si>
  <si>
    <t>Loyalty Bills</t>
  </si>
  <si>
    <t>Non-Loyalty Bills*</t>
  </si>
  <si>
    <t>Loyalty Bills %</t>
  </si>
  <si>
    <t>Total Bills</t>
  </si>
  <si>
    <t>total Sales</t>
  </si>
  <si>
    <t>sales</t>
  </si>
  <si>
    <t>April</t>
  </si>
  <si>
    <t>August</t>
  </si>
  <si>
    <t>February</t>
  </si>
  <si>
    <t>January</t>
  </si>
  <si>
    <t>July</t>
  </si>
  <si>
    <t>June</t>
  </si>
  <si>
    <t>March</t>
  </si>
  <si>
    <t>May</t>
  </si>
  <si>
    <t>September</t>
  </si>
  <si>
    <t>'2024-01-01' AND '2024-03-31'</t>
  </si>
  <si>
    <t>'2024-04-01' AND '2024-06-30'</t>
  </si>
  <si>
    <t>'2025-07-01' AND '2025-09-30</t>
  </si>
  <si>
    <t>'2025-04-01' and '2025-06-30'</t>
  </si>
  <si>
    <t xml:space="preserve"> OVERALL</t>
  </si>
  <si>
    <t>LTL</t>
  </si>
  <si>
    <t>month_name</t>
  </si>
  <si>
    <t>total_sales</t>
  </si>
  <si>
    <t>total_bills</t>
  </si>
  <si>
    <t>visit_tag</t>
  </si>
  <si>
    <t>10+</t>
  </si>
  <si>
    <t>count(distinct mobile)</t>
  </si>
  <si>
    <t xml:space="preserve"> '2024-07-01' AND '2024-09-30'</t>
  </si>
  <si>
    <t>atv_tag</t>
  </si>
  <si>
    <t>cohort_month</t>
  </si>
  <si>
    <t>New_Customers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</si>
  <si>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</si>
  <si>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</si>
  <si>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</si>
  <si>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</si>
  <si>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</si>
  <si>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</si>
  <si>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</si>
  <si>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</si>
  <si>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</si>
  <si>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</si>
  <si>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</si>
  <si>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</si>
  <si>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</si>
  <si>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One_timers_till_sep_25</t>
  </si>
  <si>
    <t>Repeat_customers_till_sep_25</t>
  </si>
  <si>
    <t>Month</t>
  </si>
  <si>
    <t>Recency_tag</t>
  </si>
  <si>
    <t>customer_tag</t>
  </si>
  <si>
    <t>count(mobile)</t>
  </si>
  <si>
    <t>0-30</t>
  </si>
  <si>
    <t>0NETIMERS</t>
  </si>
  <si>
    <t>REPEATERS</t>
  </si>
  <si>
    <t>181-365</t>
  </si>
  <si>
    <t>31-90</t>
  </si>
  <si>
    <t>365+</t>
  </si>
  <si>
    <t>91-180</t>
  </si>
  <si>
    <t>ONETIMERS DISTRIBUTION BASIS RECECNY AND ATV BAND</t>
  </si>
  <si>
    <t>REPEATERS DISTRIBUTION BASIS RECECNY AND ATV BAND</t>
  </si>
  <si>
    <t>Customer_Type</t>
  </si>
  <si>
    <t>Customer_Segment</t>
  </si>
  <si>
    <t>Active</t>
  </si>
  <si>
    <t>Grow</t>
  </si>
  <si>
    <t>New</t>
  </si>
  <si>
    <t>Stable</t>
  </si>
  <si>
    <t>Dormant</t>
  </si>
  <si>
    <t>Declining</t>
  </si>
  <si>
    <t>Lapsed</t>
  </si>
  <si>
    <t>Long Lapsed</t>
  </si>
  <si>
    <t>Recently Lapsed</t>
  </si>
  <si>
    <t>Recency &lt;= 90 , Visits &lt;= 2</t>
  </si>
  <si>
    <t>Recency &lt;= 90 , Visits &gt;= 3</t>
  </si>
  <si>
    <t>Recency &gt; 90 and &lt;= 180</t>
  </si>
  <si>
    <t>210 &lt; Recency &lt;= 240</t>
  </si>
  <si>
    <t>180 &lt; Recency &lt;= 210</t>
  </si>
  <si>
    <t>Recency &gt; 240</t>
  </si>
  <si>
    <t>Definition</t>
  </si>
  <si>
    <t>Latency</t>
  </si>
  <si>
    <t>2025-04-01' AND '2025-06-30'</t>
  </si>
  <si>
    <t>One Timer %</t>
  </si>
  <si>
    <t>Q1'25</t>
  </si>
  <si>
    <t>Q2'25</t>
  </si>
  <si>
    <t>Q3'25</t>
  </si>
  <si>
    <t>Q1'24</t>
  </si>
  <si>
    <t>Q2'24</t>
  </si>
  <si>
    <t>Q3'24</t>
  </si>
  <si>
    <t>YoY_Growth:</t>
  </si>
  <si>
    <t>total_sales_25</t>
  </si>
  <si>
    <t>repeater_sales_25</t>
  </si>
  <si>
    <t>total_sales_24</t>
  </si>
  <si>
    <t>repeater_sales_24</t>
  </si>
  <si>
    <t>% of Customers</t>
  </si>
  <si>
    <t>% of customers</t>
  </si>
  <si>
    <t>KPIs</t>
  </si>
  <si>
    <t>YoY Growth:</t>
  </si>
  <si>
    <t>repeater_sales %</t>
  </si>
  <si>
    <t>repeater_bills %</t>
  </si>
  <si>
    <t>Repeater %</t>
  </si>
  <si>
    <t>Avg. Repeat Rate</t>
  </si>
  <si>
    <t>customers are one timers</t>
  </si>
  <si>
    <t>Column Labels</t>
  </si>
  <si>
    <t>Grand Total</t>
  </si>
  <si>
    <t>Row Labels</t>
  </si>
  <si>
    <t>Sum of count(mobile)</t>
  </si>
  <si>
    <t>Recency &lt;= 30</t>
  </si>
  <si>
    <t>Enrolled and not transcated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</si>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</sst>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quotePrefix="1"/>
    <xf numFmtId="10" fontId="0" fillId="0" borderId="1" xfId="1" applyNumberFormat="1" applyFont="1" applyBorder="1"/>
    <xf numFmtId="0" fontId="0" fillId="0" borderId="0" xfId="0" applyAlignment="1">
      <alignment vertical="center" wrapText="1"/>
    </xf>
    <xf numFmtId="0" fontId="5" fillId="3" borderId="1" xfId="0" applyFont="1" applyFill="1" applyBorder="1"/>
    <xf numFmtId="0" fontId="3" fillId="0" borderId="1" xfId="0" applyFont="1" applyBorder="1"/>
    <xf numFmtId="0" fontId="6" fillId="3" borderId="1" xfId="0" applyFont="1" applyFill="1" applyBorder="1"/>
    <xf numFmtId="0" fontId="6" fillId="3" borderId="2" xfId="0" applyFont="1" applyFill="1" applyBorder="1"/>
    <xf numFmtId="0" fontId="3" fillId="0" borderId="2" xfId="0" applyFont="1" applyBorder="1"/>
    <xf numFmtId="0" fontId="3" fillId="0" borderId="1" xfId="0" applyFont="1" applyBorder="1" applyAlignment="1">
      <alignment horizontal="center"/>
    </xf>
    <xf numFmtId="0" fontId="4" fillId="4" borderId="1" xfId="0" applyFont="1" applyFill="1" applyBorder="1"/>
    <xf numFmtId="0" fontId="2" fillId="4" borderId="1" xfId="0" applyFont="1" applyFill="1" applyBorder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2" xfId="0" quotePrefix="1" applyFont="1" applyBorder="1"/>
    <xf numFmtId="0" fontId="7" fillId="4" borderId="1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center" vertical="top"/>
    </xf>
    <xf numFmtId="9" fontId="0" fillId="0" borderId="1" xfId="1" applyFont="1" applyBorder="1"/>
    <xf numFmtId="43" fontId="0" fillId="0" borderId="1" xfId="2" applyFont="1" applyBorder="1"/>
    <xf numFmtId="164" fontId="0" fillId="0" borderId="1" xfId="2" applyNumberFormat="1" applyFont="1" applyBorder="1"/>
    <xf numFmtId="165" fontId="0" fillId="0" borderId="1" xfId="2" applyNumberFormat="1" applyFont="1" applyBorder="1"/>
    <xf numFmtId="0" fontId="3" fillId="0" borderId="0" xfId="0" applyFont="1"/>
    <xf numFmtId="166" fontId="0" fillId="0" borderId="1" xfId="1" applyNumberFormat="1" applyFont="1" applyBorder="1"/>
    <xf numFmtId="166" fontId="0" fillId="0" borderId="0" xfId="1" applyNumberFormat="1" applyFont="1"/>
    <xf numFmtId="0" fontId="2" fillId="4" borderId="3" xfId="0" applyFont="1" applyFill="1" applyBorder="1"/>
    <xf numFmtId="166" fontId="0" fillId="0" borderId="0" xfId="0" applyNumberFormat="1"/>
    <xf numFmtId="166" fontId="3" fillId="0" borderId="1" xfId="1" applyNumberFormat="1" applyFont="1" applyBorder="1"/>
    <xf numFmtId="0" fontId="10" fillId="0" borderId="0" xfId="0" applyFont="1"/>
    <xf numFmtId="0" fontId="0" fillId="0" borderId="1" xfId="0" applyBorder="1" applyAlignment="1">
      <alignment vertical="center"/>
    </xf>
    <xf numFmtId="0" fontId="7" fillId="4" borderId="0" xfId="0" applyFont="1" applyFill="1" applyAlignment="1">
      <alignment horizontal="center" vertical="top"/>
    </xf>
    <xf numFmtId="166" fontId="0" fillId="0" borderId="0" xfId="1" applyNumberFormat="1" applyFont="1" applyBorder="1"/>
    <xf numFmtId="166" fontId="3" fillId="0" borderId="0" xfId="0" applyNumberFormat="1" applyFont="1"/>
    <xf numFmtId="165" fontId="3" fillId="0" borderId="0" xfId="2" applyNumberFormat="1" applyFont="1"/>
    <xf numFmtId="165" fontId="0" fillId="0" borderId="0" xfId="2" applyNumberFormat="1" applyFont="1"/>
    <xf numFmtId="165" fontId="0" fillId="0" borderId="0" xfId="2" applyNumberFormat="1" applyFont="1" applyBorder="1"/>
    <xf numFmtId="9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5" borderId="1" xfId="0" applyFont="1" applyFill="1" applyBorder="1"/>
    <xf numFmtId="165" fontId="0" fillId="5" borderId="1" xfId="2" applyNumberFormat="1" applyFont="1" applyFill="1" applyBorder="1"/>
    <xf numFmtId="0" fontId="0" fillId="5" borderId="1" xfId="0" applyFill="1" applyBorder="1"/>
    <xf numFmtId="9" fontId="0" fillId="6" borderId="0" xfId="1" applyFont="1" applyFill="1"/>
    <xf numFmtId="9" fontId="0" fillId="7" borderId="0" xfId="1" applyFont="1" applyFill="1"/>
    <xf numFmtId="9" fontId="0" fillId="8" borderId="0" xfId="1" applyFont="1" applyFill="1"/>
    <xf numFmtId="10" fontId="0" fillId="0" borderId="0" xfId="0" applyNumberFormat="1"/>
    <xf numFmtId="43" fontId="11" fillId="0" borderId="1" xfId="2" applyFont="1" applyBorder="1"/>
  </cellXfs>
  <cellStyles count="3">
    <cellStyle name="Comma" xfId="2" builtinId="3"/>
    <cellStyle name="Normal" xfId="0" builtinId="0"/>
    <cellStyle name="Percent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_ * #,##0_ ;_ * \-#,##0_ ;_ * &quot;-&quot;??_ ;_ @_ "/>
    </dxf>
    <dxf>
      <numFmt numFmtId="14" formatCode="0.00%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4" formatCode="0.00%"/>
    </dxf>
    <dxf>
      <numFmt numFmtId="165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MoM</a:t>
            </a:r>
            <a:r>
              <a:rPr lang="en-IN" baseline="0"/>
              <a:t>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MOM_SALES_BILLS!$O$2</c:f>
              <c:strCache>
                <c:ptCount val="1"/>
                <c:pt idx="0">
                  <c:v>total_sales_25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MOM_SALES_BILLS!$N$3:$N$11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MOM_SALES_BILLS!$O$3:$O$11</c:f>
              <c:numCache>
                <c:formatCode>_ * #,##0_ ;_ * \-#,##0_ ;_ * "-"??_ ;_ @_ </c:formatCode>
                <c:ptCount val="9"/>
                <c:pt idx="0">
                  <c:v>23510634.18</c:v>
                </c:pt>
                <c:pt idx="1">
                  <c:v>19945734.59</c:v>
                </c:pt>
                <c:pt idx="2">
                  <c:v>21358556.879999999</c:v>
                </c:pt>
                <c:pt idx="3">
                  <c:v>22277507.16</c:v>
                </c:pt>
                <c:pt idx="4">
                  <c:v>24162906.359999999</c:v>
                </c:pt>
                <c:pt idx="5">
                  <c:v>24493947.98</c:v>
                </c:pt>
                <c:pt idx="6">
                  <c:v>25365581.75</c:v>
                </c:pt>
                <c:pt idx="7">
                  <c:v>21602512.52</c:v>
                </c:pt>
                <c:pt idx="8">
                  <c:v>16276591.67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0-4AC3-9564-37926A26548A}"/>
            </c:ext>
          </c:extLst>
        </c:ser>
        <c:ser>
          <c:idx val="1"/>
          <c:order val="1"/>
          <c:tx>
            <c:strRef>
              <c:f>MOM_SALES_BILLS!$P$2</c:f>
              <c:strCache>
                <c:ptCount val="1"/>
                <c:pt idx="0">
                  <c:v>repeater_sales_25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MOM_SALES_BILLS!$N$3:$N$11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MOM_SALES_BILLS!$P$3:$P$11</c:f>
              <c:numCache>
                <c:formatCode>_ * #,##0_ ;_ * \-#,##0_ ;_ * "-"??_ ;_ @_ </c:formatCode>
                <c:ptCount val="9"/>
                <c:pt idx="0">
                  <c:v>8206211.6500000004</c:v>
                </c:pt>
                <c:pt idx="1">
                  <c:v>7326434.9699999997</c:v>
                </c:pt>
                <c:pt idx="2">
                  <c:v>8109872.5199999996</c:v>
                </c:pt>
                <c:pt idx="3">
                  <c:v>8137599.1799999997</c:v>
                </c:pt>
                <c:pt idx="4">
                  <c:v>9119394.0199999996</c:v>
                </c:pt>
                <c:pt idx="5">
                  <c:v>9503695.6199999992</c:v>
                </c:pt>
                <c:pt idx="6">
                  <c:v>9444263.9700000007</c:v>
                </c:pt>
                <c:pt idx="7">
                  <c:v>8740363.1600000001</c:v>
                </c:pt>
                <c:pt idx="8">
                  <c:v>6163368.9400000004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0-4AC3-9564-37926A26548A}"/>
            </c:ext>
          </c:extLst>
        </c:ser>
        <c:ser>
          <c:idx val="2"/>
          <c:order val="2"/>
          <c:tx>
            <c:strRef>
              <c:f>MOM_SALES_BILLS!$Q$2</c:f>
              <c:strCache>
                <c:ptCount val="1"/>
                <c:pt idx="0">
                  <c:v>total_sales_24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MOM_SALES_BILLS!$N$3:$N$11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MOM_SALES_BILLS!$Q$3:$Q$11</c:f>
              <c:numCache>
                <c:formatCode>_ * #,##0_ ;_ * \-#,##0_ ;_ * "-"??_ ;_ @_ </c:formatCode>
                <c:ptCount val="9"/>
                <c:pt idx="0">
                  <c:v>9385859.2699999996</c:v>
                </c:pt>
                <c:pt idx="1">
                  <c:v>16396902.83</c:v>
                </c:pt>
                <c:pt idx="2">
                  <c:v>22889291.510000002</c:v>
                </c:pt>
                <c:pt idx="3">
                  <c:v>20403999.260000002</c:v>
                </c:pt>
                <c:pt idx="4">
                  <c:v>25399887.359999999</c:v>
                </c:pt>
                <c:pt idx="5">
                  <c:v>27020740.829999998</c:v>
                </c:pt>
                <c:pt idx="6">
                  <c:v>27833365.84</c:v>
                </c:pt>
                <c:pt idx="7">
                  <c:v>30131655.710000001</c:v>
                </c:pt>
                <c:pt idx="8">
                  <c:v>27561331.07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0-4AC3-9564-37926A26548A}"/>
            </c:ext>
          </c:extLst>
        </c:ser>
        <c:ser>
          <c:idx val="3"/>
          <c:order val="3"/>
          <c:tx>
            <c:strRef>
              <c:f>MOM_SALES_BILLS!$R$2</c:f>
              <c:strCache>
                <c:ptCount val="1"/>
                <c:pt idx="0">
                  <c:v>repeater_sales_24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MOM_SALES_BILLS!$N$3:$N$11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MOM_SALES_BILLS!$R$3:$R$11</c:f>
              <c:numCache>
                <c:formatCode>_ * #,##0_ ;_ * \-#,##0_ ;_ * "-"??_ ;_ @_ </c:formatCode>
                <c:ptCount val="9"/>
                <c:pt idx="0">
                  <c:v>2649411.2999999998</c:v>
                </c:pt>
                <c:pt idx="1">
                  <c:v>3440149.96</c:v>
                </c:pt>
                <c:pt idx="2">
                  <c:v>5285924.8099999996</c:v>
                </c:pt>
                <c:pt idx="3">
                  <c:v>5356694.45</c:v>
                </c:pt>
                <c:pt idx="4">
                  <c:v>6724653.7300000004</c:v>
                </c:pt>
                <c:pt idx="5">
                  <c:v>6993119.7000000002</c:v>
                </c:pt>
                <c:pt idx="6">
                  <c:v>7709929.6699999999</c:v>
                </c:pt>
                <c:pt idx="7">
                  <c:v>10185113.779999999</c:v>
                </c:pt>
                <c:pt idx="8">
                  <c:v>8775164.0399999991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20-4AC3-9564-37926A265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353888"/>
        <c:axId val="1416354368"/>
      </c:lineChart>
      <c:catAx>
        <c:axId val="141635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54368"/>
        <c:crosses val="autoZero"/>
        <c:auto val="1"/>
        <c:lblAlgn val="ctr"/>
        <c:lblOffset val="100"/>
        <c:noMultiLvlLbl val="0"/>
      </c:catAx>
      <c:valAx>
        <c:axId val="14163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New_Customers - MoM</a:t>
            </a:r>
            <a:r>
              <a:rPr lang="en-US" baseline="0"/>
              <a:t>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'REPEAT COHORT'!$B$17</c:f>
              <c:strCache>
                <c:ptCount val="1"/>
                <c:pt idx="0">
                  <c:v>New_Customers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'REPEAT COHORT'!$A$18:$A$30</c:f>
              <c:strCache>
                <c:ptCount val="13"/>
                <c:pt idx="0">
                  <c:v>Sep-24</c:v>
                </c:pt>
                <c:pt idx="1">
                  <c:v>Oct-24</c:v>
                </c:pt>
                <c:pt idx="2">
                  <c:v>Nov-24</c:v>
                </c:pt>
                <c:pt idx="3">
                  <c:v>Dec-24</c:v>
                </c:pt>
                <c:pt idx="4">
                  <c:v>Jan-25</c:v>
                </c:pt>
                <c:pt idx="5">
                  <c:v>Feb-25</c:v>
                </c:pt>
                <c:pt idx="6">
                  <c:v>Mar-25</c:v>
                </c:pt>
                <c:pt idx="7">
                  <c:v>Apr-25</c:v>
                </c:pt>
                <c:pt idx="8">
                  <c:v>May-25</c:v>
                </c:pt>
                <c:pt idx="9">
                  <c:v>Jun-25</c:v>
                </c:pt>
                <c:pt idx="10">
                  <c:v>Jul-25</c:v>
                </c:pt>
                <c:pt idx="11">
                  <c:v>Aug-25</c:v>
                </c:pt>
                <c:pt idx="12">
                  <c:v>Sep-25</c:v>
                </c:pt>
              </c:strCache>
            </c:strRef>
          </c:cat>
          <c:val>
            <c:numRef>
              <c:f>'REPEAT COHORT'!$B$18:$B$30</c:f>
              <c:numCache>
                <c:formatCode>General</c:formatCode>
                <c:ptCount val="13"/>
                <c:pt idx="0">
                  <c:v>7051</c:v>
                </c:pt>
                <c:pt idx="1">
                  <c:v>6300</c:v>
                </c:pt>
                <c:pt idx="2">
                  <c:v>6705</c:v>
                </c:pt>
                <c:pt idx="3">
                  <c:v>6886</c:v>
                </c:pt>
                <c:pt idx="4">
                  <c:v>5469</c:v>
                </c:pt>
                <c:pt idx="5">
                  <c:v>4671</c:v>
                </c:pt>
                <c:pt idx="6">
                  <c:v>4801</c:v>
                </c:pt>
                <c:pt idx="7">
                  <c:v>4986</c:v>
                </c:pt>
                <c:pt idx="8">
                  <c:v>5139</c:v>
                </c:pt>
                <c:pt idx="9">
                  <c:v>5004</c:v>
                </c:pt>
                <c:pt idx="10">
                  <c:v>4978</c:v>
                </c:pt>
                <c:pt idx="11">
                  <c:v>4223</c:v>
                </c:pt>
                <c:pt idx="12">
                  <c:v>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7-4675-ADD2-96793AA2D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595216"/>
        <c:axId val="1561596176"/>
      </c:lineChart>
      <c:catAx>
        <c:axId val="15615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596176"/>
        <c:crosses val="autoZero"/>
        <c:auto val="1"/>
        <c:lblAlgn val="ctr"/>
        <c:lblOffset val="100"/>
        <c:noMultiLvlLbl val="0"/>
      </c:catAx>
      <c:valAx>
        <c:axId val="15615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59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288924</xdr:colOff>
      <xdr:row>12</xdr:row>
      <xdr:rowOff>0</xdr:rowOff>
    </xdr:from>
    <xdr:to>
      <xdr:col>12</xdr:col>
      <xdr:colOff>831849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16111-B703-555F-1374-3617A18FE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22224</xdr:colOff>
      <xdr:row>15</xdr:row>
      <xdr:rowOff>146050</xdr:rowOff>
    </xdr:from>
    <xdr:to>
      <xdr:col>25</xdr:col>
      <xdr:colOff>571499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50D6B-1D25-DB47-3D16-080746171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darsh Gupta" refreshedDate="45936.516473842596" createdVersion="8" refreshedVersion="8" minRefreshableVersion="3" recordCount="50" xr:uid="{D4413437-FE6F-4091-ADCA-FD5056EEC7F1}">
  <cacheSource type="worksheet">
    <worksheetSource ref="A1:D51" sheet="ONETIMERS DISTRIBUTION"/>
  </cacheSource>
  <cacheFields count="4">
    <cacheField name="atv_tag" numFmtId="0">
      <sharedItems count="10">
        <s v="1000-1500"/>
        <s v="1500-2000"/>
        <s v="2000-2500"/>
        <s v="2500-3000"/>
        <s v="3000-4000"/>
        <s v="4000-5000"/>
        <s v="5000-7000"/>
        <s v="7000-10000"/>
        <s v="&lt;=1000"/>
        <s v="&gt;10000"/>
      </sharedItems>
    </cacheField>
    <cacheField name="Recency_tag" numFmtId="0">
      <sharedItems count="5">
        <s v="0-30"/>
        <s v="181-365"/>
        <s v="31-90"/>
        <s v="365+"/>
        <s v="91-180"/>
      </sharedItems>
    </cacheField>
    <cacheField name="customer_tag" numFmtId="0">
      <sharedItems/>
    </cacheField>
    <cacheField name="count(mobile)" numFmtId="0">
      <sharedItems containsSemiMixedTypes="0" containsString="0" containsNumber="1" containsInteger="1" minValue="70" maxValue="142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darsh Gupta" refreshedDate="45936.524719097222" createdVersion="8" refreshedVersion="8" minRefreshableVersion="3" recordCount="50" xr:uid="{1C873CA7-1C0B-4CD5-ACB5-2BAC080167E9}">
  <cacheSource type="worksheet">
    <worksheetSource ref="A1:D51" sheet="REPEATERS DISTRIBUTION "/>
  </cacheSource>
  <cacheFields count="4">
    <cacheField name="atv_tag" numFmtId="0">
      <sharedItems count="10">
        <s v="1000-1500"/>
        <s v="1500-2000"/>
        <s v="2000-2500"/>
        <s v="2500-3000"/>
        <s v="3000-4000"/>
        <s v="4000-5000"/>
        <s v="5000-7000"/>
        <s v="7000-10000"/>
        <s v="&lt;=1000"/>
        <s v="&gt;10000"/>
      </sharedItems>
    </cacheField>
    <cacheField name="Recency_tag" numFmtId="0">
      <sharedItems count="5">
        <s v="0-30"/>
        <s v="181-365"/>
        <s v="31-90"/>
        <s v="365+"/>
        <s v="91-180"/>
      </sharedItems>
    </cacheField>
    <cacheField name="customer_tag" numFmtId="0">
      <sharedItems/>
    </cacheField>
    <cacheField name="count(mobile)" numFmtId="0">
      <sharedItems containsSemiMixedTypes="0" containsString="0" containsNumber="1" containsInteger="1" minValue="25" maxValue="16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s v="0NETIMERS"/>
    <n v="549"/>
  </r>
  <r>
    <x v="0"/>
    <x v="1"/>
    <s v="0NETIMERS"/>
    <n v="5942"/>
  </r>
  <r>
    <x v="0"/>
    <x v="2"/>
    <s v="0NETIMERS"/>
    <n v="1371"/>
  </r>
  <r>
    <x v="0"/>
    <x v="3"/>
    <s v="0NETIMERS"/>
    <n v="14206"/>
  </r>
  <r>
    <x v="0"/>
    <x v="4"/>
    <s v="0NETIMERS"/>
    <n v="2268"/>
  </r>
  <r>
    <x v="1"/>
    <x v="0"/>
    <s v="0NETIMERS"/>
    <n v="657"/>
  </r>
  <r>
    <x v="1"/>
    <x v="1"/>
    <s v="0NETIMERS"/>
    <n v="5920"/>
  </r>
  <r>
    <x v="1"/>
    <x v="2"/>
    <s v="0NETIMERS"/>
    <n v="1482"/>
  </r>
  <r>
    <x v="1"/>
    <x v="3"/>
    <s v="0NETIMERS"/>
    <n v="13352"/>
  </r>
  <r>
    <x v="1"/>
    <x v="4"/>
    <s v="0NETIMERS"/>
    <n v="2567"/>
  </r>
  <r>
    <x v="2"/>
    <x v="0"/>
    <s v="0NETIMERS"/>
    <n v="499"/>
  </r>
  <r>
    <x v="2"/>
    <x v="1"/>
    <s v="0NETIMERS"/>
    <n v="4368"/>
  </r>
  <r>
    <x v="2"/>
    <x v="2"/>
    <s v="0NETIMERS"/>
    <n v="1223"/>
  </r>
  <r>
    <x v="2"/>
    <x v="3"/>
    <s v="0NETIMERS"/>
    <n v="9195"/>
  </r>
  <r>
    <x v="2"/>
    <x v="4"/>
    <s v="0NETIMERS"/>
    <n v="2018"/>
  </r>
  <r>
    <x v="3"/>
    <x v="0"/>
    <s v="0NETIMERS"/>
    <n v="349"/>
  </r>
  <r>
    <x v="3"/>
    <x v="1"/>
    <s v="0NETIMERS"/>
    <n v="3093"/>
  </r>
  <r>
    <x v="3"/>
    <x v="2"/>
    <s v="0NETIMERS"/>
    <n v="884"/>
  </r>
  <r>
    <x v="3"/>
    <x v="3"/>
    <s v="0NETIMERS"/>
    <n v="6082"/>
  </r>
  <r>
    <x v="3"/>
    <x v="4"/>
    <s v="0NETIMERS"/>
    <n v="1464"/>
  </r>
  <r>
    <x v="4"/>
    <x v="0"/>
    <s v="0NETIMERS"/>
    <n v="386"/>
  </r>
  <r>
    <x v="4"/>
    <x v="1"/>
    <s v="0NETIMERS"/>
    <n v="3528"/>
  </r>
  <r>
    <x v="4"/>
    <x v="2"/>
    <s v="0NETIMERS"/>
    <n v="1007"/>
  </r>
  <r>
    <x v="4"/>
    <x v="3"/>
    <s v="0NETIMERS"/>
    <n v="6866"/>
  </r>
  <r>
    <x v="4"/>
    <x v="4"/>
    <s v="0NETIMERS"/>
    <n v="1720"/>
  </r>
  <r>
    <x v="5"/>
    <x v="0"/>
    <s v="0NETIMERS"/>
    <n v="225"/>
  </r>
  <r>
    <x v="5"/>
    <x v="1"/>
    <s v="0NETIMERS"/>
    <n v="1791"/>
  </r>
  <r>
    <x v="5"/>
    <x v="2"/>
    <s v="0NETIMERS"/>
    <n v="552"/>
  </r>
  <r>
    <x v="5"/>
    <x v="3"/>
    <s v="0NETIMERS"/>
    <n v="3246"/>
  </r>
  <r>
    <x v="5"/>
    <x v="4"/>
    <s v="0NETIMERS"/>
    <n v="835"/>
  </r>
  <r>
    <x v="6"/>
    <x v="0"/>
    <s v="0NETIMERS"/>
    <n v="191"/>
  </r>
  <r>
    <x v="6"/>
    <x v="1"/>
    <s v="0NETIMERS"/>
    <n v="1613"/>
  </r>
  <r>
    <x v="6"/>
    <x v="2"/>
    <s v="0NETIMERS"/>
    <n v="488"/>
  </r>
  <r>
    <x v="6"/>
    <x v="3"/>
    <s v="0NETIMERS"/>
    <n v="2692"/>
  </r>
  <r>
    <x v="6"/>
    <x v="4"/>
    <s v="0NETIMERS"/>
    <n v="818"/>
  </r>
  <r>
    <x v="7"/>
    <x v="0"/>
    <s v="0NETIMERS"/>
    <n v="95"/>
  </r>
  <r>
    <x v="7"/>
    <x v="1"/>
    <s v="0NETIMERS"/>
    <n v="802"/>
  </r>
  <r>
    <x v="7"/>
    <x v="2"/>
    <s v="0NETIMERS"/>
    <n v="250"/>
  </r>
  <r>
    <x v="7"/>
    <x v="3"/>
    <s v="0NETIMERS"/>
    <n v="1415"/>
  </r>
  <r>
    <x v="7"/>
    <x v="4"/>
    <s v="0NETIMERS"/>
    <n v="388"/>
  </r>
  <r>
    <x v="8"/>
    <x v="0"/>
    <s v="0NETIMERS"/>
    <n v="647"/>
  </r>
  <r>
    <x v="8"/>
    <x v="1"/>
    <s v="0NETIMERS"/>
    <n v="4154"/>
  </r>
  <r>
    <x v="8"/>
    <x v="2"/>
    <s v="0NETIMERS"/>
    <n v="1005"/>
  </r>
  <r>
    <x v="8"/>
    <x v="3"/>
    <s v="0NETIMERS"/>
    <n v="11208"/>
  </r>
  <r>
    <x v="8"/>
    <x v="4"/>
    <s v="0NETIMERS"/>
    <n v="1634"/>
  </r>
  <r>
    <x v="9"/>
    <x v="0"/>
    <s v="0NETIMERS"/>
    <n v="70"/>
  </r>
  <r>
    <x v="9"/>
    <x v="1"/>
    <s v="0NETIMERS"/>
    <n v="652"/>
  </r>
  <r>
    <x v="9"/>
    <x v="2"/>
    <s v="0NETIMERS"/>
    <n v="227"/>
  </r>
  <r>
    <x v="9"/>
    <x v="3"/>
    <s v="0NETIMERS"/>
    <n v="1130"/>
  </r>
  <r>
    <x v="9"/>
    <x v="4"/>
    <s v="0NETIMERS"/>
    <n v="3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s v="REPEATERS"/>
    <n v="281"/>
  </r>
  <r>
    <x v="0"/>
    <x v="1"/>
    <s v="REPEATERS"/>
    <n v="1252"/>
  </r>
  <r>
    <x v="0"/>
    <x v="2"/>
    <s v="REPEATERS"/>
    <n v="539"/>
  </r>
  <r>
    <x v="0"/>
    <x v="3"/>
    <s v="REPEATERS"/>
    <n v="1592"/>
  </r>
  <r>
    <x v="0"/>
    <x v="4"/>
    <s v="REPEATERS"/>
    <n v="751"/>
  </r>
  <r>
    <x v="1"/>
    <x v="0"/>
    <s v="REPEATERS"/>
    <n v="381"/>
  </r>
  <r>
    <x v="1"/>
    <x v="1"/>
    <s v="REPEATERS"/>
    <n v="1559"/>
  </r>
  <r>
    <x v="1"/>
    <x v="2"/>
    <s v="REPEATERS"/>
    <n v="686"/>
  </r>
  <r>
    <x v="1"/>
    <x v="3"/>
    <s v="REPEATERS"/>
    <n v="1617"/>
  </r>
  <r>
    <x v="1"/>
    <x v="4"/>
    <s v="REPEATERS"/>
    <n v="903"/>
  </r>
  <r>
    <x v="2"/>
    <x v="0"/>
    <s v="REPEATERS"/>
    <n v="310"/>
  </r>
  <r>
    <x v="2"/>
    <x v="1"/>
    <s v="REPEATERS"/>
    <n v="1206"/>
  </r>
  <r>
    <x v="2"/>
    <x v="2"/>
    <s v="REPEATERS"/>
    <n v="620"/>
  </r>
  <r>
    <x v="2"/>
    <x v="3"/>
    <s v="REPEATERS"/>
    <n v="1206"/>
  </r>
  <r>
    <x v="2"/>
    <x v="4"/>
    <s v="REPEATERS"/>
    <n v="762"/>
  </r>
  <r>
    <x v="3"/>
    <x v="0"/>
    <s v="REPEATERS"/>
    <n v="234"/>
  </r>
  <r>
    <x v="3"/>
    <x v="1"/>
    <s v="REPEATERS"/>
    <n v="855"/>
  </r>
  <r>
    <x v="3"/>
    <x v="2"/>
    <s v="REPEATERS"/>
    <n v="420"/>
  </r>
  <r>
    <x v="3"/>
    <x v="3"/>
    <s v="REPEATERS"/>
    <n v="770"/>
  </r>
  <r>
    <x v="3"/>
    <x v="4"/>
    <s v="REPEATERS"/>
    <n v="532"/>
  </r>
  <r>
    <x v="4"/>
    <x v="0"/>
    <s v="REPEATERS"/>
    <n v="218"/>
  </r>
  <r>
    <x v="4"/>
    <x v="1"/>
    <s v="REPEATERS"/>
    <n v="911"/>
  </r>
  <r>
    <x v="4"/>
    <x v="2"/>
    <s v="REPEATERS"/>
    <n v="528"/>
  </r>
  <r>
    <x v="4"/>
    <x v="3"/>
    <s v="REPEATERS"/>
    <n v="791"/>
  </r>
  <r>
    <x v="4"/>
    <x v="4"/>
    <s v="REPEATERS"/>
    <n v="624"/>
  </r>
  <r>
    <x v="5"/>
    <x v="0"/>
    <s v="REPEATERS"/>
    <n v="97"/>
  </r>
  <r>
    <x v="5"/>
    <x v="1"/>
    <s v="REPEATERS"/>
    <n v="450"/>
  </r>
  <r>
    <x v="5"/>
    <x v="2"/>
    <s v="REPEATERS"/>
    <n v="249"/>
  </r>
  <r>
    <x v="5"/>
    <x v="3"/>
    <s v="REPEATERS"/>
    <n v="369"/>
  </r>
  <r>
    <x v="5"/>
    <x v="4"/>
    <s v="REPEATERS"/>
    <n v="294"/>
  </r>
  <r>
    <x v="6"/>
    <x v="0"/>
    <s v="REPEATERS"/>
    <n v="97"/>
  </r>
  <r>
    <x v="6"/>
    <x v="1"/>
    <s v="REPEATERS"/>
    <n v="356"/>
  </r>
  <r>
    <x v="6"/>
    <x v="2"/>
    <s v="REPEATERS"/>
    <n v="188"/>
  </r>
  <r>
    <x v="6"/>
    <x v="3"/>
    <s v="REPEATERS"/>
    <n v="269"/>
  </r>
  <r>
    <x v="6"/>
    <x v="4"/>
    <s v="REPEATERS"/>
    <n v="256"/>
  </r>
  <r>
    <x v="7"/>
    <x v="0"/>
    <s v="REPEATERS"/>
    <n v="49"/>
  </r>
  <r>
    <x v="7"/>
    <x v="1"/>
    <s v="REPEATERS"/>
    <n v="170"/>
  </r>
  <r>
    <x v="7"/>
    <x v="2"/>
    <s v="REPEATERS"/>
    <n v="111"/>
  </r>
  <r>
    <x v="7"/>
    <x v="3"/>
    <s v="REPEATERS"/>
    <n v="127"/>
  </r>
  <r>
    <x v="7"/>
    <x v="4"/>
    <s v="REPEATERS"/>
    <n v="112"/>
  </r>
  <r>
    <x v="8"/>
    <x v="0"/>
    <s v="REPEATERS"/>
    <n v="306"/>
  </r>
  <r>
    <x v="8"/>
    <x v="1"/>
    <s v="REPEATERS"/>
    <n v="578"/>
  </r>
  <r>
    <x v="8"/>
    <x v="2"/>
    <s v="REPEATERS"/>
    <n v="258"/>
  </r>
  <r>
    <x v="8"/>
    <x v="3"/>
    <s v="REPEATERS"/>
    <n v="847"/>
  </r>
  <r>
    <x v="8"/>
    <x v="4"/>
    <s v="REPEATERS"/>
    <n v="313"/>
  </r>
  <r>
    <x v="9"/>
    <x v="0"/>
    <s v="REPEATERS"/>
    <n v="25"/>
  </r>
  <r>
    <x v="9"/>
    <x v="1"/>
    <s v="REPEATERS"/>
    <n v="107"/>
  </r>
  <r>
    <x v="9"/>
    <x v="2"/>
    <s v="REPEATERS"/>
    <n v="57"/>
  </r>
  <r>
    <x v="9"/>
    <x v="3"/>
    <s v="REPEATERS"/>
    <n v="75"/>
  </r>
  <r>
    <x v="9"/>
    <x v="4"/>
    <s v="REPEATERS"/>
    <n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8AE21-868E-4BEB-BDF0-8DC0B62ED2CB}" name="PivotTable7" cacheId="1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U10" firstHeaderRow="1" firstDataRow="2" firstDataCol="1"/>
  <pivotFields count="4">
    <pivotField axis="axisCol" showAll="0">
      <items count="11">
        <item x="8"/>
        <item x="0"/>
        <item x="1"/>
        <item x="2"/>
        <item x="3"/>
        <item x="4"/>
        <item x="5"/>
        <item x="6"/>
        <item x="7"/>
        <item x="9"/>
        <item t="default"/>
      </items>
    </pivotField>
    <pivotField axis="axisRow" showAll="0">
      <items count="6">
        <item x="0"/>
        <item x="2"/>
        <item x="4"/>
        <item x="1"/>
        <item x="3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count(mobile)" fld="3" baseField="0" baseItem="0" numFmtId="165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EE8863-BFE9-41EE-A5B5-6DDEEDB3E643}" name="PivotTable8" cacheId="1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3:U20" firstHeaderRow="1" firstDataRow="2" firstDataCol="1"/>
  <pivotFields count="4">
    <pivotField axis="axisCol" showAll="0">
      <items count="11">
        <item x="8"/>
        <item x="0"/>
        <item x="1"/>
        <item x="2"/>
        <item x="3"/>
        <item x="4"/>
        <item x="5"/>
        <item x="6"/>
        <item x="7"/>
        <item x="9"/>
        <item t="default"/>
      </items>
    </pivotField>
    <pivotField axis="axisRow" showAll="0">
      <items count="6">
        <item x="0"/>
        <item x="2"/>
        <item x="4"/>
        <item x="1"/>
        <item x="3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count(mobile)" fld="3" showDataAs="percentOfRow" baseField="0" baseItem="0" numFmtId="10"/>
  </dataFields>
  <formats count="2">
    <format dxfId="9">
      <pivotArea outline="0" collapsedLevelsAreSubtotals="1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conditionalFormats count="5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>
              <x v="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>
              <x v="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>
              <x v="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AF211-5F35-4719-9B40-68E263B27A58}" name="PivotTable9" cacheId="1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U10" firstHeaderRow="1" firstDataRow="2" firstDataCol="1"/>
  <pivotFields count="4">
    <pivotField axis="axisCol" showAll="0">
      <items count="11">
        <item x="8"/>
        <item x="0"/>
        <item x="1"/>
        <item x="2"/>
        <item x="3"/>
        <item x="4"/>
        <item x="5"/>
        <item x="6"/>
        <item x="7"/>
        <item x="9"/>
        <item t="default"/>
      </items>
    </pivotField>
    <pivotField axis="axisRow" showAll="0">
      <items count="6">
        <item x="0"/>
        <item x="2"/>
        <item x="4"/>
        <item x="3"/>
        <item x="1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count(mobile)" fld="3" baseField="0" baseItem="0" numFmtId="165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802EB2-CCD6-4E20-B902-CEDCDDDF5276}" name="PivotTable10" cacheId="1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3:U20" firstHeaderRow="1" firstDataRow="2" firstDataCol="1"/>
  <pivotFields count="4">
    <pivotField axis="axisCol" showAll="0">
      <items count="11">
        <item x="8"/>
        <item x="0"/>
        <item x="1"/>
        <item x="2"/>
        <item x="3"/>
        <item x="4"/>
        <item x="5"/>
        <item x="6"/>
        <item x="7"/>
        <item x="9"/>
        <item t="default"/>
      </items>
    </pivotField>
    <pivotField axis="axisRow" showAll="0">
      <items count="6">
        <item x="0"/>
        <item x="2"/>
        <item x="4"/>
        <item x="3"/>
        <item x="1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count(mobile)" fld="3" showDataAs="percentOfCol" baseField="0" baseItem="0" numFmtId="10"/>
  </dataFields>
  <formats count="2">
    <format dxfId="6">
      <pivotArea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conditionalFormats count="5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>
              <x v="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>
              <x v="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>
              <x v="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B2BAF-3332-4B35-83FA-E9584851A293}">
  <dimension ref="A1:I37"/>
  <sheetViews>
    <sheetView showGridLines="0" tabSelected="1" workbookViewId="0"/>
  </sheetViews>
  <sheetFormatPr defaultRowHeight="15" x14ac:dyDescent="0.25"/>
  <cols>
    <col min="1" max="1" width="20.28515625" bestFit="1" customWidth="1"/>
    <col min="2" max="4" width="26.140625" bestFit="1" customWidth="1"/>
    <col min="5" max="5" width="1.7109375" customWidth="1"/>
    <col min="6" max="6" width="20.28515625" bestFit="1" customWidth="1"/>
    <col min="7" max="9" width="26.140625" bestFit="1" customWidth="1"/>
    <col min="10" max="10" width="25.5703125" bestFit="1" customWidth="1"/>
    <col min="11" max="11" width="20.140625" bestFit="1" customWidth="1"/>
    <col min="12" max="12" width="26.140625" bestFit="1" customWidth="1"/>
    <col min="13" max="13" width="26.5703125" bestFit="1" customWidth="1"/>
    <col min="14" max="14" width="26.140625" bestFit="1" customWidth="1"/>
  </cols>
  <sheetData>
    <row r="1" spans="1:9" x14ac:dyDescent="0.25">
      <c r="A1" s="2" t="s">
        <v>31</v>
      </c>
    </row>
    <row r="3" spans="1:9" x14ac:dyDescent="0.25">
      <c r="B3" t="s">
        <v>116</v>
      </c>
      <c r="C3" t="s">
        <v>117</v>
      </c>
      <c r="D3" t="s">
        <v>118</v>
      </c>
      <c r="G3" t="s">
        <v>119</v>
      </c>
      <c r="H3" t="s">
        <v>120</v>
      </c>
      <c r="I3" t="s">
        <v>121</v>
      </c>
    </row>
    <row r="4" spans="1:9" x14ac:dyDescent="0.25">
      <c r="A4" s="8" t="s">
        <v>129</v>
      </c>
      <c r="B4" s="8" t="s">
        <v>22</v>
      </c>
      <c r="C4" s="8" t="s">
        <v>23</v>
      </c>
      <c r="D4" s="8" t="s">
        <v>24</v>
      </c>
      <c r="F4" s="8" t="s">
        <v>129</v>
      </c>
      <c r="G4" s="8" t="s">
        <v>51</v>
      </c>
      <c r="H4" s="8" t="s">
        <v>52</v>
      </c>
      <c r="I4" s="8" t="s">
        <v>32</v>
      </c>
    </row>
    <row r="5" spans="1:9" x14ac:dyDescent="0.25">
      <c r="A5" s="7" t="s">
        <v>30</v>
      </c>
      <c r="B5" s="22">
        <v>13544</v>
      </c>
      <c r="C5" s="22">
        <v>13968</v>
      </c>
      <c r="D5" s="22">
        <v>52403</v>
      </c>
      <c r="F5" s="7" t="s">
        <v>30</v>
      </c>
      <c r="G5" s="22">
        <v>12247</v>
      </c>
      <c r="H5" s="22">
        <v>17786</v>
      </c>
      <c r="I5" s="22">
        <v>19631</v>
      </c>
    </row>
    <row r="6" spans="1:9" x14ac:dyDescent="0.25">
      <c r="A6" s="7" t="s">
        <v>10</v>
      </c>
      <c r="B6" s="22">
        <v>64814925.649999999</v>
      </c>
      <c r="C6" s="22">
        <v>70934361.5</v>
      </c>
      <c r="D6" s="22">
        <v>63244685.939999998</v>
      </c>
      <c r="F6" s="7" t="s">
        <v>10</v>
      </c>
      <c r="G6" s="22">
        <v>48672053.609999999</v>
      </c>
      <c r="H6" s="22">
        <v>72824627.450000003</v>
      </c>
      <c r="I6" s="22">
        <v>85526352.620000005</v>
      </c>
    </row>
    <row r="7" spans="1:9" x14ac:dyDescent="0.25">
      <c r="A7" s="7" t="s">
        <v>11</v>
      </c>
      <c r="B7" s="22">
        <v>24960759.34</v>
      </c>
      <c r="C7" s="22">
        <v>28697279.27</v>
      </c>
      <c r="D7" s="22">
        <v>26532722.440000001</v>
      </c>
      <c r="F7" s="7" t="s">
        <v>11</v>
      </c>
      <c r="G7" s="22">
        <v>13158738.880000001</v>
      </c>
      <c r="H7" s="22">
        <v>21825045.57</v>
      </c>
      <c r="I7" s="22">
        <v>29884052.93</v>
      </c>
    </row>
    <row r="8" spans="1:9" x14ac:dyDescent="0.25">
      <c r="A8" s="7" t="s">
        <v>131</v>
      </c>
      <c r="B8" s="24">
        <f>IFERROR(B7/B6,0)</f>
        <v>0.38510819984254663</v>
      </c>
      <c r="C8" s="24">
        <f t="shared" ref="C8:D8" si="0">IFERROR(C7/C6,0)</f>
        <v>0.40456104295800277</v>
      </c>
      <c r="D8" s="24">
        <f t="shared" si="0"/>
        <v>0.41952492997074092</v>
      </c>
      <c r="F8" s="7" t="s">
        <v>131</v>
      </c>
      <c r="G8" s="24">
        <f>IFERROR(G7/G6,0)</f>
        <v>0.27035511970459469</v>
      </c>
      <c r="H8" s="24">
        <f t="shared" ref="H8" si="1">IFERROR(H7/H6,0)</f>
        <v>0.29969319904842162</v>
      </c>
      <c r="I8" s="24">
        <f t="shared" ref="I8" si="2">IFERROR(I7/I6,0)</f>
        <v>0.34941339148153655</v>
      </c>
    </row>
    <row r="9" spans="1:9" x14ac:dyDescent="0.25">
      <c r="A9" s="7" t="s">
        <v>12</v>
      </c>
      <c r="B9" s="22">
        <v>26388</v>
      </c>
      <c r="C9" s="22">
        <v>27146</v>
      </c>
      <c r="D9" s="22">
        <v>24403</v>
      </c>
      <c r="F9" s="7" t="s">
        <v>12</v>
      </c>
      <c r="G9" s="22">
        <v>20424</v>
      </c>
      <c r="H9" s="22">
        <v>29484</v>
      </c>
      <c r="I9" s="22">
        <v>32818</v>
      </c>
    </row>
    <row r="10" spans="1:9" x14ac:dyDescent="0.25">
      <c r="A10" s="7" t="s">
        <v>13</v>
      </c>
      <c r="B10" s="22">
        <v>11531</v>
      </c>
      <c r="C10" s="22">
        <v>12098</v>
      </c>
      <c r="D10" s="22">
        <v>11546</v>
      </c>
      <c r="F10" s="7" t="s">
        <v>13</v>
      </c>
      <c r="G10" s="22">
        <v>6091</v>
      </c>
      <c r="H10" s="22">
        <v>9285</v>
      </c>
      <c r="I10" s="22">
        <v>11136</v>
      </c>
    </row>
    <row r="11" spans="1:9" x14ac:dyDescent="0.25">
      <c r="A11" s="7" t="s">
        <v>132</v>
      </c>
      <c r="B11" s="24">
        <f>IFERROR(B10/B9,0)</f>
        <v>0.43697892981658332</v>
      </c>
      <c r="C11" s="24">
        <f t="shared" ref="C11:D11" si="3">IFERROR(C10/C9,0)</f>
        <v>0.44566418625211818</v>
      </c>
      <c r="D11" s="24">
        <f t="shared" si="3"/>
        <v>0.47313854853911402</v>
      </c>
      <c r="F11" s="7" t="s">
        <v>132</v>
      </c>
      <c r="G11" s="24">
        <f>IFERROR(G10/G9,0)</f>
        <v>0.29822757540148842</v>
      </c>
      <c r="H11" s="24">
        <f t="shared" ref="H11" si="4">IFERROR(H10/H9,0)</f>
        <v>0.31491656491656489</v>
      </c>
      <c r="I11" s="24">
        <f t="shared" ref="I11" si="5">IFERROR(I10/I9,0)</f>
        <v>0.33932597964531658</v>
      </c>
    </row>
    <row r="12" spans="1:9" x14ac:dyDescent="0.25">
      <c r="A12" s="7" t="s">
        <v>14</v>
      </c>
      <c r="B12" s="22">
        <v>20584</v>
      </c>
      <c r="C12" s="22">
        <v>21063</v>
      </c>
      <c r="D12" s="22">
        <v>18421</v>
      </c>
      <c r="F12" s="7" t="s">
        <v>14</v>
      </c>
      <c r="G12" s="22">
        <v>17144</v>
      </c>
      <c r="H12" s="22">
        <v>24765</v>
      </c>
      <c r="I12" s="22">
        <v>27027</v>
      </c>
    </row>
    <row r="13" spans="1:9" x14ac:dyDescent="0.25">
      <c r="A13" s="7" t="s">
        <v>15</v>
      </c>
      <c r="B13" s="22">
        <v>5905</v>
      </c>
      <c r="C13" s="22">
        <v>6231</v>
      </c>
      <c r="D13" s="22">
        <v>5819</v>
      </c>
      <c r="F13" s="7" t="s">
        <v>15</v>
      </c>
      <c r="G13" s="22">
        <v>2892</v>
      </c>
      <c r="H13" s="22">
        <v>4772</v>
      </c>
      <c r="I13" s="22">
        <v>5654</v>
      </c>
    </row>
    <row r="14" spans="1:9" x14ac:dyDescent="0.25">
      <c r="A14" s="7" t="s">
        <v>16</v>
      </c>
      <c r="B14" s="22">
        <v>3148.801285</v>
      </c>
      <c r="C14" s="22">
        <v>3367.723567</v>
      </c>
      <c r="D14" s="22">
        <v>3433.2927599999998</v>
      </c>
      <c r="F14" s="7" t="s">
        <v>16</v>
      </c>
      <c r="G14" s="22">
        <v>2839.01386</v>
      </c>
      <c r="H14" s="22">
        <v>2940.626992</v>
      </c>
      <c r="I14" s="22">
        <v>3164.4782110000001</v>
      </c>
    </row>
    <row r="15" spans="1:9" x14ac:dyDescent="0.25">
      <c r="A15" s="7" t="s">
        <v>17</v>
      </c>
      <c r="B15" s="22">
        <v>4227.0549259999998</v>
      </c>
      <c r="C15" s="22">
        <v>4605.565603</v>
      </c>
      <c r="D15" s="22">
        <v>4559.6704659999996</v>
      </c>
      <c r="F15" s="7" t="s">
        <v>17</v>
      </c>
      <c r="G15" s="22">
        <v>4550.0480219999999</v>
      </c>
      <c r="H15" s="22">
        <v>4573.563615</v>
      </c>
      <c r="I15" s="22">
        <v>5285.4709819999998</v>
      </c>
    </row>
    <row r="16" spans="1:9" x14ac:dyDescent="0.25">
      <c r="A16" s="7" t="s">
        <v>18</v>
      </c>
      <c r="B16" s="22">
        <v>2456.2272870000002</v>
      </c>
      <c r="C16" s="22">
        <v>2613.0686470000001</v>
      </c>
      <c r="D16" s="22">
        <v>2591.6766769999999</v>
      </c>
      <c r="F16" s="7" t="s">
        <v>18</v>
      </c>
      <c r="G16" s="22">
        <v>2383.0813560000001</v>
      </c>
      <c r="H16" s="22">
        <v>2469.9710839999998</v>
      </c>
      <c r="I16" s="22">
        <v>2606.0805839999998</v>
      </c>
    </row>
    <row r="17" spans="1:9" x14ac:dyDescent="0.25">
      <c r="A17" s="7" t="s">
        <v>19</v>
      </c>
      <c r="B17" s="22">
        <v>2164.6656269999999</v>
      </c>
      <c r="C17" s="22">
        <v>2372.0680499999999</v>
      </c>
      <c r="D17" s="22">
        <v>2298.0012510000001</v>
      </c>
      <c r="F17" s="7" t="s">
        <v>19</v>
      </c>
      <c r="G17" s="22">
        <v>2160.3577209999999</v>
      </c>
      <c r="H17" s="22">
        <v>2350.5703360000002</v>
      </c>
      <c r="I17" s="22">
        <v>2683.5536040000002</v>
      </c>
    </row>
    <row r="18" spans="1:9" x14ac:dyDescent="0.25">
      <c r="A18" s="7" t="s">
        <v>20</v>
      </c>
      <c r="B18" s="48">
        <v>1.2333000000000001</v>
      </c>
      <c r="C18" s="48">
        <v>1.2326999999999999</v>
      </c>
      <c r="D18" s="48">
        <v>1.2533000000000001</v>
      </c>
      <c r="F18" s="7" t="s">
        <v>20</v>
      </c>
      <c r="G18" s="48">
        <v>1.1621999999999999</v>
      </c>
      <c r="H18" s="48">
        <v>1.1652</v>
      </c>
      <c r="I18" s="48">
        <v>1.1816</v>
      </c>
    </row>
    <row r="19" spans="1:9" x14ac:dyDescent="0.25">
      <c r="A19" s="7" t="s">
        <v>21</v>
      </c>
      <c r="B19" s="48">
        <v>1.8133999999999999</v>
      </c>
      <c r="C19" s="48">
        <v>1.7867</v>
      </c>
      <c r="D19" s="48">
        <v>1.7972999999999999</v>
      </c>
      <c r="F19" s="7" t="s">
        <v>21</v>
      </c>
      <c r="G19" s="48">
        <v>1.9616</v>
      </c>
      <c r="H19" s="48">
        <v>1.8574999999999999</v>
      </c>
      <c r="I19" s="48">
        <v>1.8678999999999999</v>
      </c>
    </row>
    <row r="20" spans="1:9" x14ac:dyDescent="0.25">
      <c r="A20" s="7" t="s">
        <v>113</v>
      </c>
      <c r="B20" s="21">
        <v>23.662539639999999</v>
      </c>
      <c r="C20" s="21">
        <v>22.747305659999999</v>
      </c>
      <c r="D20" s="21">
        <v>21.847866159999999</v>
      </c>
      <c r="F20" s="7" t="s">
        <v>113</v>
      </c>
      <c r="G20" s="21">
        <v>21.704691910000001</v>
      </c>
      <c r="H20" s="21">
        <v>23.832616479999999</v>
      </c>
      <c r="I20" s="21">
        <v>23.615250979999999</v>
      </c>
    </row>
    <row r="22" spans="1:9" x14ac:dyDescent="0.25">
      <c r="A22" s="23" t="s">
        <v>130</v>
      </c>
      <c r="B22" t="s">
        <v>116</v>
      </c>
      <c r="C22" t="s">
        <v>117</v>
      </c>
      <c r="D22" t="s">
        <v>118</v>
      </c>
    </row>
    <row r="23" spans="1:9" x14ac:dyDescent="0.25">
      <c r="A23" s="8" t="s">
        <v>129</v>
      </c>
      <c r="B23" s="8" t="s">
        <v>22</v>
      </c>
      <c r="C23" s="8" t="s">
        <v>23</v>
      </c>
      <c r="D23" s="8" t="s">
        <v>24</v>
      </c>
    </row>
    <row r="24" spans="1:9" x14ac:dyDescent="0.25">
      <c r="A24" s="7" t="s">
        <v>30</v>
      </c>
      <c r="B24" s="19">
        <f>IFERROR(B5/G5-1,0)</f>
        <v>0.10590348656813919</v>
      </c>
      <c r="C24" s="19">
        <f t="shared" ref="C24:D24" si="6">IFERROR(C5/H5-1,0)</f>
        <v>-0.21466321826155399</v>
      </c>
      <c r="D24" s="19">
        <f t="shared" si="6"/>
        <v>1.6694004380826244</v>
      </c>
    </row>
    <row r="25" spans="1:9" x14ac:dyDescent="0.25">
      <c r="A25" s="7" t="s">
        <v>10</v>
      </c>
      <c r="B25" s="19">
        <f>IFERROR(B6/G6-1,0)</f>
        <v>0.33166613780774057</v>
      </c>
      <c r="C25" s="19">
        <f>IFERROR(C6/H6-1,0)</f>
        <v>-2.5956410848758882E-2</v>
      </c>
      <c r="D25" s="19">
        <f>IFERROR(D6/I6-1,0)</f>
        <v>-0.260523990529552</v>
      </c>
    </row>
    <row r="26" spans="1:9" x14ac:dyDescent="0.25">
      <c r="A26" s="7" t="s">
        <v>11</v>
      </c>
      <c r="B26" s="19">
        <f>IFERROR(B7/G7-1,0)</f>
        <v>0.89689601470380409</v>
      </c>
      <c r="C26" s="19">
        <f>IFERROR(C7/H7-1,0)</f>
        <v>0.31487832077869049</v>
      </c>
      <c r="D26" s="19">
        <f>IFERROR(D7/I7-1,0)</f>
        <v>-0.11214444365528697</v>
      </c>
    </row>
    <row r="27" spans="1:9" x14ac:dyDescent="0.25">
      <c r="A27" s="7" t="s">
        <v>12</v>
      </c>
      <c r="B27" s="19">
        <f t="shared" ref="B27:D28" si="7">IFERROR(B9/G9-1,0)</f>
        <v>0.29200940070505288</v>
      </c>
      <c r="C27" s="19">
        <f t="shared" si="7"/>
        <v>-7.9297245963912633E-2</v>
      </c>
      <c r="D27" s="19">
        <f t="shared" si="7"/>
        <v>-0.2564141629593516</v>
      </c>
    </row>
    <row r="28" spans="1:9" x14ac:dyDescent="0.25">
      <c r="A28" s="7" t="s">
        <v>13</v>
      </c>
      <c r="B28" s="19">
        <f t="shared" si="7"/>
        <v>0.89312099819405688</v>
      </c>
      <c r="C28" s="19">
        <f t="shared" si="7"/>
        <v>0.30296176628971461</v>
      </c>
      <c r="D28" s="19">
        <f t="shared" si="7"/>
        <v>3.6817528735632266E-2</v>
      </c>
    </row>
    <row r="29" spans="1:9" x14ac:dyDescent="0.25">
      <c r="A29" s="7" t="s">
        <v>14</v>
      </c>
      <c r="B29" s="19">
        <f t="shared" ref="B29:B37" si="8">IFERROR(B12/G12-1,0)</f>
        <v>0.2006532897806812</v>
      </c>
      <c r="C29" s="19">
        <f t="shared" ref="C29:C37" si="9">IFERROR(C12/H12-1,0)</f>
        <v>-0.14948516050878258</v>
      </c>
      <c r="D29" s="19">
        <f t="shared" ref="D29:D37" si="10">IFERROR(D12/I12-1,0)</f>
        <v>-0.31842231842231838</v>
      </c>
    </row>
    <row r="30" spans="1:9" x14ac:dyDescent="0.25">
      <c r="A30" s="7" t="s">
        <v>15</v>
      </c>
      <c r="B30" s="19">
        <f t="shared" si="8"/>
        <v>1.0418395573997232</v>
      </c>
      <c r="C30" s="19">
        <f t="shared" si="9"/>
        <v>0.3057418273260688</v>
      </c>
      <c r="D30" s="19">
        <f t="shared" si="10"/>
        <v>2.9182879377431803E-2</v>
      </c>
    </row>
    <row r="31" spans="1:9" x14ac:dyDescent="0.25">
      <c r="A31" s="7" t="s">
        <v>16</v>
      </c>
      <c r="B31" s="19">
        <f t="shared" si="8"/>
        <v>0.10911796851882927</v>
      </c>
      <c r="C31" s="19">
        <f t="shared" si="9"/>
        <v>0.14523996962617836</v>
      </c>
      <c r="D31" s="19">
        <f t="shared" si="10"/>
        <v>8.4947511430344846E-2</v>
      </c>
    </row>
    <row r="32" spans="1:9" x14ac:dyDescent="0.25">
      <c r="A32" s="7" t="s">
        <v>17</v>
      </c>
      <c r="B32" s="19">
        <f t="shared" si="8"/>
        <v>-7.0986744411991154E-2</v>
      </c>
      <c r="C32" s="19">
        <f t="shared" si="9"/>
        <v>6.9971669126984715E-3</v>
      </c>
      <c r="D32" s="19">
        <f t="shared" si="10"/>
        <v>-0.13731993203098813</v>
      </c>
    </row>
    <row r="33" spans="1:4" x14ac:dyDescent="0.25">
      <c r="A33" s="7" t="s">
        <v>18</v>
      </c>
      <c r="B33" s="19">
        <f t="shared" si="8"/>
        <v>3.0693845518885432E-2</v>
      </c>
      <c r="C33" s="19">
        <f t="shared" si="9"/>
        <v>5.7934914269628157E-2</v>
      </c>
      <c r="D33" s="19">
        <f t="shared" si="10"/>
        <v>-5.527038223005265E-3</v>
      </c>
    </row>
    <row r="34" spans="1:4" x14ac:dyDescent="0.25">
      <c r="A34" s="7" t="s">
        <v>19</v>
      </c>
      <c r="B34" s="19">
        <f t="shared" si="8"/>
        <v>1.9940706847410006E-3</v>
      </c>
      <c r="C34" s="19">
        <f t="shared" si="9"/>
        <v>9.1457437672690656E-3</v>
      </c>
      <c r="D34" s="19">
        <f t="shared" si="10"/>
        <v>-0.14367231287100457</v>
      </c>
    </row>
    <row r="35" spans="1:4" x14ac:dyDescent="0.25">
      <c r="A35" s="7" t="s">
        <v>20</v>
      </c>
      <c r="B35" s="19">
        <f t="shared" si="8"/>
        <v>6.1177077955601566E-2</v>
      </c>
      <c r="C35" s="19">
        <f t="shared" si="9"/>
        <v>5.7929969104016488E-2</v>
      </c>
      <c r="D35" s="19">
        <f t="shared" si="10"/>
        <v>6.0680433310765114E-2</v>
      </c>
    </row>
    <row r="36" spans="1:4" x14ac:dyDescent="0.25">
      <c r="A36" s="7" t="s">
        <v>21</v>
      </c>
      <c r="B36" s="19">
        <f t="shared" si="8"/>
        <v>-7.5550570962479635E-2</v>
      </c>
      <c r="C36" s="19">
        <f t="shared" si="9"/>
        <v>-3.8115746971736142E-2</v>
      </c>
      <c r="D36" s="19">
        <f t="shared" si="10"/>
        <v>-3.779645591305747E-2</v>
      </c>
    </row>
    <row r="37" spans="1:4" x14ac:dyDescent="0.25">
      <c r="A37" s="7" t="s">
        <v>113</v>
      </c>
      <c r="B37" s="19">
        <f t="shared" si="8"/>
        <v>9.0203894075914448E-2</v>
      </c>
      <c r="C37" s="19">
        <f t="shared" si="9"/>
        <v>-4.553888663088157E-2</v>
      </c>
      <c r="D37" s="19">
        <f t="shared" si="10"/>
        <v>-7.4840823055271177E-2</v>
      </c>
    </row>
  </sheetData>
  <phoneticPr fontId="9" type="noConversion"/>
  <conditionalFormatting sqref="B11 G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D37">
    <cfRule type="cellIs" dxfId="3" priority="7" operator="lessThan">
      <formula>0</formula>
    </cfRule>
    <cfRule type="cellIs" dxfId="2" priority="8" operator="greaterThan">
      <formula>0</formula>
    </cfRule>
  </conditionalFormatting>
  <conditionalFormatting sqref="C8 H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 B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 C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 D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620A-BF41-48CE-8E64-5C7810FA4FC6}">
  <dimension ref="A1:U109"/>
  <sheetViews>
    <sheetView showGridLines="0" topLeftCell="I1" zoomScale="90" zoomScaleNormal="90" workbookViewId="0">
      <selection activeCell="J1" sqref="J1"/>
    </sheetView>
  </sheetViews>
  <sheetFormatPr defaultRowHeight="15" x14ac:dyDescent="0.25"/>
  <cols>
    <col min="1" max="1" width="10.42578125" bestFit="1" customWidth="1"/>
    <col min="2" max="2" width="11.140625" bestFit="1" customWidth="1"/>
    <col min="3" max="3" width="12.140625" bestFit="1" customWidth="1"/>
    <col min="4" max="4" width="12.5703125" bestFit="1" customWidth="1"/>
    <col min="7" max="7" width="50.28515625" bestFit="1" customWidth="1"/>
    <col min="10" max="10" width="19.42578125" bestFit="1" customWidth="1"/>
    <col min="11" max="11" width="15.85546875" bestFit="1" customWidth="1"/>
    <col min="12" max="18" width="9.5703125" bestFit="1" customWidth="1"/>
    <col min="19" max="19" width="10.5703125" bestFit="1" customWidth="1"/>
    <col min="20" max="20" width="7" bestFit="1" customWidth="1"/>
    <col min="21" max="21" width="11" bestFit="1" customWidth="1"/>
  </cols>
  <sheetData>
    <row r="1" spans="1:21" x14ac:dyDescent="0.25">
      <c r="A1" s="13" t="s">
        <v>64</v>
      </c>
      <c r="B1" s="13" t="s">
        <v>83</v>
      </c>
      <c r="C1" s="13" t="s">
        <v>84</v>
      </c>
      <c r="D1" s="13" t="s">
        <v>85</v>
      </c>
      <c r="G1" t="s">
        <v>93</v>
      </c>
    </row>
    <row r="2" spans="1:21" x14ac:dyDescent="0.25">
      <c r="A2" s="7" t="s">
        <v>1</v>
      </c>
      <c r="B2" s="1" t="s">
        <v>86</v>
      </c>
      <c r="C2" s="1" t="s">
        <v>87</v>
      </c>
      <c r="D2" s="1">
        <v>549</v>
      </c>
    </row>
    <row r="3" spans="1:21" x14ac:dyDescent="0.25">
      <c r="A3" s="7" t="s">
        <v>1</v>
      </c>
      <c r="B3" s="1" t="s">
        <v>89</v>
      </c>
      <c r="C3" s="1" t="s">
        <v>87</v>
      </c>
      <c r="D3" s="1">
        <v>5942</v>
      </c>
      <c r="J3" s="39" t="s">
        <v>139</v>
      </c>
      <c r="K3" s="39" t="s">
        <v>136</v>
      </c>
    </row>
    <row r="4" spans="1:21" x14ac:dyDescent="0.25">
      <c r="A4" s="7" t="s">
        <v>1</v>
      </c>
      <c r="B4" s="1" t="s">
        <v>90</v>
      </c>
      <c r="C4" s="1" t="s">
        <v>87</v>
      </c>
      <c r="D4" s="1">
        <v>1371</v>
      </c>
      <c r="J4" s="39" t="s">
        <v>138</v>
      </c>
      <c r="K4" t="s">
        <v>0</v>
      </c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6</v>
      </c>
      <c r="R4" t="s">
        <v>7</v>
      </c>
      <c r="S4" t="s">
        <v>8</v>
      </c>
      <c r="T4" t="s">
        <v>9</v>
      </c>
      <c r="U4" t="s">
        <v>137</v>
      </c>
    </row>
    <row r="5" spans="1:21" x14ac:dyDescent="0.25">
      <c r="A5" s="7" t="s">
        <v>1</v>
      </c>
      <c r="B5" s="1" t="s">
        <v>91</v>
      </c>
      <c r="C5" s="1" t="s">
        <v>87</v>
      </c>
      <c r="D5" s="1">
        <v>14206</v>
      </c>
      <c r="J5" s="40" t="s">
        <v>86</v>
      </c>
      <c r="K5" s="38">
        <v>647</v>
      </c>
      <c r="L5" s="38">
        <v>549</v>
      </c>
      <c r="M5" s="38">
        <v>657</v>
      </c>
      <c r="N5" s="38">
        <v>499</v>
      </c>
      <c r="O5" s="38">
        <v>349</v>
      </c>
      <c r="P5" s="38">
        <v>386</v>
      </c>
      <c r="Q5" s="38">
        <v>225</v>
      </c>
      <c r="R5" s="38">
        <v>191</v>
      </c>
      <c r="S5" s="38">
        <v>95</v>
      </c>
      <c r="T5" s="38">
        <v>70</v>
      </c>
      <c r="U5" s="38">
        <v>3668</v>
      </c>
    </row>
    <row r="6" spans="1:21" x14ac:dyDescent="0.25">
      <c r="A6" s="7" t="s">
        <v>1</v>
      </c>
      <c r="B6" s="1" t="s">
        <v>92</v>
      </c>
      <c r="C6" s="1" t="s">
        <v>87</v>
      </c>
      <c r="D6" s="1">
        <v>2268</v>
      </c>
      <c r="J6" s="40" t="s">
        <v>90</v>
      </c>
      <c r="K6" s="38">
        <v>1005</v>
      </c>
      <c r="L6" s="38">
        <v>1371</v>
      </c>
      <c r="M6" s="38">
        <v>1482</v>
      </c>
      <c r="N6" s="38">
        <v>1223</v>
      </c>
      <c r="O6" s="38">
        <v>884</v>
      </c>
      <c r="P6" s="38">
        <v>1007</v>
      </c>
      <c r="Q6" s="38">
        <v>552</v>
      </c>
      <c r="R6" s="38">
        <v>488</v>
      </c>
      <c r="S6" s="38">
        <v>250</v>
      </c>
      <c r="T6" s="38">
        <v>227</v>
      </c>
      <c r="U6" s="38">
        <v>8489</v>
      </c>
    </row>
    <row r="7" spans="1:21" x14ac:dyDescent="0.25">
      <c r="A7" s="7" t="s">
        <v>2</v>
      </c>
      <c r="B7" s="1" t="s">
        <v>86</v>
      </c>
      <c r="C7" s="1" t="s">
        <v>87</v>
      </c>
      <c r="D7" s="1">
        <v>657</v>
      </c>
      <c r="J7" s="40" t="s">
        <v>92</v>
      </c>
      <c r="K7" s="38">
        <v>1634</v>
      </c>
      <c r="L7" s="38">
        <v>2268</v>
      </c>
      <c r="M7" s="38">
        <v>2567</v>
      </c>
      <c r="N7" s="38">
        <v>2018</v>
      </c>
      <c r="O7" s="38">
        <v>1464</v>
      </c>
      <c r="P7" s="38">
        <v>1720</v>
      </c>
      <c r="Q7" s="38">
        <v>835</v>
      </c>
      <c r="R7" s="38">
        <v>818</v>
      </c>
      <c r="S7" s="38">
        <v>388</v>
      </c>
      <c r="T7" s="38">
        <v>317</v>
      </c>
      <c r="U7" s="38">
        <v>14029</v>
      </c>
    </row>
    <row r="8" spans="1:21" x14ac:dyDescent="0.25">
      <c r="A8" s="7" t="s">
        <v>2</v>
      </c>
      <c r="B8" s="1" t="s">
        <v>89</v>
      </c>
      <c r="C8" s="1" t="s">
        <v>87</v>
      </c>
      <c r="D8" s="1">
        <v>5920</v>
      </c>
      <c r="J8" s="40" t="s">
        <v>89</v>
      </c>
      <c r="K8" s="38">
        <v>4154</v>
      </c>
      <c r="L8" s="38">
        <v>5942</v>
      </c>
      <c r="M8" s="38">
        <v>5920</v>
      </c>
      <c r="N8" s="38">
        <v>4368</v>
      </c>
      <c r="O8" s="38">
        <v>3093</v>
      </c>
      <c r="P8" s="38">
        <v>3528</v>
      </c>
      <c r="Q8" s="38">
        <v>1791</v>
      </c>
      <c r="R8" s="38">
        <v>1613</v>
      </c>
      <c r="S8" s="38">
        <v>802</v>
      </c>
      <c r="T8" s="38">
        <v>652</v>
      </c>
      <c r="U8" s="38">
        <v>31863</v>
      </c>
    </row>
    <row r="9" spans="1:21" x14ac:dyDescent="0.25">
      <c r="A9" s="7" t="s">
        <v>2</v>
      </c>
      <c r="B9" s="1" t="s">
        <v>90</v>
      </c>
      <c r="C9" s="1" t="s">
        <v>87</v>
      </c>
      <c r="D9" s="1">
        <v>1482</v>
      </c>
      <c r="J9" s="40" t="s">
        <v>91</v>
      </c>
      <c r="K9" s="38">
        <v>11208</v>
      </c>
      <c r="L9" s="38">
        <v>14206</v>
      </c>
      <c r="M9" s="38">
        <v>13352</v>
      </c>
      <c r="N9" s="38">
        <v>9195</v>
      </c>
      <c r="O9" s="38">
        <v>6082</v>
      </c>
      <c r="P9" s="38">
        <v>6866</v>
      </c>
      <c r="Q9" s="38">
        <v>3246</v>
      </c>
      <c r="R9" s="38">
        <v>2692</v>
      </c>
      <c r="S9" s="38">
        <v>1415</v>
      </c>
      <c r="T9" s="38">
        <v>1130</v>
      </c>
      <c r="U9" s="38">
        <v>69392</v>
      </c>
    </row>
    <row r="10" spans="1:21" x14ac:dyDescent="0.25">
      <c r="A10" s="7" t="s">
        <v>2</v>
      </c>
      <c r="B10" s="1" t="s">
        <v>91</v>
      </c>
      <c r="C10" s="1" t="s">
        <v>87</v>
      </c>
      <c r="D10" s="1">
        <v>13352</v>
      </c>
      <c r="J10" s="40" t="s">
        <v>137</v>
      </c>
      <c r="K10" s="38">
        <v>18648</v>
      </c>
      <c r="L10" s="38">
        <v>24336</v>
      </c>
      <c r="M10" s="38">
        <v>23978</v>
      </c>
      <c r="N10" s="38">
        <v>17303</v>
      </c>
      <c r="O10" s="38">
        <v>11872</v>
      </c>
      <c r="P10" s="38">
        <v>13507</v>
      </c>
      <c r="Q10" s="38">
        <v>6649</v>
      </c>
      <c r="R10" s="38">
        <v>5802</v>
      </c>
      <c r="S10" s="38">
        <v>2950</v>
      </c>
      <c r="T10" s="38">
        <v>2396</v>
      </c>
      <c r="U10" s="38">
        <v>127441</v>
      </c>
    </row>
    <row r="11" spans="1:21" x14ac:dyDescent="0.25">
      <c r="A11" s="7" t="s">
        <v>2</v>
      </c>
      <c r="B11" s="1" t="s">
        <v>92</v>
      </c>
      <c r="C11" s="1" t="s">
        <v>87</v>
      </c>
      <c r="D11" s="1">
        <v>2567</v>
      </c>
    </row>
    <row r="12" spans="1:21" x14ac:dyDescent="0.25">
      <c r="A12" s="7" t="s">
        <v>3</v>
      </c>
      <c r="B12" s="1" t="s">
        <v>86</v>
      </c>
      <c r="C12" s="1" t="s">
        <v>87</v>
      </c>
      <c r="D12" s="1">
        <v>499</v>
      </c>
    </row>
    <row r="13" spans="1:21" x14ac:dyDescent="0.25">
      <c r="A13" s="7" t="s">
        <v>3</v>
      </c>
      <c r="B13" s="1" t="s">
        <v>89</v>
      </c>
      <c r="C13" s="1" t="s">
        <v>87</v>
      </c>
      <c r="D13" s="1">
        <v>4368</v>
      </c>
      <c r="J13" s="39" t="s">
        <v>139</v>
      </c>
      <c r="K13" s="39" t="s">
        <v>136</v>
      </c>
    </row>
    <row r="14" spans="1:21" x14ac:dyDescent="0.25">
      <c r="A14" s="7" t="s">
        <v>3</v>
      </c>
      <c r="B14" s="1" t="s">
        <v>90</v>
      </c>
      <c r="C14" s="1" t="s">
        <v>87</v>
      </c>
      <c r="D14" s="1">
        <v>1223</v>
      </c>
      <c r="J14" s="39" t="s">
        <v>138</v>
      </c>
      <c r="K14" t="s">
        <v>0</v>
      </c>
      <c r="L14" t="s">
        <v>1</v>
      </c>
      <c r="M14" t="s">
        <v>2</v>
      </c>
      <c r="N14" t="s">
        <v>3</v>
      </c>
      <c r="O14" t="s">
        <v>4</v>
      </c>
      <c r="P14" t="s">
        <v>5</v>
      </c>
      <c r="Q14" t="s">
        <v>6</v>
      </c>
      <c r="R14" t="s">
        <v>7</v>
      </c>
      <c r="S14" t="s">
        <v>8</v>
      </c>
      <c r="T14" t="s">
        <v>9</v>
      </c>
      <c r="U14" t="s">
        <v>137</v>
      </c>
    </row>
    <row r="15" spans="1:21" x14ac:dyDescent="0.25">
      <c r="A15" s="7" t="s">
        <v>3</v>
      </c>
      <c r="B15" s="1" t="s">
        <v>91</v>
      </c>
      <c r="C15" s="1" t="s">
        <v>87</v>
      </c>
      <c r="D15" s="1">
        <v>9195</v>
      </c>
      <c r="J15" s="40" t="s">
        <v>86</v>
      </c>
      <c r="K15" s="47">
        <v>0.17639040348964014</v>
      </c>
      <c r="L15" s="47">
        <v>0.14967284623773172</v>
      </c>
      <c r="M15" s="47">
        <v>0.17911668484187568</v>
      </c>
      <c r="N15" s="47">
        <v>0.13604143947655398</v>
      </c>
      <c r="O15" s="47">
        <v>9.5147219193020716E-2</v>
      </c>
      <c r="P15" s="47">
        <v>0.10523446019629226</v>
      </c>
      <c r="Q15" s="47">
        <v>6.1341330425299892E-2</v>
      </c>
      <c r="R15" s="47">
        <v>5.2071973827699021E-2</v>
      </c>
      <c r="S15" s="47">
        <v>2.5899672846237731E-2</v>
      </c>
      <c r="T15" s="47">
        <v>1.9083969465648856E-2</v>
      </c>
      <c r="U15" s="47">
        <v>1</v>
      </c>
    </row>
    <row r="16" spans="1:21" x14ac:dyDescent="0.25">
      <c r="A16" s="7" t="s">
        <v>3</v>
      </c>
      <c r="B16" s="1" t="s">
        <v>92</v>
      </c>
      <c r="C16" s="1" t="s">
        <v>87</v>
      </c>
      <c r="D16" s="1">
        <v>2018</v>
      </c>
      <c r="J16" s="40" t="s">
        <v>90</v>
      </c>
      <c r="K16" s="47">
        <v>0.11838850276828837</v>
      </c>
      <c r="L16" s="47">
        <v>0.16150312168688891</v>
      </c>
      <c r="M16" s="47">
        <v>0.17457886676875958</v>
      </c>
      <c r="N16" s="47">
        <v>0.14406879491106137</v>
      </c>
      <c r="O16" s="47">
        <v>0.10413476263399694</v>
      </c>
      <c r="P16" s="47">
        <v>0.11862410177877253</v>
      </c>
      <c r="Q16" s="47">
        <v>6.5025326893627042E-2</v>
      </c>
      <c r="R16" s="47">
        <v>5.7486158558134055E-2</v>
      </c>
      <c r="S16" s="47">
        <v>2.9449876310519495E-2</v>
      </c>
      <c r="T16" s="47">
        <v>2.6740487689951704E-2</v>
      </c>
      <c r="U16" s="47">
        <v>1</v>
      </c>
    </row>
    <row r="17" spans="1:21" x14ac:dyDescent="0.25">
      <c r="A17" s="7" t="s">
        <v>4</v>
      </c>
      <c r="B17" s="1" t="s">
        <v>86</v>
      </c>
      <c r="C17" s="1" t="s">
        <v>87</v>
      </c>
      <c r="D17" s="1">
        <v>349</v>
      </c>
      <c r="J17" s="40" t="s">
        <v>92</v>
      </c>
      <c r="K17" s="47">
        <v>0.11647302017249982</v>
      </c>
      <c r="L17" s="47">
        <v>0.16166512224677454</v>
      </c>
      <c r="M17" s="47">
        <v>0.18297811675814385</v>
      </c>
      <c r="N17" s="47">
        <v>0.14384489272221826</v>
      </c>
      <c r="O17" s="47">
        <v>0.10435526409580155</v>
      </c>
      <c r="P17" s="47">
        <v>0.12260317912894718</v>
      </c>
      <c r="Q17" s="47">
        <v>5.951956661201796E-2</v>
      </c>
      <c r="R17" s="47">
        <v>5.8307791004348138E-2</v>
      </c>
      <c r="S17" s="47">
        <v>2.7656996222111339E-2</v>
      </c>
      <c r="T17" s="47">
        <v>2.2596051037137358E-2</v>
      </c>
      <c r="U17" s="47">
        <v>1</v>
      </c>
    </row>
    <row r="18" spans="1:21" x14ac:dyDescent="0.25">
      <c r="A18" s="7" t="s">
        <v>4</v>
      </c>
      <c r="B18" s="1" t="s">
        <v>89</v>
      </c>
      <c r="C18" s="1" t="s">
        <v>87</v>
      </c>
      <c r="D18" s="1">
        <v>3093</v>
      </c>
      <c r="J18" s="40" t="s">
        <v>89</v>
      </c>
      <c r="K18" s="47">
        <v>0.13037064934249756</v>
      </c>
      <c r="L18" s="47">
        <v>0.18648589272824279</v>
      </c>
      <c r="M18" s="47">
        <v>0.18579543671342938</v>
      </c>
      <c r="N18" s="47">
        <v>0.13708690330477355</v>
      </c>
      <c r="O18" s="47">
        <v>9.7071838809904901E-2</v>
      </c>
      <c r="P18" s="47">
        <v>0.11072403728462479</v>
      </c>
      <c r="Q18" s="47">
        <v>5.6209396478674324E-2</v>
      </c>
      <c r="R18" s="47">
        <v>5.0622979631547563E-2</v>
      </c>
      <c r="S18" s="47">
        <v>2.5170260176380129E-2</v>
      </c>
      <c r="T18" s="47">
        <v>2.0462605529924991E-2</v>
      </c>
      <c r="U18" s="47">
        <v>1</v>
      </c>
    </row>
    <row r="19" spans="1:21" x14ac:dyDescent="0.25">
      <c r="A19" s="7" t="s">
        <v>4</v>
      </c>
      <c r="B19" s="1" t="s">
        <v>90</v>
      </c>
      <c r="C19" s="1" t="s">
        <v>87</v>
      </c>
      <c r="D19" s="1">
        <v>884</v>
      </c>
      <c r="J19" s="40" t="s">
        <v>91</v>
      </c>
      <c r="K19" s="47">
        <v>0.1615171777726539</v>
      </c>
      <c r="L19" s="47">
        <v>0.20472100530320497</v>
      </c>
      <c r="M19" s="47">
        <v>0.19241411113673046</v>
      </c>
      <c r="N19" s="47">
        <v>0.13250807009453539</v>
      </c>
      <c r="O19" s="47">
        <v>8.7646991007608949E-2</v>
      </c>
      <c r="P19" s="47">
        <v>9.8945123357159326E-2</v>
      </c>
      <c r="Q19" s="47">
        <v>4.6777726539082312E-2</v>
      </c>
      <c r="R19" s="47">
        <v>3.8794097302282685E-2</v>
      </c>
      <c r="S19" s="47">
        <v>2.0391399584966566E-2</v>
      </c>
      <c r="T19" s="47">
        <v>1.6284297901775421E-2</v>
      </c>
      <c r="U19" s="47">
        <v>1</v>
      </c>
    </row>
    <row r="20" spans="1:21" x14ac:dyDescent="0.25">
      <c r="A20" s="7" t="s">
        <v>4</v>
      </c>
      <c r="B20" s="1" t="s">
        <v>91</v>
      </c>
      <c r="C20" s="1" t="s">
        <v>87</v>
      </c>
      <c r="D20" s="1">
        <v>6082</v>
      </c>
      <c r="J20" s="40" t="s">
        <v>137</v>
      </c>
      <c r="K20" s="47">
        <v>0.14632653541638876</v>
      </c>
      <c r="L20" s="47">
        <v>0.19095895355497838</v>
      </c>
      <c r="M20" s="47">
        <v>0.18814981050054536</v>
      </c>
      <c r="N20" s="47">
        <v>0.1357726320414937</v>
      </c>
      <c r="O20" s="47">
        <v>9.3156833358181437E-2</v>
      </c>
      <c r="P20" s="47">
        <v>0.10598629954253341</v>
      </c>
      <c r="Q20" s="47">
        <v>5.2173162483031367E-2</v>
      </c>
      <c r="R20" s="47">
        <v>4.5526949725755446E-2</v>
      </c>
      <c r="S20" s="47">
        <v>2.3147966509992859E-2</v>
      </c>
      <c r="T20" s="47">
        <v>1.8800856867099286E-2</v>
      </c>
      <c r="U20" s="47">
        <v>1</v>
      </c>
    </row>
    <row r="21" spans="1:21" x14ac:dyDescent="0.25">
      <c r="A21" s="7" t="s">
        <v>4</v>
      </c>
      <c r="B21" s="1" t="s">
        <v>92</v>
      </c>
      <c r="C21" s="1" t="s">
        <v>87</v>
      </c>
      <c r="D21" s="1">
        <v>1464</v>
      </c>
    </row>
    <row r="22" spans="1:21" x14ac:dyDescent="0.25">
      <c r="A22" s="7" t="s">
        <v>5</v>
      </c>
      <c r="B22" s="1" t="s">
        <v>86</v>
      </c>
      <c r="C22" s="1" t="s">
        <v>87</v>
      </c>
      <c r="D22" s="1">
        <v>386</v>
      </c>
    </row>
    <row r="23" spans="1:21" x14ac:dyDescent="0.25">
      <c r="A23" s="7" t="s">
        <v>5</v>
      </c>
      <c r="B23" s="1" t="s">
        <v>89</v>
      </c>
      <c r="C23" s="1" t="s">
        <v>87</v>
      </c>
      <c r="D23" s="1">
        <v>3528</v>
      </c>
    </row>
    <row r="24" spans="1:21" x14ac:dyDescent="0.25">
      <c r="A24" s="7" t="s">
        <v>5</v>
      </c>
      <c r="B24" s="1" t="s">
        <v>90</v>
      </c>
      <c r="C24" s="1" t="s">
        <v>87</v>
      </c>
      <c r="D24" s="1">
        <v>1007</v>
      </c>
    </row>
    <row r="25" spans="1:21" x14ac:dyDescent="0.25">
      <c r="A25" s="7" t="s">
        <v>5</v>
      </c>
      <c r="B25" s="1" t="s">
        <v>91</v>
      </c>
      <c r="C25" s="1" t="s">
        <v>87</v>
      </c>
      <c r="D25" s="1">
        <v>6866</v>
      </c>
    </row>
    <row r="26" spans="1:21" x14ac:dyDescent="0.25">
      <c r="A26" s="7" t="s">
        <v>5</v>
      </c>
      <c r="B26" s="1" t="s">
        <v>92</v>
      </c>
      <c r="C26" s="1" t="s">
        <v>87</v>
      </c>
      <c r="D26" s="1">
        <v>1720</v>
      </c>
    </row>
    <row r="27" spans="1:21" x14ac:dyDescent="0.25">
      <c r="A27" s="7" t="s">
        <v>6</v>
      </c>
      <c r="B27" s="1" t="s">
        <v>86</v>
      </c>
      <c r="C27" s="1" t="s">
        <v>87</v>
      </c>
      <c r="D27" s="1">
        <v>225</v>
      </c>
    </row>
    <row r="28" spans="1:21" x14ac:dyDescent="0.25">
      <c r="A28" s="7" t="s">
        <v>6</v>
      </c>
      <c r="B28" s="1" t="s">
        <v>89</v>
      </c>
      <c r="C28" s="1" t="s">
        <v>87</v>
      </c>
      <c r="D28" s="1">
        <v>1791</v>
      </c>
    </row>
    <row r="29" spans="1:21" x14ac:dyDescent="0.25">
      <c r="A29" s="7" t="s">
        <v>6</v>
      </c>
      <c r="B29" s="1" t="s">
        <v>90</v>
      </c>
      <c r="C29" s="1" t="s">
        <v>87</v>
      </c>
      <c r="D29" s="1">
        <v>552</v>
      </c>
    </row>
    <row r="30" spans="1:21" x14ac:dyDescent="0.25">
      <c r="A30" s="7" t="s">
        <v>6</v>
      </c>
      <c r="B30" s="1" t="s">
        <v>91</v>
      </c>
      <c r="C30" s="1" t="s">
        <v>87</v>
      </c>
      <c r="D30" s="1">
        <v>3246</v>
      </c>
    </row>
    <row r="31" spans="1:21" x14ac:dyDescent="0.25">
      <c r="A31" s="7" t="s">
        <v>6</v>
      </c>
      <c r="B31" s="1" t="s">
        <v>92</v>
      </c>
      <c r="C31" s="1" t="s">
        <v>87</v>
      </c>
      <c r="D31" s="1">
        <v>835</v>
      </c>
    </row>
    <row r="32" spans="1:21" x14ac:dyDescent="0.25">
      <c r="A32" s="7" t="s">
        <v>7</v>
      </c>
      <c r="B32" s="1" t="s">
        <v>86</v>
      </c>
      <c r="C32" s="1" t="s">
        <v>87</v>
      </c>
      <c r="D32" s="1">
        <v>191</v>
      </c>
    </row>
    <row r="33" spans="1:4" x14ac:dyDescent="0.25">
      <c r="A33" s="7" t="s">
        <v>7</v>
      </c>
      <c r="B33" s="1" t="s">
        <v>89</v>
      </c>
      <c r="C33" s="1" t="s">
        <v>87</v>
      </c>
      <c r="D33" s="1">
        <v>1613</v>
      </c>
    </row>
    <row r="34" spans="1:4" x14ac:dyDescent="0.25">
      <c r="A34" s="7" t="s">
        <v>7</v>
      </c>
      <c r="B34" s="1" t="s">
        <v>90</v>
      </c>
      <c r="C34" s="1" t="s">
        <v>87</v>
      </c>
      <c r="D34" s="1">
        <v>488</v>
      </c>
    </row>
    <row r="35" spans="1:4" x14ac:dyDescent="0.25">
      <c r="A35" s="7" t="s">
        <v>7</v>
      </c>
      <c r="B35" s="1" t="s">
        <v>91</v>
      </c>
      <c r="C35" s="1" t="s">
        <v>87</v>
      </c>
      <c r="D35" s="1">
        <v>2692</v>
      </c>
    </row>
    <row r="36" spans="1:4" x14ac:dyDescent="0.25">
      <c r="A36" s="7" t="s">
        <v>7</v>
      </c>
      <c r="B36" s="1" t="s">
        <v>92</v>
      </c>
      <c r="C36" s="1" t="s">
        <v>87</v>
      </c>
      <c r="D36" s="1">
        <v>818</v>
      </c>
    </row>
    <row r="37" spans="1:4" x14ac:dyDescent="0.25">
      <c r="A37" s="7" t="s">
        <v>8</v>
      </c>
      <c r="B37" s="1" t="s">
        <v>86</v>
      </c>
      <c r="C37" s="1" t="s">
        <v>87</v>
      </c>
      <c r="D37" s="1">
        <v>95</v>
      </c>
    </row>
    <row r="38" spans="1:4" x14ac:dyDescent="0.25">
      <c r="A38" s="7" t="s">
        <v>8</v>
      </c>
      <c r="B38" s="1" t="s">
        <v>89</v>
      </c>
      <c r="C38" s="1" t="s">
        <v>87</v>
      </c>
      <c r="D38" s="1">
        <v>802</v>
      </c>
    </row>
    <row r="39" spans="1:4" x14ac:dyDescent="0.25">
      <c r="A39" s="7" t="s">
        <v>8</v>
      </c>
      <c r="B39" s="1" t="s">
        <v>90</v>
      </c>
      <c r="C39" s="1" t="s">
        <v>87</v>
      </c>
      <c r="D39" s="1">
        <v>250</v>
      </c>
    </row>
    <row r="40" spans="1:4" x14ac:dyDescent="0.25">
      <c r="A40" s="7" t="s">
        <v>8</v>
      </c>
      <c r="B40" s="1" t="s">
        <v>91</v>
      </c>
      <c r="C40" s="1" t="s">
        <v>87</v>
      </c>
      <c r="D40" s="1">
        <v>1415</v>
      </c>
    </row>
    <row r="41" spans="1:4" x14ac:dyDescent="0.25">
      <c r="A41" s="7" t="s">
        <v>8</v>
      </c>
      <c r="B41" s="1" t="s">
        <v>92</v>
      </c>
      <c r="C41" s="1" t="s">
        <v>87</v>
      </c>
      <c r="D41" s="1">
        <v>388</v>
      </c>
    </row>
    <row r="42" spans="1:4" x14ac:dyDescent="0.25">
      <c r="A42" s="7" t="s">
        <v>0</v>
      </c>
      <c r="B42" s="1" t="s">
        <v>86</v>
      </c>
      <c r="C42" s="1" t="s">
        <v>87</v>
      </c>
      <c r="D42" s="1">
        <v>647</v>
      </c>
    </row>
    <row r="43" spans="1:4" x14ac:dyDescent="0.25">
      <c r="A43" s="7" t="s">
        <v>0</v>
      </c>
      <c r="B43" s="1" t="s">
        <v>89</v>
      </c>
      <c r="C43" s="1" t="s">
        <v>87</v>
      </c>
      <c r="D43" s="1">
        <v>4154</v>
      </c>
    </row>
    <row r="44" spans="1:4" x14ac:dyDescent="0.25">
      <c r="A44" s="7" t="s">
        <v>0</v>
      </c>
      <c r="B44" s="1" t="s">
        <v>90</v>
      </c>
      <c r="C44" s="1" t="s">
        <v>87</v>
      </c>
      <c r="D44" s="1">
        <v>1005</v>
      </c>
    </row>
    <row r="45" spans="1:4" x14ac:dyDescent="0.25">
      <c r="A45" s="7" t="s">
        <v>0</v>
      </c>
      <c r="B45" s="1" t="s">
        <v>91</v>
      </c>
      <c r="C45" s="1" t="s">
        <v>87</v>
      </c>
      <c r="D45" s="1">
        <v>11208</v>
      </c>
    </row>
    <row r="46" spans="1:4" x14ac:dyDescent="0.25">
      <c r="A46" s="7" t="s">
        <v>0</v>
      </c>
      <c r="B46" s="1" t="s">
        <v>92</v>
      </c>
      <c r="C46" s="1" t="s">
        <v>87</v>
      </c>
      <c r="D46" s="1">
        <v>1634</v>
      </c>
    </row>
    <row r="47" spans="1:4" x14ac:dyDescent="0.25">
      <c r="A47" s="7" t="s">
        <v>9</v>
      </c>
      <c r="B47" s="1" t="s">
        <v>86</v>
      </c>
      <c r="C47" s="1" t="s">
        <v>87</v>
      </c>
      <c r="D47" s="1">
        <v>70</v>
      </c>
    </row>
    <row r="48" spans="1:4" x14ac:dyDescent="0.25">
      <c r="A48" s="7" t="s">
        <v>9</v>
      </c>
      <c r="B48" s="1" t="s">
        <v>89</v>
      </c>
      <c r="C48" s="1" t="s">
        <v>87</v>
      </c>
      <c r="D48" s="1">
        <v>652</v>
      </c>
    </row>
    <row r="49" spans="1:4" x14ac:dyDescent="0.25">
      <c r="A49" s="7" t="s">
        <v>9</v>
      </c>
      <c r="B49" s="1" t="s">
        <v>90</v>
      </c>
      <c r="C49" s="1" t="s">
        <v>87</v>
      </c>
      <c r="D49" s="1">
        <v>227</v>
      </c>
    </row>
    <row r="50" spans="1:4" x14ac:dyDescent="0.25">
      <c r="A50" s="7" t="s">
        <v>9</v>
      </c>
      <c r="B50" s="1" t="s">
        <v>91</v>
      </c>
      <c r="C50" s="1" t="s">
        <v>87</v>
      </c>
      <c r="D50" s="1">
        <v>1130</v>
      </c>
    </row>
    <row r="51" spans="1:4" x14ac:dyDescent="0.25">
      <c r="A51" s="7" t="s">
        <v>9</v>
      </c>
      <c r="B51" s="1" t="s">
        <v>92</v>
      </c>
      <c r="C51" s="1" t="s">
        <v>87</v>
      </c>
      <c r="D51" s="1">
        <v>317</v>
      </c>
    </row>
    <row r="109" spans="4:4" x14ac:dyDescent="0.25">
      <c r="D109">
        <f>SUBTOTAL(9,D52:D108)</f>
        <v>0</v>
      </c>
    </row>
  </sheetData>
  <conditionalFormatting pivot="1" sqref="K15:T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16:T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17:T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18:T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19:T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1547D-773A-49DA-A1A7-F1B91A4D41DA}">
  <dimension ref="A1:U51"/>
  <sheetViews>
    <sheetView showGridLines="0" topLeftCell="I1" zoomScale="90" zoomScaleNormal="90" workbookViewId="0">
      <selection activeCell="J1" sqref="J1"/>
    </sheetView>
  </sheetViews>
  <sheetFormatPr defaultRowHeight="15" x14ac:dyDescent="0.25"/>
  <cols>
    <col min="1" max="1" width="10.42578125" bestFit="1" customWidth="1"/>
    <col min="2" max="2" width="11.140625" bestFit="1" customWidth="1"/>
    <col min="3" max="3" width="12.140625" bestFit="1" customWidth="1"/>
    <col min="4" max="4" width="12.5703125" bestFit="1" customWidth="1"/>
    <col min="7" max="7" width="10.42578125" bestFit="1" customWidth="1"/>
    <col min="8" max="8" width="48.42578125" bestFit="1" customWidth="1"/>
    <col min="9" max="9" width="12.140625" bestFit="1" customWidth="1"/>
    <col min="10" max="10" width="19.42578125" bestFit="1" customWidth="1"/>
    <col min="11" max="11" width="15.85546875" bestFit="1" customWidth="1"/>
    <col min="12" max="18" width="9.5703125" bestFit="1" customWidth="1"/>
    <col min="19" max="19" width="10.5703125" bestFit="1" customWidth="1"/>
    <col min="20" max="20" width="8" bestFit="1" customWidth="1"/>
    <col min="21" max="21" width="11" bestFit="1" customWidth="1"/>
  </cols>
  <sheetData>
    <row r="1" spans="1:21" x14ac:dyDescent="0.25">
      <c r="A1" s="13" t="s">
        <v>64</v>
      </c>
      <c r="B1" s="13" t="s">
        <v>83</v>
      </c>
      <c r="C1" s="13" t="s">
        <v>84</v>
      </c>
      <c r="D1" s="13" t="s">
        <v>85</v>
      </c>
      <c r="H1" t="s">
        <v>94</v>
      </c>
    </row>
    <row r="2" spans="1:21" x14ac:dyDescent="0.25">
      <c r="A2" s="7" t="s">
        <v>1</v>
      </c>
      <c r="B2" s="1" t="s">
        <v>86</v>
      </c>
      <c r="C2" s="1" t="s">
        <v>88</v>
      </c>
      <c r="D2" s="1">
        <v>281</v>
      </c>
    </row>
    <row r="3" spans="1:21" x14ac:dyDescent="0.25">
      <c r="A3" s="7" t="s">
        <v>1</v>
      </c>
      <c r="B3" s="1" t="s">
        <v>89</v>
      </c>
      <c r="C3" s="1" t="s">
        <v>88</v>
      </c>
      <c r="D3" s="1">
        <v>1252</v>
      </c>
      <c r="J3" s="39" t="s">
        <v>139</v>
      </c>
      <c r="K3" s="39" t="s">
        <v>136</v>
      </c>
    </row>
    <row r="4" spans="1:21" x14ac:dyDescent="0.25">
      <c r="A4" s="7" t="s">
        <v>1</v>
      </c>
      <c r="B4" s="1" t="s">
        <v>90</v>
      </c>
      <c r="C4" s="1" t="s">
        <v>88</v>
      </c>
      <c r="D4" s="1">
        <v>539</v>
      </c>
      <c r="J4" s="39" t="s">
        <v>138</v>
      </c>
      <c r="K4" t="s">
        <v>0</v>
      </c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6</v>
      </c>
      <c r="R4" t="s">
        <v>7</v>
      </c>
      <c r="S4" t="s">
        <v>8</v>
      </c>
      <c r="T4" t="s">
        <v>9</v>
      </c>
      <c r="U4" t="s">
        <v>137</v>
      </c>
    </row>
    <row r="5" spans="1:21" x14ac:dyDescent="0.25">
      <c r="A5" s="7" t="s">
        <v>1</v>
      </c>
      <c r="B5" s="1" t="s">
        <v>91</v>
      </c>
      <c r="C5" s="1" t="s">
        <v>88</v>
      </c>
      <c r="D5" s="1">
        <v>1592</v>
      </c>
      <c r="J5" s="40" t="s">
        <v>86</v>
      </c>
      <c r="K5" s="38">
        <v>306</v>
      </c>
      <c r="L5" s="38">
        <v>281</v>
      </c>
      <c r="M5" s="38">
        <v>381</v>
      </c>
      <c r="N5" s="38">
        <v>310</v>
      </c>
      <c r="O5" s="38">
        <v>234</v>
      </c>
      <c r="P5" s="38">
        <v>218</v>
      </c>
      <c r="Q5" s="38">
        <v>97</v>
      </c>
      <c r="R5" s="38">
        <v>97</v>
      </c>
      <c r="S5" s="38">
        <v>49</v>
      </c>
      <c r="T5" s="38">
        <v>25</v>
      </c>
      <c r="U5" s="38">
        <v>1998</v>
      </c>
    </row>
    <row r="6" spans="1:21" x14ac:dyDescent="0.25">
      <c r="A6" s="7" t="s">
        <v>1</v>
      </c>
      <c r="B6" s="1" t="s">
        <v>92</v>
      </c>
      <c r="C6" s="1" t="s">
        <v>88</v>
      </c>
      <c r="D6" s="1">
        <v>751</v>
      </c>
      <c r="J6" s="40" t="s">
        <v>90</v>
      </c>
      <c r="K6" s="38">
        <v>258</v>
      </c>
      <c r="L6" s="38">
        <v>539</v>
      </c>
      <c r="M6" s="38">
        <v>686</v>
      </c>
      <c r="N6" s="38">
        <v>620</v>
      </c>
      <c r="O6" s="38">
        <v>420</v>
      </c>
      <c r="P6" s="38">
        <v>528</v>
      </c>
      <c r="Q6" s="38">
        <v>249</v>
      </c>
      <c r="R6" s="38">
        <v>188</v>
      </c>
      <c r="S6" s="38">
        <v>111</v>
      </c>
      <c r="T6" s="38">
        <v>57</v>
      </c>
      <c r="U6" s="38">
        <v>3656</v>
      </c>
    </row>
    <row r="7" spans="1:21" x14ac:dyDescent="0.25">
      <c r="A7" s="7" t="s">
        <v>2</v>
      </c>
      <c r="B7" s="1" t="s">
        <v>86</v>
      </c>
      <c r="C7" s="1" t="s">
        <v>88</v>
      </c>
      <c r="D7" s="1">
        <v>381</v>
      </c>
      <c r="J7" s="40" t="s">
        <v>92</v>
      </c>
      <c r="K7" s="38">
        <v>313</v>
      </c>
      <c r="L7" s="38">
        <v>751</v>
      </c>
      <c r="M7" s="38">
        <v>903</v>
      </c>
      <c r="N7" s="38">
        <v>762</v>
      </c>
      <c r="O7" s="38">
        <v>532</v>
      </c>
      <c r="P7" s="38">
        <v>624</v>
      </c>
      <c r="Q7" s="38">
        <v>294</v>
      </c>
      <c r="R7" s="38">
        <v>256</v>
      </c>
      <c r="S7" s="38">
        <v>112</v>
      </c>
      <c r="T7" s="38">
        <v>85</v>
      </c>
      <c r="U7" s="38">
        <v>4632</v>
      </c>
    </row>
    <row r="8" spans="1:21" x14ac:dyDescent="0.25">
      <c r="A8" s="7" t="s">
        <v>2</v>
      </c>
      <c r="B8" s="1" t="s">
        <v>89</v>
      </c>
      <c r="C8" s="1" t="s">
        <v>88</v>
      </c>
      <c r="D8" s="1">
        <v>1559</v>
      </c>
      <c r="J8" s="40" t="s">
        <v>91</v>
      </c>
      <c r="K8" s="38">
        <v>847</v>
      </c>
      <c r="L8" s="38">
        <v>1592</v>
      </c>
      <c r="M8" s="38">
        <v>1617</v>
      </c>
      <c r="N8" s="38">
        <v>1206</v>
      </c>
      <c r="O8" s="38">
        <v>770</v>
      </c>
      <c r="P8" s="38">
        <v>791</v>
      </c>
      <c r="Q8" s="38">
        <v>369</v>
      </c>
      <c r="R8" s="38">
        <v>269</v>
      </c>
      <c r="S8" s="38">
        <v>127</v>
      </c>
      <c r="T8" s="38">
        <v>75</v>
      </c>
      <c r="U8" s="38">
        <v>7663</v>
      </c>
    </row>
    <row r="9" spans="1:21" x14ac:dyDescent="0.25">
      <c r="A9" s="7" t="s">
        <v>2</v>
      </c>
      <c r="B9" s="1" t="s">
        <v>90</v>
      </c>
      <c r="C9" s="1" t="s">
        <v>88</v>
      </c>
      <c r="D9" s="1">
        <v>686</v>
      </c>
      <c r="J9" s="40" t="s">
        <v>89</v>
      </c>
      <c r="K9" s="38">
        <v>578</v>
      </c>
      <c r="L9" s="38">
        <v>1252</v>
      </c>
      <c r="M9" s="38">
        <v>1559</v>
      </c>
      <c r="N9" s="38">
        <v>1206</v>
      </c>
      <c r="O9" s="38">
        <v>855</v>
      </c>
      <c r="P9" s="38">
        <v>911</v>
      </c>
      <c r="Q9" s="38">
        <v>450</v>
      </c>
      <c r="R9" s="38">
        <v>356</v>
      </c>
      <c r="S9" s="38">
        <v>170</v>
      </c>
      <c r="T9" s="38">
        <v>107</v>
      </c>
      <c r="U9" s="38">
        <v>7444</v>
      </c>
    </row>
    <row r="10" spans="1:21" x14ac:dyDescent="0.25">
      <c r="A10" s="7" t="s">
        <v>2</v>
      </c>
      <c r="B10" s="1" t="s">
        <v>91</v>
      </c>
      <c r="C10" s="1" t="s">
        <v>88</v>
      </c>
      <c r="D10" s="1">
        <v>1617</v>
      </c>
      <c r="J10" s="40" t="s">
        <v>137</v>
      </c>
      <c r="K10" s="38">
        <v>2302</v>
      </c>
      <c r="L10" s="38">
        <v>4415</v>
      </c>
      <c r="M10" s="38">
        <v>5146</v>
      </c>
      <c r="N10" s="38">
        <v>4104</v>
      </c>
      <c r="O10" s="38">
        <v>2811</v>
      </c>
      <c r="P10" s="38">
        <v>3072</v>
      </c>
      <c r="Q10" s="38">
        <v>1459</v>
      </c>
      <c r="R10" s="38">
        <v>1166</v>
      </c>
      <c r="S10" s="38">
        <v>569</v>
      </c>
      <c r="T10" s="38">
        <v>349</v>
      </c>
      <c r="U10" s="38">
        <v>25393</v>
      </c>
    </row>
    <row r="11" spans="1:21" x14ac:dyDescent="0.25">
      <c r="A11" s="7" t="s">
        <v>2</v>
      </c>
      <c r="B11" s="1" t="s">
        <v>92</v>
      </c>
      <c r="C11" s="1" t="s">
        <v>88</v>
      </c>
      <c r="D11" s="1">
        <v>903</v>
      </c>
    </row>
    <row r="12" spans="1:21" x14ac:dyDescent="0.25">
      <c r="A12" s="7" t="s">
        <v>3</v>
      </c>
      <c r="B12" s="1" t="s">
        <v>86</v>
      </c>
      <c r="C12" s="1" t="s">
        <v>88</v>
      </c>
      <c r="D12" s="1">
        <v>310</v>
      </c>
    </row>
    <row r="13" spans="1:21" x14ac:dyDescent="0.25">
      <c r="A13" s="7" t="s">
        <v>3</v>
      </c>
      <c r="B13" s="1" t="s">
        <v>89</v>
      </c>
      <c r="C13" s="1" t="s">
        <v>88</v>
      </c>
      <c r="D13" s="1">
        <v>1206</v>
      </c>
      <c r="J13" s="39" t="s">
        <v>139</v>
      </c>
      <c r="K13" s="39" t="s">
        <v>136</v>
      </c>
    </row>
    <row r="14" spans="1:21" x14ac:dyDescent="0.25">
      <c r="A14" s="7" t="s">
        <v>3</v>
      </c>
      <c r="B14" s="1" t="s">
        <v>90</v>
      </c>
      <c r="C14" s="1" t="s">
        <v>88</v>
      </c>
      <c r="D14" s="1">
        <v>620</v>
      </c>
      <c r="J14" s="39" t="s">
        <v>138</v>
      </c>
      <c r="K14" t="s">
        <v>0</v>
      </c>
      <c r="L14" t="s">
        <v>1</v>
      </c>
      <c r="M14" t="s">
        <v>2</v>
      </c>
      <c r="N14" t="s">
        <v>3</v>
      </c>
      <c r="O14" t="s">
        <v>4</v>
      </c>
      <c r="P14" t="s">
        <v>5</v>
      </c>
      <c r="Q14" t="s">
        <v>6</v>
      </c>
      <c r="R14" t="s">
        <v>7</v>
      </c>
      <c r="S14" t="s">
        <v>8</v>
      </c>
      <c r="T14" t="s">
        <v>9</v>
      </c>
      <c r="U14" t="s">
        <v>137</v>
      </c>
    </row>
    <row r="15" spans="1:21" x14ac:dyDescent="0.25">
      <c r="A15" s="7" t="s">
        <v>3</v>
      </c>
      <c r="B15" s="1" t="s">
        <v>91</v>
      </c>
      <c r="C15" s="1" t="s">
        <v>88</v>
      </c>
      <c r="D15" s="1">
        <v>1206</v>
      </c>
      <c r="J15" s="40" t="s">
        <v>86</v>
      </c>
      <c r="K15" s="47">
        <v>0.13292788879235448</v>
      </c>
      <c r="L15" s="47">
        <v>6.3646659116647797E-2</v>
      </c>
      <c r="M15" s="47">
        <v>7.4038087835211819E-2</v>
      </c>
      <c r="N15" s="47">
        <v>7.5536062378167637E-2</v>
      </c>
      <c r="O15" s="47">
        <v>8.3244397011739593E-2</v>
      </c>
      <c r="P15" s="47">
        <v>7.0963541666666671E-2</v>
      </c>
      <c r="Q15" s="47">
        <v>6.6483893077450312E-2</v>
      </c>
      <c r="R15" s="47">
        <v>8.3190394511149235E-2</v>
      </c>
      <c r="S15" s="47">
        <v>8.6115992970123026E-2</v>
      </c>
      <c r="T15" s="47">
        <v>7.1633237822349566E-2</v>
      </c>
      <c r="U15" s="47">
        <v>7.8683101642184852E-2</v>
      </c>
    </row>
    <row r="16" spans="1:21" x14ac:dyDescent="0.25">
      <c r="A16" s="7" t="s">
        <v>3</v>
      </c>
      <c r="B16" s="1" t="s">
        <v>92</v>
      </c>
      <c r="C16" s="1" t="s">
        <v>88</v>
      </c>
      <c r="D16" s="1">
        <v>762</v>
      </c>
      <c r="J16" s="40" t="s">
        <v>90</v>
      </c>
      <c r="K16" s="47">
        <v>0.11207645525629888</v>
      </c>
      <c r="L16" s="47">
        <v>0.12208380520951302</v>
      </c>
      <c r="M16" s="47">
        <v>0.1333074232413525</v>
      </c>
      <c r="N16" s="47">
        <v>0.15107212475633527</v>
      </c>
      <c r="O16" s="47">
        <v>0.14941302027748132</v>
      </c>
      <c r="P16" s="47">
        <v>0.171875</v>
      </c>
      <c r="Q16" s="47">
        <v>0.1706648389307745</v>
      </c>
      <c r="R16" s="47">
        <v>0.16123499142367068</v>
      </c>
      <c r="S16" s="47">
        <v>0.19507908611599298</v>
      </c>
      <c r="T16" s="47">
        <v>0.16332378223495703</v>
      </c>
      <c r="U16" s="47">
        <v>0.14397668648840231</v>
      </c>
    </row>
    <row r="17" spans="1:21" x14ac:dyDescent="0.25">
      <c r="A17" s="7" t="s">
        <v>4</v>
      </c>
      <c r="B17" s="1" t="s">
        <v>86</v>
      </c>
      <c r="C17" s="1" t="s">
        <v>88</v>
      </c>
      <c r="D17" s="1">
        <v>234</v>
      </c>
      <c r="J17" s="40" t="s">
        <v>92</v>
      </c>
      <c r="K17" s="47">
        <v>0.13596872284969591</v>
      </c>
      <c r="L17" s="47">
        <v>0.17010192525481313</v>
      </c>
      <c r="M17" s="47">
        <v>0.17547609794014768</v>
      </c>
      <c r="N17" s="47">
        <v>0.18567251461988304</v>
      </c>
      <c r="O17" s="47">
        <v>0.18925649235147635</v>
      </c>
      <c r="P17" s="47">
        <v>0.203125</v>
      </c>
      <c r="Q17" s="47">
        <v>0.20150788211103496</v>
      </c>
      <c r="R17" s="47">
        <v>0.21955403087478559</v>
      </c>
      <c r="S17" s="47">
        <v>0.19683655536028119</v>
      </c>
      <c r="T17" s="47">
        <v>0.24355300859598855</v>
      </c>
      <c r="U17" s="47">
        <v>0.1824124758791793</v>
      </c>
    </row>
    <row r="18" spans="1:21" x14ac:dyDescent="0.25">
      <c r="A18" s="7" t="s">
        <v>4</v>
      </c>
      <c r="B18" s="1" t="s">
        <v>89</v>
      </c>
      <c r="C18" s="1" t="s">
        <v>88</v>
      </c>
      <c r="D18" s="1">
        <v>855</v>
      </c>
      <c r="J18" s="40" t="s">
        <v>91</v>
      </c>
      <c r="K18" s="47">
        <v>0.36794092093831449</v>
      </c>
      <c r="L18" s="47">
        <v>0.3605889014722537</v>
      </c>
      <c r="M18" s="47">
        <v>0.31422464049747378</v>
      </c>
      <c r="N18" s="47">
        <v>0.29385964912280704</v>
      </c>
      <c r="O18" s="47">
        <v>0.27392387050871575</v>
      </c>
      <c r="P18" s="47">
        <v>0.25748697916666669</v>
      </c>
      <c r="Q18" s="47">
        <v>0.25291295407813569</v>
      </c>
      <c r="R18" s="47">
        <v>0.23070325900514579</v>
      </c>
      <c r="S18" s="47">
        <v>0.22319859402460457</v>
      </c>
      <c r="T18" s="47">
        <v>0.2148997134670487</v>
      </c>
      <c r="U18" s="47">
        <v>0.30177608002205331</v>
      </c>
    </row>
    <row r="19" spans="1:21" x14ac:dyDescent="0.25">
      <c r="A19" s="7" t="s">
        <v>4</v>
      </c>
      <c r="B19" s="1" t="s">
        <v>90</v>
      </c>
      <c r="C19" s="1" t="s">
        <v>88</v>
      </c>
      <c r="D19" s="1">
        <v>420</v>
      </c>
      <c r="J19" s="40" t="s">
        <v>89</v>
      </c>
      <c r="K19" s="47">
        <v>0.2510860121633362</v>
      </c>
      <c r="L19" s="47">
        <v>0.28357870894677234</v>
      </c>
      <c r="M19" s="47">
        <v>0.30295375048581424</v>
      </c>
      <c r="N19" s="47">
        <v>0.29385964912280704</v>
      </c>
      <c r="O19" s="47">
        <v>0.304162219850587</v>
      </c>
      <c r="P19" s="47">
        <v>0.29654947916666669</v>
      </c>
      <c r="Q19" s="47">
        <v>0.30843043180260454</v>
      </c>
      <c r="R19" s="47">
        <v>0.30531732418524871</v>
      </c>
      <c r="S19" s="47">
        <v>0.29876977152899825</v>
      </c>
      <c r="T19" s="47">
        <v>0.30659025787965616</v>
      </c>
      <c r="U19" s="47">
        <v>0.29315165596818021</v>
      </c>
    </row>
    <row r="20" spans="1:21" x14ac:dyDescent="0.25">
      <c r="A20" s="7" t="s">
        <v>4</v>
      </c>
      <c r="B20" s="1" t="s">
        <v>91</v>
      </c>
      <c r="C20" s="1" t="s">
        <v>88</v>
      </c>
      <c r="D20" s="1">
        <v>770</v>
      </c>
      <c r="J20" s="40" t="s">
        <v>137</v>
      </c>
      <c r="K20" s="47">
        <v>1</v>
      </c>
      <c r="L20" s="47">
        <v>1</v>
      </c>
      <c r="M20" s="47">
        <v>1</v>
      </c>
      <c r="N20" s="47">
        <v>1</v>
      </c>
      <c r="O20" s="47">
        <v>1</v>
      </c>
      <c r="P20" s="47">
        <v>1</v>
      </c>
      <c r="Q20" s="47">
        <v>1</v>
      </c>
      <c r="R20" s="47">
        <v>1</v>
      </c>
      <c r="S20" s="47">
        <v>1</v>
      </c>
      <c r="T20" s="47">
        <v>1</v>
      </c>
      <c r="U20" s="47">
        <v>1</v>
      </c>
    </row>
    <row r="21" spans="1:21" x14ac:dyDescent="0.25">
      <c r="A21" s="7" t="s">
        <v>4</v>
      </c>
      <c r="B21" s="1" t="s">
        <v>92</v>
      </c>
      <c r="C21" s="1" t="s">
        <v>88</v>
      </c>
      <c r="D21" s="1">
        <v>532</v>
      </c>
    </row>
    <row r="22" spans="1:21" x14ac:dyDescent="0.25">
      <c r="A22" s="7" t="s">
        <v>5</v>
      </c>
      <c r="B22" s="1" t="s">
        <v>86</v>
      </c>
      <c r="C22" s="1" t="s">
        <v>88</v>
      </c>
      <c r="D22" s="1">
        <v>218</v>
      </c>
    </row>
    <row r="23" spans="1:21" x14ac:dyDescent="0.25">
      <c r="A23" s="7" t="s">
        <v>5</v>
      </c>
      <c r="B23" s="1" t="s">
        <v>89</v>
      </c>
      <c r="C23" s="1" t="s">
        <v>88</v>
      </c>
      <c r="D23" s="1">
        <v>911</v>
      </c>
    </row>
    <row r="24" spans="1:21" x14ac:dyDescent="0.25">
      <c r="A24" s="7" t="s">
        <v>5</v>
      </c>
      <c r="B24" s="1" t="s">
        <v>90</v>
      </c>
      <c r="C24" s="1" t="s">
        <v>88</v>
      </c>
      <c r="D24" s="1">
        <v>528</v>
      </c>
    </row>
    <row r="25" spans="1:21" x14ac:dyDescent="0.25">
      <c r="A25" s="7" t="s">
        <v>5</v>
      </c>
      <c r="B25" s="1" t="s">
        <v>91</v>
      </c>
      <c r="C25" s="1" t="s">
        <v>88</v>
      </c>
      <c r="D25" s="1">
        <v>791</v>
      </c>
    </row>
    <row r="26" spans="1:21" x14ac:dyDescent="0.25">
      <c r="A26" s="7" t="s">
        <v>5</v>
      </c>
      <c r="B26" s="1" t="s">
        <v>92</v>
      </c>
      <c r="C26" s="1" t="s">
        <v>88</v>
      </c>
      <c r="D26" s="1">
        <v>624</v>
      </c>
    </row>
    <row r="27" spans="1:21" x14ac:dyDescent="0.25">
      <c r="A27" s="7" t="s">
        <v>6</v>
      </c>
      <c r="B27" s="1" t="s">
        <v>86</v>
      </c>
      <c r="C27" s="1" t="s">
        <v>88</v>
      </c>
      <c r="D27" s="1">
        <v>97</v>
      </c>
    </row>
    <row r="28" spans="1:21" x14ac:dyDescent="0.25">
      <c r="A28" s="7" t="s">
        <v>6</v>
      </c>
      <c r="B28" s="1" t="s">
        <v>89</v>
      </c>
      <c r="C28" s="1" t="s">
        <v>88</v>
      </c>
      <c r="D28" s="1">
        <v>450</v>
      </c>
    </row>
    <row r="29" spans="1:21" x14ac:dyDescent="0.25">
      <c r="A29" s="7" t="s">
        <v>6</v>
      </c>
      <c r="B29" s="1" t="s">
        <v>90</v>
      </c>
      <c r="C29" s="1" t="s">
        <v>88</v>
      </c>
      <c r="D29" s="1">
        <v>249</v>
      </c>
    </row>
    <row r="30" spans="1:21" x14ac:dyDescent="0.25">
      <c r="A30" s="7" t="s">
        <v>6</v>
      </c>
      <c r="B30" s="1" t="s">
        <v>91</v>
      </c>
      <c r="C30" s="1" t="s">
        <v>88</v>
      </c>
      <c r="D30" s="1">
        <v>369</v>
      </c>
    </row>
    <row r="31" spans="1:21" x14ac:dyDescent="0.25">
      <c r="A31" s="7" t="s">
        <v>6</v>
      </c>
      <c r="B31" s="1" t="s">
        <v>92</v>
      </c>
      <c r="C31" s="1" t="s">
        <v>88</v>
      </c>
      <c r="D31" s="1">
        <v>294</v>
      </c>
    </row>
    <row r="32" spans="1:21" x14ac:dyDescent="0.25">
      <c r="A32" s="7" t="s">
        <v>7</v>
      </c>
      <c r="B32" s="1" t="s">
        <v>86</v>
      </c>
      <c r="C32" s="1" t="s">
        <v>88</v>
      </c>
      <c r="D32" s="1">
        <v>97</v>
      </c>
    </row>
    <row r="33" spans="1:4" x14ac:dyDescent="0.25">
      <c r="A33" s="7" t="s">
        <v>7</v>
      </c>
      <c r="B33" s="1" t="s">
        <v>89</v>
      </c>
      <c r="C33" s="1" t="s">
        <v>88</v>
      </c>
      <c r="D33" s="1">
        <v>356</v>
      </c>
    </row>
    <row r="34" spans="1:4" x14ac:dyDescent="0.25">
      <c r="A34" s="7" t="s">
        <v>7</v>
      </c>
      <c r="B34" s="1" t="s">
        <v>90</v>
      </c>
      <c r="C34" s="1" t="s">
        <v>88</v>
      </c>
      <c r="D34" s="1">
        <v>188</v>
      </c>
    </row>
    <row r="35" spans="1:4" x14ac:dyDescent="0.25">
      <c r="A35" s="7" t="s">
        <v>7</v>
      </c>
      <c r="B35" s="1" t="s">
        <v>91</v>
      </c>
      <c r="C35" s="1" t="s">
        <v>88</v>
      </c>
      <c r="D35" s="1">
        <v>269</v>
      </c>
    </row>
    <row r="36" spans="1:4" x14ac:dyDescent="0.25">
      <c r="A36" s="7" t="s">
        <v>7</v>
      </c>
      <c r="B36" s="1" t="s">
        <v>92</v>
      </c>
      <c r="C36" s="1" t="s">
        <v>88</v>
      </c>
      <c r="D36" s="1">
        <v>256</v>
      </c>
    </row>
    <row r="37" spans="1:4" x14ac:dyDescent="0.25">
      <c r="A37" s="7" t="s">
        <v>8</v>
      </c>
      <c r="B37" s="1" t="s">
        <v>86</v>
      </c>
      <c r="C37" s="1" t="s">
        <v>88</v>
      </c>
      <c r="D37" s="1">
        <v>49</v>
      </c>
    </row>
    <row r="38" spans="1:4" x14ac:dyDescent="0.25">
      <c r="A38" s="7" t="s">
        <v>8</v>
      </c>
      <c r="B38" s="1" t="s">
        <v>89</v>
      </c>
      <c r="C38" s="1" t="s">
        <v>88</v>
      </c>
      <c r="D38" s="1">
        <v>170</v>
      </c>
    </row>
    <row r="39" spans="1:4" x14ac:dyDescent="0.25">
      <c r="A39" s="7" t="s">
        <v>8</v>
      </c>
      <c r="B39" s="1" t="s">
        <v>90</v>
      </c>
      <c r="C39" s="1" t="s">
        <v>88</v>
      </c>
      <c r="D39" s="1">
        <v>111</v>
      </c>
    </row>
    <row r="40" spans="1:4" x14ac:dyDescent="0.25">
      <c r="A40" s="7" t="s">
        <v>8</v>
      </c>
      <c r="B40" s="1" t="s">
        <v>91</v>
      </c>
      <c r="C40" s="1" t="s">
        <v>88</v>
      </c>
      <c r="D40" s="1">
        <v>127</v>
      </c>
    </row>
    <row r="41" spans="1:4" x14ac:dyDescent="0.25">
      <c r="A41" s="7" t="s">
        <v>8</v>
      </c>
      <c r="B41" s="1" t="s">
        <v>92</v>
      </c>
      <c r="C41" s="1" t="s">
        <v>88</v>
      </c>
      <c r="D41" s="1">
        <v>112</v>
      </c>
    </row>
    <row r="42" spans="1:4" x14ac:dyDescent="0.25">
      <c r="A42" s="7" t="s">
        <v>0</v>
      </c>
      <c r="B42" s="1" t="s">
        <v>86</v>
      </c>
      <c r="C42" s="1" t="s">
        <v>88</v>
      </c>
      <c r="D42" s="1">
        <v>306</v>
      </c>
    </row>
    <row r="43" spans="1:4" x14ac:dyDescent="0.25">
      <c r="A43" s="7" t="s">
        <v>0</v>
      </c>
      <c r="B43" s="1" t="s">
        <v>89</v>
      </c>
      <c r="C43" s="1" t="s">
        <v>88</v>
      </c>
      <c r="D43" s="1">
        <v>578</v>
      </c>
    </row>
    <row r="44" spans="1:4" x14ac:dyDescent="0.25">
      <c r="A44" s="7" t="s">
        <v>0</v>
      </c>
      <c r="B44" s="1" t="s">
        <v>90</v>
      </c>
      <c r="C44" s="1" t="s">
        <v>88</v>
      </c>
      <c r="D44" s="1">
        <v>258</v>
      </c>
    </row>
    <row r="45" spans="1:4" x14ac:dyDescent="0.25">
      <c r="A45" s="7" t="s">
        <v>0</v>
      </c>
      <c r="B45" s="1" t="s">
        <v>91</v>
      </c>
      <c r="C45" s="1" t="s">
        <v>88</v>
      </c>
      <c r="D45" s="1">
        <v>847</v>
      </c>
    </row>
    <row r="46" spans="1:4" x14ac:dyDescent="0.25">
      <c r="A46" s="7" t="s">
        <v>0</v>
      </c>
      <c r="B46" s="1" t="s">
        <v>92</v>
      </c>
      <c r="C46" s="1" t="s">
        <v>88</v>
      </c>
      <c r="D46" s="1">
        <v>313</v>
      </c>
    </row>
    <row r="47" spans="1:4" x14ac:dyDescent="0.25">
      <c r="A47" s="7" t="s">
        <v>9</v>
      </c>
      <c r="B47" s="1" t="s">
        <v>86</v>
      </c>
      <c r="C47" s="1" t="s">
        <v>88</v>
      </c>
      <c r="D47" s="1">
        <v>25</v>
      </c>
    </row>
    <row r="48" spans="1:4" x14ac:dyDescent="0.25">
      <c r="A48" s="7" t="s">
        <v>9</v>
      </c>
      <c r="B48" s="1" t="s">
        <v>89</v>
      </c>
      <c r="C48" s="1" t="s">
        <v>88</v>
      </c>
      <c r="D48" s="1">
        <v>107</v>
      </c>
    </row>
    <row r="49" spans="1:4" x14ac:dyDescent="0.25">
      <c r="A49" s="7" t="s">
        <v>9</v>
      </c>
      <c r="B49" s="1" t="s">
        <v>90</v>
      </c>
      <c r="C49" s="1" t="s">
        <v>88</v>
      </c>
      <c r="D49" s="1">
        <v>57</v>
      </c>
    </row>
    <row r="50" spans="1:4" x14ac:dyDescent="0.25">
      <c r="A50" s="7" t="s">
        <v>9</v>
      </c>
      <c r="B50" s="1" t="s">
        <v>91</v>
      </c>
      <c r="C50" s="1" t="s">
        <v>88</v>
      </c>
      <c r="D50" s="1">
        <v>75</v>
      </c>
    </row>
    <row r="51" spans="1:4" x14ac:dyDescent="0.25">
      <c r="A51" s="7" t="s">
        <v>9</v>
      </c>
      <c r="B51" s="1" t="s">
        <v>92</v>
      </c>
      <c r="C51" s="1" t="s">
        <v>88</v>
      </c>
      <c r="D51" s="1">
        <v>85</v>
      </c>
    </row>
  </sheetData>
  <conditionalFormatting pivot="1" sqref="K15:T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16:T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17:T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18:T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19:T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E391-FA1C-4269-8FCE-3BD87B921A30}">
  <dimension ref="A1:R41"/>
  <sheetViews>
    <sheetView showGridLines="0" workbookViewId="0">
      <selection activeCell="B7" sqref="B7"/>
    </sheetView>
  </sheetViews>
  <sheetFormatPr defaultRowHeight="15" x14ac:dyDescent="0.25"/>
  <cols>
    <col min="1" max="1" width="20.28515625" bestFit="1" customWidth="1"/>
    <col min="2" max="2" width="26.140625" bestFit="1" customWidth="1"/>
    <col min="3" max="3" width="25.5703125" bestFit="1" customWidth="1"/>
    <col min="4" max="4" width="25.7109375" bestFit="1" customWidth="1"/>
    <col min="5" max="5" width="2.85546875" customWidth="1"/>
    <col min="6" max="6" width="20.28515625" bestFit="1" customWidth="1"/>
    <col min="7" max="9" width="26.140625" bestFit="1" customWidth="1"/>
    <col min="12" max="12" width="11.28515625" bestFit="1" customWidth="1"/>
    <col min="15" max="15" width="11.42578125" bestFit="1" customWidth="1"/>
    <col min="16" max="17" width="11.85546875" bestFit="1" customWidth="1"/>
    <col min="18" max="18" width="10.85546875" bestFit="1" customWidth="1"/>
  </cols>
  <sheetData>
    <row r="1" spans="1:9" x14ac:dyDescent="0.25">
      <c r="B1" t="s">
        <v>116</v>
      </c>
      <c r="C1" t="s">
        <v>117</v>
      </c>
      <c r="D1" t="s">
        <v>118</v>
      </c>
      <c r="G1" t="s">
        <v>119</v>
      </c>
      <c r="H1" t="s">
        <v>120</v>
      </c>
      <c r="I1" t="s">
        <v>121</v>
      </c>
    </row>
    <row r="2" spans="1:9" x14ac:dyDescent="0.25">
      <c r="A2" s="6"/>
      <c r="B2" s="8" t="s">
        <v>22</v>
      </c>
      <c r="C2" s="8" t="s">
        <v>54</v>
      </c>
      <c r="D2" s="8" t="s">
        <v>53</v>
      </c>
      <c r="F2" s="6"/>
      <c r="G2" s="8" t="s">
        <v>51</v>
      </c>
      <c r="H2" s="8" t="s">
        <v>52</v>
      </c>
      <c r="I2" s="8" t="s">
        <v>32</v>
      </c>
    </row>
    <row r="3" spans="1:9" x14ac:dyDescent="0.25">
      <c r="A3" s="7" t="s">
        <v>30</v>
      </c>
      <c r="B3" s="22">
        <v>13544</v>
      </c>
      <c r="C3" s="22">
        <v>13968</v>
      </c>
      <c r="D3" s="22">
        <v>51497</v>
      </c>
      <c r="F3" s="7" t="s">
        <v>30</v>
      </c>
      <c r="G3" s="22">
        <v>12247</v>
      </c>
      <c r="H3" s="22">
        <v>17786</v>
      </c>
      <c r="I3" s="22">
        <v>51497</v>
      </c>
    </row>
    <row r="4" spans="1:9" x14ac:dyDescent="0.25">
      <c r="A4" s="7" t="s">
        <v>29</v>
      </c>
      <c r="B4" s="22">
        <v>9</v>
      </c>
      <c r="C4" s="22">
        <v>9</v>
      </c>
      <c r="D4" s="22">
        <v>9</v>
      </c>
      <c r="F4" s="7" t="s">
        <v>29</v>
      </c>
      <c r="G4" s="22">
        <v>9</v>
      </c>
      <c r="H4" s="22">
        <v>9</v>
      </c>
      <c r="I4" s="22">
        <v>9</v>
      </c>
    </row>
    <row r="5" spans="1:9" x14ac:dyDescent="0.25">
      <c r="A5" s="7" t="s">
        <v>10</v>
      </c>
      <c r="B5" s="22">
        <v>64814925.649999999</v>
      </c>
      <c r="C5" s="22">
        <v>70934361.5</v>
      </c>
      <c r="D5" s="22">
        <v>61974928.869999997</v>
      </c>
      <c r="F5" s="7" t="s">
        <v>10</v>
      </c>
      <c r="G5" s="22">
        <v>43995869.060000002</v>
      </c>
      <c r="H5" s="22">
        <v>65570559.359999999</v>
      </c>
      <c r="I5" s="22">
        <v>85267148.900000006</v>
      </c>
    </row>
    <row r="6" spans="1:9" x14ac:dyDescent="0.25">
      <c r="A6" s="7" t="s">
        <v>11</v>
      </c>
      <c r="B6" s="22">
        <v>24960759.34</v>
      </c>
      <c r="C6" s="22">
        <v>28697279.27</v>
      </c>
      <c r="D6" s="22">
        <v>26390113.149999999</v>
      </c>
      <c r="F6" s="7" t="s">
        <v>11</v>
      </c>
      <c r="G6" s="22">
        <v>11877268.050000001</v>
      </c>
      <c r="H6" s="22">
        <v>19758192.370000001</v>
      </c>
      <c r="I6" s="22">
        <v>29826124.370000001</v>
      </c>
    </row>
    <row r="7" spans="1:9" x14ac:dyDescent="0.25">
      <c r="A7" s="7" t="s">
        <v>131</v>
      </c>
      <c r="B7" s="28">
        <f>IFERROR(B6/B5,0)</f>
        <v>0.38510819984254663</v>
      </c>
      <c r="C7" s="28">
        <f t="shared" ref="C7:D7" si="0">IFERROR(C6/C5,0)</f>
        <v>0.40456104295800277</v>
      </c>
      <c r="D7" s="28">
        <f t="shared" si="0"/>
        <v>0.42581917609549003</v>
      </c>
      <c r="F7" s="7" t="s">
        <v>131</v>
      </c>
      <c r="G7" s="28">
        <f>IFERROR(G6/G5,0)</f>
        <v>0.26996325572753671</v>
      </c>
      <c r="H7" s="28">
        <f t="shared" ref="H7" si="1">IFERROR(H6/H5,0)</f>
        <v>0.30132718956265436</v>
      </c>
      <c r="I7" s="28">
        <f t="shared" ref="I7" si="2">IFERROR(I6/I5,0)</f>
        <v>0.34979619648101073</v>
      </c>
    </row>
    <row r="8" spans="1:9" x14ac:dyDescent="0.25">
      <c r="A8" s="7" t="s">
        <v>12</v>
      </c>
      <c r="B8" s="22">
        <v>26388</v>
      </c>
      <c r="C8" s="22">
        <v>27146</v>
      </c>
      <c r="D8" s="22">
        <v>24018</v>
      </c>
      <c r="F8" s="7" t="s">
        <v>12</v>
      </c>
      <c r="G8" s="22">
        <v>17441</v>
      </c>
      <c r="H8" s="22">
        <v>25296</v>
      </c>
      <c r="I8" s="22">
        <v>32687</v>
      </c>
    </row>
    <row r="9" spans="1:9" x14ac:dyDescent="0.25">
      <c r="A9" s="7" t="s">
        <v>13</v>
      </c>
      <c r="B9" s="22">
        <v>11531</v>
      </c>
      <c r="C9" s="22">
        <v>12098</v>
      </c>
      <c r="D9" s="22">
        <v>11488</v>
      </c>
      <c r="F9" s="7" t="s">
        <v>13</v>
      </c>
      <c r="G9" s="22">
        <v>4946</v>
      </c>
      <c r="H9" s="22">
        <v>7893</v>
      </c>
      <c r="I9" s="22">
        <v>11103</v>
      </c>
    </row>
    <row r="10" spans="1:9" x14ac:dyDescent="0.25">
      <c r="A10" s="7" t="s">
        <v>132</v>
      </c>
      <c r="B10" s="28">
        <f>IFERROR(B9/B8,0)</f>
        <v>0.43697892981658332</v>
      </c>
      <c r="C10" s="28">
        <f t="shared" ref="C10:D10" si="3">IFERROR(C9/C8,0)</f>
        <v>0.44566418625211818</v>
      </c>
      <c r="D10" s="28">
        <f t="shared" si="3"/>
        <v>0.47830793571488051</v>
      </c>
      <c r="F10" s="7" t="s">
        <v>132</v>
      </c>
      <c r="G10" s="28">
        <f>IFERROR(G9/G8,0)</f>
        <v>0.28358465684307094</v>
      </c>
      <c r="H10" s="28">
        <f t="shared" ref="H10" si="4">IFERROR(H9/H8,0)</f>
        <v>0.31202561669829221</v>
      </c>
      <c r="I10" s="28">
        <f t="shared" ref="I10" si="5">IFERROR(I9/I8,0)</f>
        <v>0.33967632392082481</v>
      </c>
    </row>
    <row r="11" spans="1:9" x14ac:dyDescent="0.25">
      <c r="A11" s="7" t="s">
        <v>14</v>
      </c>
      <c r="B11" s="22">
        <v>20584</v>
      </c>
      <c r="C11" s="22">
        <v>21063</v>
      </c>
      <c r="D11" s="22">
        <v>18068</v>
      </c>
      <c r="F11" s="7" t="s">
        <v>14</v>
      </c>
      <c r="G11" s="22">
        <v>14924</v>
      </c>
      <c r="H11" s="22">
        <v>21274</v>
      </c>
      <c r="I11" s="22">
        <v>26913</v>
      </c>
    </row>
    <row r="12" spans="1:9" x14ac:dyDescent="0.25">
      <c r="A12" s="7" t="s">
        <v>15</v>
      </c>
      <c r="B12" s="22">
        <v>5905</v>
      </c>
      <c r="C12" s="22">
        <v>6231</v>
      </c>
      <c r="D12" s="22">
        <v>5790</v>
      </c>
      <c r="F12" s="7" t="s">
        <v>15</v>
      </c>
      <c r="G12" s="22">
        <v>2499</v>
      </c>
      <c r="H12" s="22">
        <v>4065</v>
      </c>
      <c r="I12" s="22">
        <v>5635</v>
      </c>
    </row>
    <row r="13" spans="1:9" x14ac:dyDescent="0.25">
      <c r="A13" s="7" t="s">
        <v>133</v>
      </c>
      <c r="B13" s="28">
        <f>IFERROR(B12/B11,0)</f>
        <v>0.28687329965021374</v>
      </c>
      <c r="C13" s="28">
        <f t="shared" ref="C13:D13" si="6">IFERROR(C12/C11,0)</f>
        <v>0.29582680529839056</v>
      </c>
      <c r="D13" s="28">
        <f t="shared" si="6"/>
        <v>0.32045605490369716</v>
      </c>
      <c r="F13" s="7" t="s">
        <v>133</v>
      </c>
      <c r="G13" s="28">
        <f>IFERROR(G12/G11,0)</f>
        <v>0.16744840525328331</v>
      </c>
      <c r="H13" s="28">
        <f t="shared" ref="H13" si="7">IFERROR(H12/H11,0)</f>
        <v>0.19107831155400959</v>
      </c>
      <c r="I13" s="28">
        <f t="shared" ref="I13" si="8">IFERROR(I12/I11,0)</f>
        <v>0.20937836733177276</v>
      </c>
    </row>
    <row r="14" spans="1:9" x14ac:dyDescent="0.25">
      <c r="A14" s="7" t="s">
        <v>16</v>
      </c>
      <c r="B14" s="22">
        <v>3148.801285</v>
      </c>
      <c r="C14" s="22">
        <v>3367.723567</v>
      </c>
      <c r="D14" s="22">
        <v>3430.0934729999999</v>
      </c>
      <c r="F14" s="7" t="s">
        <v>16</v>
      </c>
      <c r="G14" s="22">
        <v>2947.994443</v>
      </c>
      <c r="H14" s="22">
        <v>3082.192317</v>
      </c>
      <c r="I14" s="22">
        <v>3168.251362</v>
      </c>
    </row>
    <row r="15" spans="1:9" x14ac:dyDescent="0.25">
      <c r="A15" s="7" t="s">
        <v>17</v>
      </c>
      <c r="B15" s="22">
        <v>4227.0549259999998</v>
      </c>
      <c r="C15" s="22">
        <v>4605.565603</v>
      </c>
      <c r="D15" s="22">
        <v>4557.8779189999996</v>
      </c>
      <c r="F15" s="7" t="s">
        <v>17</v>
      </c>
      <c r="G15" s="22">
        <v>4752.8083429999997</v>
      </c>
      <c r="H15" s="22">
        <v>4860.5639289999999</v>
      </c>
      <c r="I15" s="22">
        <v>5293.0123110000004</v>
      </c>
    </row>
    <row r="16" spans="1:9" x14ac:dyDescent="0.25">
      <c r="A16" s="7" t="s">
        <v>18</v>
      </c>
      <c r="B16" s="22">
        <v>2456.2272870000002</v>
      </c>
      <c r="C16" s="22">
        <v>2613.0686470000001</v>
      </c>
      <c r="D16" s="22">
        <v>2580.3534380000001</v>
      </c>
      <c r="F16" s="7" t="s">
        <v>18</v>
      </c>
      <c r="G16" s="22">
        <v>2522.5542719999999</v>
      </c>
      <c r="H16" s="22">
        <v>2592.1315370000002</v>
      </c>
      <c r="I16" s="22">
        <v>2608.595127</v>
      </c>
    </row>
    <row r="17" spans="1:18" x14ac:dyDescent="0.25">
      <c r="A17" s="7" t="s">
        <v>19</v>
      </c>
      <c r="B17" s="22">
        <v>2164.6656269999999</v>
      </c>
      <c r="C17" s="22">
        <v>2372.0680499999999</v>
      </c>
      <c r="D17" s="22">
        <v>2297.189515</v>
      </c>
      <c r="F17" s="7" t="s">
        <v>19</v>
      </c>
      <c r="G17" s="21">
        <v>2401.3886069999999</v>
      </c>
      <c r="H17" s="21">
        <v>2503.255083</v>
      </c>
      <c r="I17" s="21">
        <v>2686.3122010000002</v>
      </c>
    </row>
    <row r="18" spans="1:18" x14ac:dyDescent="0.25">
      <c r="A18" s="7" t="s">
        <v>20</v>
      </c>
      <c r="B18" s="21">
        <v>0.81079999999999997</v>
      </c>
      <c r="C18" s="21">
        <v>0.81120000000000003</v>
      </c>
      <c r="D18" s="21">
        <v>0.79559999999999997</v>
      </c>
      <c r="F18" s="7" t="s">
        <v>20</v>
      </c>
      <c r="G18" s="21">
        <v>0.871</v>
      </c>
      <c r="H18" s="21">
        <v>0.85899999999999999</v>
      </c>
      <c r="I18" s="21">
        <v>0.84609999999999996</v>
      </c>
    </row>
    <row r="19" spans="1:18" x14ac:dyDescent="0.25">
      <c r="A19" s="7" t="s">
        <v>21</v>
      </c>
      <c r="B19" s="21">
        <v>0.55149999999999999</v>
      </c>
      <c r="C19" s="21">
        <v>0.55969999999999998</v>
      </c>
      <c r="D19" s="21">
        <v>0.55530000000000002</v>
      </c>
      <c r="F19" s="7" t="s">
        <v>21</v>
      </c>
      <c r="G19" s="21">
        <v>0.53069999999999995</v>
      </c>
      <c r="H19" s="21">
        <v>0.53779999999999994</v>
      </c>
      <c r="I19" s="21">
        <v>0.53510000000000002</v>
      </c>
    </row>
    <row r="20" spans="1:18" x14ac:dyDescent="0.25">
      <c r="A20" s="7" t="s">
        <v>113</v>
      </c>
      <c r="B20" s="20">
        <v>23.662539639999999</v>
      </c>
      <c r="C20" s="20">
        <v>22.747305659999999</v>
      </c>
      <c r="D20" s="20">
        <v>21.850793710000001</v>
      </c>
      <c r="F20" s="7" t="s">
        <v>113</v>
      </c>
      <c r="G20" s="20">
        <v>22.071961510000001</v>
      </c>
      <c r="H20" s="20">
        <v>23.562384990000002</v>
      </c>
      <c r="I20" s="20">
        <v>23.606824240000002</v>
      </c>
    </row>
    <row r="22" spans="1:18" x14ac:dyDescent="0.25">
      <c r="A22" s="29" t="s">
        <v>130</v>
      </c>
      <c r="B22" t="s">
        <v>116</v>
      </c>
      <c r="C22" t="s">
        <v>117</v>
      </c>
      <c r="D22" t="s">
        <v>118</v>
      </c>
    </row>
    <row r="23" spans="1:18" x14ac:dyDescent="0.25">
      <c r="A23" s="6"/>
      <c r="B23" s="8" t="s">
        <v>22</v>
      </c>
      <c r="C23" s="8" t="s">
        <v>54</v>
      </c>
      <c r="D23" s="8" t="s">
        <v>53</v>
      </c>
    </row>
    <row r="24" spans="1:18" x14ac:dyDescent="0.25">
      <c r="A24" s="7" t="s">
        <v>30</v>
      </c>
      <c r="B24" s="19">
        <f>IFERROR(B3/G3-1,0)</f>
        <v>0.10590348656813919</v>
      </c>
      <c r="C24" s="19">
        <f>IFERROR(C3/H3-1,0)</f>
        <v>-0.21466321826155399</v>
      </c>
      <c r="D24" s="19">
        <f>IFERROR(D3/I3-1,0)</f>
        <v>0</v>
      </c>
    </row>
    <row r="25" spans="1:18" x14ac:dyDescent="0.25">
      <c r="A25" s="7" t="s">
        <v>29</v>
      </c>
      <c r="B25" s="19">
        <f t="shared" ref="B25:D25" si="9">IFERROR(B4/G4-1,0)</f>
        <v>0</v>
      </c>
      <c r="C25" s="19">
        <f t="shared" si="9"/>
        <v>0</v>
      </c>
      <c r="D25" s="19">
        <f t="shared" si="9"/>
        <v>0</v>
      </c>
      <c r="O25" s="30" t="s">
        <v>10</v>
      </c>
      <c r="P25" s="30">
        <v>43995869.060000002</v>
      </c>
      <c r="Q25" s="1">
        <v>65570559.359999999</v>
      </c>
      <c r="R25" s="1">
        <v>85267148.900000006</v>
      </c>
    </row>
    <row r="26" spans="1:18" x14ac:dyDescent="0.25">
      <c r="A26" s="7" t="s">
        <v>10</v>
      </c>
      <c r="B26" s="19">
        <f t="shared" ref="B26:D26" si="10">IFERROR(B5/G5-1,0)</f>
        <v>0.47320480387846664</v>
      </c>
      <c r="C26" s="19">
        <f t="shared" si="10"/>
        <v>8.1801988458742425E-2</v>
      </c>
      <c r="D26" s="19">
        <f t="shared" si="10"/>
        <v>-0.27316757192522956</v>
      </c>
      <c r="O26" s="30" t="s">
        <v>12</v>
      </c>
      <c r="P26" s="1">
        <v>17441</v>
      </c>
      <c r="Q26" s="1">
        <v>25296</v>
      </c>
      <c r="R26" s="1">
        <v>32687</v>
      </c>
    </row>
    <row r="27" spans="1:18" x14ac:dyDescent="0.25">
      <c r="A27" s="7" t="s">
        <v>11</v>
      </c>
      <c r="B27" s="19">
        <f t="shared" ref="B27:D27" si="11">IFERROR(B6/G6-1,0)</f>
        <v>1.1015572970924064</v>
      </c>
      <c r="C27" s="19">
        <f t="shared" si="11"/>
        <v>0.45242432772204033</v>
      </c>
      <c r="D27" s="19">
        <f t="shared" si="11"/>
        <v>-0.11520139785429329</v>
      </c>
    </row>
    <row r="28" spans="1:18" x14ac:dyDescent="0.25">
      <c r="A28" s="7" t="s">
        <v>131</v>
      </c>
      <c r="B28" s="19">
        <f>B7-G7</f>
        <v>0.11514494411500992</v>
      </c>
      <c r="C28" s="19">
        <f t="shared" ref="C28:D28" si="12">C7-H7</f>
        <v>0.10323385339534841</v>
      </c>
      <c r="D28" s="19">
        <f t="shared" si="12"/>
        <v>7.6022979614479291E-2</v>
      </c>
    </row>
    <row r="29" spans="1:18" x14ac:dyDescent="0.25">
      <c r="A29" s="7" t="s">
        <v>12</v>
      </c>
      <c r="B29" s="19">
        <f t="shared" ref="B29:D29" si="13">IFERROR(B8/G8-1,0)</f>
        <v>0.51298664067427335</v>
      </c>
      <c r="C29" s="19">
        <f t="shared" si="13"/>
        <v>7.3134092346616164E-2</v>
      </c>
      <c r="D29" s="19">
        <f t="shared" si="13"/>
        <v>-0.26521246978921287</v>
      </c>
    </row>
    <row r="30" spans="1:18" x14ac:dyDescent="0.25">
      <c r="A30" s="7" t="s">
        <v>13</v>
      </c>
      <c r="B30" s="19">
        <f t="shared" ref="B30:D30" si="14">IFERROR(B9/G9-1,0)</f>
        <v>1.3313788920339666</v>
      </c>
      <c r="C30" s="19">
        <f t="shared" si="14"/>
        <v>0.53275053845179277</v>
      </c>
      <c r="D30" s="19">
        <f t="shared" si="14"/>
        <v>3.467531297847426E-2</v>
      </c>
    </row>
    <row r="31" spans="1:18" x14ac:dyDescent="0.25">
      <c r="A31" s="7" t="s">
        <v>132</v>
      </c>
      <c r="B31" s="19">
        <f>B10-G10</f>
        <v>0.15339427297351238</v>
      </c>
      <c r="C31" s="19">
        <f t="shared" ref="C31" si="15">C10-H10</f>
        <v>0.13363856955382597</v>
      </c>
      <c r="D31" s="19">
        <f t="shared" ref="D31" si="16">D10-I10</f>
        <v>0.1386316117940557</v>
      </c>
    </row>
    <row r="32" spans="1:18" x14ac:dyDescent="0.25">
      <c r="A32" s="7" t="s">
        <v>14</v>
      </c>
      <c r="B32" s="19">
        <f t="shared" ref="B32:D32" si="17">IFERROR(B11/G11-1,0)</f>
        <v>0.37925489145001334</v>
      </c>
      <c r="C32" s="19">
        <f t="shared" si="17"/>
        <v>-9.918210021622631E-3</v>
      </c>
      <c r="D32" s="19">
        <f t="shared" si="17"/>
        <v>-0.32865158102032477</v>
      </c>
    </row>
    <row r="33" spans="1:4" x14ac:dyDescent="0.25">
      <c r="A33" s="7" t="s">
        <v>15</v>
      </c>
      <c r="B33" s="19">
        <f t="shared" ref="B33:D33" si="18">IFERROR(B12/G12-1,0)</f>
        <v>1.3629451780712283</v>
      </c>
      <c r="C33" s="19">
        <f t="shared" si="18"/>
        <v>0.53284132841328424</v>
      </c>
      <c r="D33" s="19">
        <f t="shared" si="18"/>
        <v>2.7506654835847355E-2</v>
      </c>
    </row>
    <row r="34" spans="1:4" x14ac:dyDescent="0.25">
      <c r="A34" s="7" t="s">
        <v>133</v>
      </c>
      <c r="B34" s="19">
        <f>B13-G13</f>
        <v>0.11942489439693044</v>
      </c>
      <c r="C34" s="19">
        <f t="shared" ref="C34" si="19">C13-H13</f>
        <v>0.10474849374438097</v>
      </c>
      <c r="D34" s="19">
        <f t="shared" ref="D34" si="20">D13-I13</f>
        <v>0.11107768757192441</v>
      </c>
    </row>
    <row r="35" spans="1:4" x14ac:dyDescent="0.25">
      <c r="A35" s="7" t="s">
        <v>16</v>
      </c>
      <c r="B35" s="19">
        <f t="shared" ref="B35:D35" si="21">IFERROR(B14/G14-1,0)</f>
        <v>6.8116424872107562E-2</v>
      </c>
      <c r="C35" s="19">
        <f t="shared" si="21"/>
        <v>9.2639011662295268E-2</v>
      </c>
      <c r="D35" s="19">
        <f t="shared" si="21"/>
        <v>8.2645624062703371E-2</v>
      </c>
    </row>
    <row r="36" spans="1:4" x14ac:dyDescent="0.25">
      <c r="A36" s="7" t="s">
        <v>17</v>
      </c>
      <c r="B36" s="19">
        <f t="shared" ref="B36:D36" si="22">IFERROR(B15/G15-1,0)</f>
        <v>-0.11061952829937627</v>
      </c>
      <c r="C36" s="19">
        <f t="shared" si="22"/>
        <v>-5.2462703860056581E-2</v>
      </c>
      <c r="D36" s="19">
        <f t="shared" si="22"/>
        <v>-0.13888771625794938</v>
      </c>
    </row>
    <row r="37" spans="1:4" x14ac:dyDescent="0.25">
      <c r="A37" s="7" t="s">
        <v>18</v>
      </c>
      <c r="B37" s="19">
        <f t="shared" ref="B37:D37" si="23">IFERROR(B16/G16-1,0)</f>
        <v>-2.6293580969186658E-2</v>
      </c>
      <c r="C37" s="19">
        <f t="shared" si="23"/>
        <v>8.0771788395550548E-3</v>
      </c>
      <c r="D37" s="19">
        <f t="shared" si="23"/>
        <v>-1.0826397974790014E-2</v>
      </c>
    </row>
    <row r="38" spans="1:4" x14ac:dyDescent="0.25">
      <c r="A38" s="7" t="s">
        <v>19</v>
      </c>
      <c r="B38" s="19">
        <f t="shared" ref="B38:D38" si="24">IFERROR(B17/G17-1,0)</f>
        <v>-9.8577539391149438E-2</v>
      </c>
      <c r="C38" s="19">
        <f t="shared" si="24"/>
        <v>-5.2406578095421485E-2</v>
      </c>
      <c r="D38" s="19">
        <f t="shared" si="24"/>
        <v>-0.14485385796004879</v>
      </c>
    </row>
    <row r="39" spans="1:4" x14ac:dyDescent="0.25">
      <c r="A39" s="7" t="s">
        <v>20</v>
      </c>
      <c r="B39" s="19">
        <f t="shared" ref="B39:D39" si="25">IFERROR(B18/G18-1,0)</f>
        <v>-6.911595866819753E-2</v>
      </c>
      <c r="C39" s="19">
        <f t="shared" si="25"/>
        <v>-5.5646100116414354E-2</v>
      </c>
      <c r="D39" s="19">
        <f t="shared" si="25"/>
        <v>-5.9685616357404547E-2</v>
      </c>
    </row>
    <row r="40" spans="1:4" x14ac:dyDescent="0.25">
      <c r="A40" s="7" t="s">
        <v>21</v>
      </c>
      <c r="B40" s="19">
        <f t="shared" ref="B40:D40" si="26">IFERROR(B19/G19-1,0)</f>
        <v>3.9193517995100846E-2</v>
      </c>
      <c r="C40" s="19">
        <f t="shared" si="26"/>
        <v>4.0721457791000448E-2</v>
      </c>
      <c r="D40" s="19">
        <f t="shared" si="26"/>
        <v>3.7749953279760717E-2</v>
      </c>
    </row>
    <row r="41" spans="1:4" x14ac:dyDescent="0.25">
      <c r="A41" s="7" t="s">
        <v>113</v>
      </c>
      <c r="B41" s="19">
        <f t="shared" ref="B41:D41" si="27">IFERROR(B20/G20-1,0)</f>
        <v>7.2063288497461464E-2</v>
      </c>
      <c r="C41" s="19">
        <f t="shared" si="27"/>
        <v>-3.4592395054487413E-2</v>
      </c>
      <c r="D41" s="19">
        <f t="shared" si="27"/>
        <v>-7.4386563484661217E-2</v>
      </c>
    </row>
  </sheetData>
  <conditionalFormatting sqref="B24:D4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ignoredErrors>
    <ignoredError sqref="B28:D3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1E9E-2A40-4DC5-BEB2-635D019012BC}">
  <dimension ref="A1:N24"/>
  <sheetViews>
    <sheetView showGridLines="0" workbookViewId="0">
      <selection activeCell="D8" sqref="D8"/>
    </sheetView>
  </sheetViews>
  <sheetFormatPr defaultRowHeight="15" x14ac:dyDescent="0.25"/>
  <cols>
    <col min="1" max="1" width="16.42578125" bestFit="1" customWidth="1"/>
    <col min="2" max="4" width="26.140625" bestFit="1" customWidth="1"/>
    <col min="6" max="6" width="16.42578125" bestFit="1" customWidth="1"/>
    <col min="7" max="9" width="25.7109375" bestFit="1" customWidth="1"/>
    <col min="11" max="11" width="11.42578125" bestFit="1" customWidth="1"/>
    <col min="12" max="14" width="26.140625" bestFit="1" customWidth="1"/>
  </cols>
  <sheetData>
    <row r="1" spans="1:14" x14ac:dyDescent="0.25">
      <c r="B1" t="s">
        <v>116</v>
      </c>
      <c r="C1" t="s">
        <v>117</v>
      </c>
      <c r="D1" t="s">
        <v>118</v>
      </c>
      <c r="G1" t="s">
        <v>119</v>
      </c>
      <c r="H1" t="s">
        <v>120</v>
      </c>
      <c r="I1" t="s">
        <v>121</v>
      </c>
    </row>
    <row r="2" spans="1:14" x14ac:dyDescent="0.25">
      <c r="A2" s="8" t="s">
        <v>55</v>
      </c>
      <c r="B2" s="9" t="s">
        <v>22</v>
      </c>
      <c r="C2" s="9" t="s">
        <v>23</v>
      </c>
      <c r="D2" s="9" t="s">
        <v>24</v>
      </c>
      <c r="F2" s="8" t="s">
        <v>55</v>
      </c>
      <c r="G2" s="9" t="s">
        <v>26</v>
      </c>
      <c r="H2" s="9" t="s">
        <v>27</v>
      </c>
      <c r="I2" s="9" t="s">
        <v>28</v>
      </c>
    </row>
    <row r="3" spans="1:14" x14ac:dyDescent="0.25">
      <c r="A3" s="7" t="s">
        <v>33</v>
      </c>
      <c r="B3" s="22">
        <v>64814925.649999999</v>
      </c>
      <c r="C3" s="22">
        <v>70934361.5</v>
      </c>
      <c r="D3" s="22">
        <v>63244685.939999998</v>
      </c>
      <c r="F3" s="7" t="s">
        <v>33</v>
      </c>
      <c r="G3" s="22">
        <v>48672053.609999999</v>
      </c>
      <c r="H3" s="22">
        <v>72824627.450000003</v>
      </c>
      <c r="I3" s="22">
        <v>85526352.620000005</v>
      </c>
    </row>
    <row r="4" spans="1:14" x14ac:dyDescent="0.25">
      <c r="A4" s="7" t="s">
        <v>34</v>
      </c>
      <c r="B4" s="22">
        <v>3008919.56</v>
      </c>
      <c r="C4" s="22">
        <v>2267108.1800000002</v>
      </c>
      <c r="D4" s="22">
        <v>1949589.92</v>
      </c>
      <c r="F4" s="7" t="s">
        <v>34</v>
      </c>
      <c r="G4" s="22">
        <v>508298.61</v>
      </c>
      <c r="H4" s="22">
        <v>557651.79</v>
      </c>
      <c r="I4" s="22">
        <v>2070102.07</v>
      </c>
    </row>
    <row r="5" spans="1:14" x14ac:dyDescent="0.25">
      <c r="A5" s="7" t="s">
        <v>35</v>
      </c>
      <c r="B5" s="4">
        <f>B3/(B3+B4)</f>
        <v>0.95563625815251829</v>
      </c>
      <c r="C5" s="4">
        <f t="shared" ref="C5:D5" si="0">C3/(C3+C4)</f>
        <v>0.96902919859518311</v>
      </c>
      <c r="D5" s="4">
        <f t="shared" si="0"/>
        <v>0.97009568870453278</v>
      </c>
      <c r="F5" s="7" t="s">
        <v>35</v>
      </c>
      <c r="G5" s="4">
        <f>G3/(G3+G4)</f>
        <v>0.98966460004746992</v>
      </c>
      <c r="H5" s="4">
        <f t="shared" ref="H5:I5" si="1">H3/(H3+H4)</f>
        <v>0.99240072949797342</v>
      </c>
      <c r="I5" s="4">
        <f t="shared" si="1"/>
        <v>0.97636774139631577</v>
      </c>
      <c r="L5" s="3"/>
      <c r="M5" s="3"/>
      <c r="N5" s="3"/>
    </row>
    <row r="6" spans="1:14" x14ac:dyDescent="0.25">
      <c r="A6" s="7" t="s">
        <v>36</v>
      </c>
      <c r="B6" s="22">
        <v>26388</v>
      </c>
      <c r="C6" s="22">
        <v>27146</v>
      </c>
      <c r="D6" s="22">
        <v>24403</v>
      </c>
      <c r="F6" s="7" t="s">
        <v>36</v>
      </c>
      <c r="G6" s="22">
        <v>20424</v>
      </c>
      <c r="H6" s="22">
        <v>29484</v>
      </c>
      <c r="I6" s="22">
        <v>32818</v>
      </c>
    </row>
    <row r="7" spans="1:14" x14ac:dyDescent="0.25">
      <c r="A7" s="7" t="s">
        <v>37</v>
      </c>
      <c r="B7" s="22">
        <v>1546</v>
      </c>
      <c r="C7" s="22">
        <v>1157</v>
      </c>
      <c r="D7" s="22">
        <v>1276</v>
      </c>
      <c r="F7" s="7" t="s">
        <v>37</v>
      </c>
      <c r="G7" s="22">
        <v>331</v>
      </c>
      <c r="H7" s="22">
        <v>271</v>
      </c>
      <c r="I7" s="22">
        <v>977</v>
      </c>
    </row>
    <row r="8" spans="1:14" x14ac:dyDescent="0.25">
      <c r="A8" s="7" t="s">
        <v>38</v>
      </c>
      <c r="B8" s="4">
        <f>B6/(B6+B7)</f>
        <v>0.94465525882437174</v>
      </c>
      <c r="C8" s="4">
        <f t="shared" ref="C8:D8" si="2">C6/(C6+C7)</f>
        <v>0.95912094124297775</v>
      </c>
      <c r="D8" s="4">
        <f t="shared" si="2"/>
        <v>0.95030959149499594</v>
      </c>
      <c r="F8" s="7" t="s">
        <v>38</v>
      </c>
      <c r="G8" s="4">
        <f>G6/(G6+G7)</f>
        <v>0.9840520356540593</v>
      </c>
      <c r="H8" s="4">
        <f t="shared" ref="H8:I8" si="3">H6/(H6+H7)</f>
        <v>0.9908922870105864</v>
      </c>
      <c r="I8" s="4">
        <f t="shared" si="3"/>
        <v>0.971090397987868</v>
      </c>
    </row>
    <row r="9" spans="1:14" x14ac:dyDescent="0.25">
      <c r="A9" s="7" t="s">
        <v>40</v>
      </c>
      <c r="B9" s="22">
        <f>B3+B4</f>
        <v>67823845.209999993</v>
      </c>
      <c r="C9" s="22">
        <f t="shared" ref="C9:D9" si="4">C3+C4</f>
        <v>73201469.680000007</v>
      </c>
      <c r="D9" s="22">
        <f t="shared" si="4"/>
        <v>65194275.859999999</v>
      </c>
      <c r="F9" s="7" t="s">
        <v>40</v>
      </c>
      <c r="G9" s="22">
        <f>G3+G4</f>
        <v>49180352.219999999</v>
      </c>
      <c r="H9" s="22">
        <f t="shared" ref="H9:I9" si="5">H3+H4</f>
        <v>73382279.24000001</v>
      </c>
      <c r="I9" s="22">
        <f t="shared" si="5"/>
        <v>87596454.689999998</v>
      </c>
    </row>
    <row r="10" spans="1:14" x14ac:dyDescent="0.25">
      <c r="A10" s="7" t="s">
        <v>39</v>
      </c>
      <c r="B10" s="22">
        <f>B6+B7</f>
        <v>27934</v>
      </c>
      <c r="C10" s="22">
        <f t="shared" ref="C10:D10" si="6">C6+C7</f>
        <v>28303</v>
      </c>
      <c r="D10" s="22">
        <f t="shared" si="6"/>
        <v>25679</v>
      </c>
      <c r="F10" s="7" t="s">
        <v>39</v>
      </c>
      <c r="G10" s="22">
        <f>G6+G7</f>
        <v>20755</v>
      </c>
      <c r="H10" s="22">
        <f t="shared" ref="H10:I10" si="7">H6+H7</f>
        <v>29755</v>
      </c>
      <c r="I10" s="22">
        <f t="shared" si="7"/>
        <v>33795</v>
      </c>
    </row>
    <row r="13" spans="1:14" x14ac:dyDescent="0.25">
      <c r="A13" s="8" t="s">
        <v>56</v>
      </c>
      <c r="B13" s="9" t="s">
        <v>22</v>
      </c>
      <c r="C13" s="9" t="s">
        <v>23</v>
      </c>
      <c r="D13" s="9" t="s">
        <v>24</v>
      </c>
      <c r="F13" s="8" t="s">
        <v>56</v>
      </c>
      <c r="G13" s="9" t="s">
        <v>26</v>
      </c>
      <c r="H13" s="9" t="s">
        <v>27</v>
      </c>
      <c r="I13" s="9" t="s">
        <v>28</v>
      </c>
    </row>
    <row r="14" spans="1:14" x14ac:dyDescent="0.25">
      <c r="A14" s="7" t="s">
        <v>33</v>
      </c>
      <c r="B14" s="22">
        <v>64814925.649999999</v>
      </c>
      <c r="C14" s="22">
        <v>70934361.5</v>
      </c>
      <c r="D14" s="22">
        <v>61974928.869999997</v>
      </c>
      <c r="F14" s="7" t="s">
        <v>33</v>
      </c>
      <c r="G14" s="22">
        <v>43995869.060000002</v>
      </c>
      <c r="H14" s="22">
        <v>65570559.359999999</v>
      </c>
      <c r="I14" s="22">
        <v>85267148.900000006</v>
      </c>
    </row>
    <row r="15" spans="1:14" x14ac:dyDescent="0.25">
      <c r="A15" s="7" t="s">
        <v>34</v>
      </c>
      <c r="B15" s="22">
        <v>3008919.56</v>
      </c>
      <c r="C15" s="22">
        <v>549414.81000000006</v>
      </c>
      <c r="D15" s="22">
        <v>2060866.1</v>
      </c>
      <c r="F15" s="7" t="s">
        <v>34</v>
      </c>
      <c r="G15" s="22">
        <v>504096.91</v>
      </c>
      <c r="H15" s="22">
        <v>549414.81000000006</v>
      </c>
      <c r="I15" s="22">
        <v>2060866.1</v>
      </c>
    </row>
    <row r="16" spans="1:14" x14ac:dyDescent="0.25">
      <c r="A16" s="7" t="s">
        <v>35</v>
      </c>
      <c r="B16" s="4">
        <f>B14/(B14+B15)</f>
        <v>0.95563625815251829</v>
      </c>
      <c r="C16" s="4">
        <f t="shared" ref="C16:D16" si="8">C14/(C14+C15)</f>
        <v>0.99231413282340619</v>
      </c>
      <c r="D16" s="4">
        <f t="shared" si="8"/>
        <v>0.96781696704217546</v>
      </c>
      <c r="F16" s="7" t="s">
        <v>35</v>
      </c>
      <c r="G16" s="4">
        <f>G14/(G14+G15)</f>
        <v>0.98867197088780168</v>
      </c>
      <c r="H16" s="4">
        <f t="shared" ref="H16:I16" si="9">H14/(H14+H15)</f>
        <v>0.99169063786099776</v>
      </c>
      <c r="I16" s="4">
        <f t="shared" si="9"/>
        <v>0.97640085944928445</v>
      </c>
    </row>
    <row r="17" spans="1:9" x14ac:dyDescent="0.25">
      <c r="A17" s="7" t="s">
        <v>36</v>
      </c>
      <c r="B17" s="22">
        <v>26388</v>
      </c>
      <c r="C17" s="22">
        <v>27146</v>
      </c>
      <c r="D17" s="22">
        <v>24018</v>
      </c>
      <c r="F17" s="7" t="s">
        <v>36</v>
      </c>
      <c r="G17" s="22">
        <v>17441</v>
      </c>
      <c r="H17" s="22">
        <v>25296</v>
      </c>
      <c r="I17" s="22">
        <v>32687</v>
      </c>
    </row>
    <row r="18" spans="1:9" x14ac:dyDescent="0.25">
      <c r="A18" s="7" t="s">
        <v>37</v>
      </c>
      <c r="B18" s="22">
        <v>1546</v>
      </c>
      <c r="C18" s="22">
        <v>258</v>
      </c>
      <c r="D18" s="22">
        <v>963</v>
      </c>
      <c r="F18" s="7" t="s">
        <v>37</v>
      </c>
      <c r="G18" s="22">
        <v>236</v>
      </c>
      <c r="H18" s="22">
        <v>258</v>
      </c>
      <c r="I18" s="22">
        <v>963</v>
      </c>
    </row>
    <row r="19" spans="1:9" x14ac:dyDescent="0.25">
      <c r="A19" s="7" t="s">
        <v>38</v>
      </c>
      <c r="B19" s="4">
        <f>B17/(B17+B18)</f>
        <v>0.94465525882437174</v>
      </c>
      <c r="C19" s="4">
        <f t="shared" ref="C19:D19" si="10">C17/(C17+C18)</f>
        <v>0.99058531601226096</v>
      </c>
      <c r="D19" s="4">
        <f t="shared" si="10"/>
        <v>0.96145070253392584</v>
      </c>
      <c r="F19" s="7" t="s">
        <v>38</v>
      </c>
      <c r="G19" s="4">
        <f>G17/(G17+G18)</f>
        <v>0.98664931832324487</v>
      </c>
      <c r="H19" s="4">
        <f t="shared" ref="H19:I19" si="11">H17/(H17+H18)</f>
        <v>0.98990373327072079</v>
      </c>
      <c r="I19" s="4">
        <f t="shared" si="11"/>
        <v>0.97138187221396732</v>
      </c>
    </row>
    <row r="20" spans="1:9" x14ac:dyDescent="0.25">
      <c r="A20" s="7" t="s">
        <v>40</v>
      </c>
      <c r="B20" s="22">
        <f>B14+B15</f>
        <v>67823845.209999993</v>
      </c>
      <c r="C20" s="22">
        <f t="shared" ref="C20:D20" si="12">C14+C15</f>
        <v>71483776.310000002</v>
      </c>
      <c r="D20" s="22">
        <f t="shared" si="12"/>
        <v>64035794.969999999</v>
      </c>
      <c r="F20" s="7" t="s">
        <v>40</v>
      </c>
      <c r="G20" s="22">
        <f t="shared" ref="G20:I20" si="13">G14+G15</f>
        <v>44499965.969999999</v>
      </c>
      <c r="H20" s="22">
        <f t="shared" si="13"/>
        <v>66119974.170000002</v>
      </c>
      <c r="I20" s="22">
        <f t="shared" si="13"/>
        <v>87328015</v>
      </c>
    </row>
    <row r="21" spans="1:9" x14ac:dyDescent="0.25">
      <c r="A21" s="7" t="s">
        <v>39</v>
      </c>
      <c r="B21" s="22">
        <f>B17+B18</f>
        <v>27934</v>
      </c>
      <c r="C21" s="22">
        <f t="shared" ref="C21:D21" si="14">C17+C18</f>
        <v>27404</v>
      </c>
      <c r="D21" s="22">
        <f t="shared" si="14"/>
        <v>24981</v>
      </c>
      <c r="F21" s="7" t="s">
        <v>39</v>
      </c>
      <c r="G21" s="22">
        <f t="shared" ref="G21:I21" si="15">G17+G18</f>
        <v>17677</v>
      </c>
      <c r="H21" s="22">
        <f t="shared" si="15"/>
        <v>25554</v>
      </c>
      <c r="I21" s="22">
        <f t="shared" si="15"/>
        <v>33650</v>
      </c>
    </row>
    <row r="23" spans="1:9" x14ac:dyDescent="0.25">
      <c r="F23" s="5"/>
      <c r="G23" s="5"/>
    </row>
    <row r="24" spans="1:9" x14ac:dyDescent="0.25">
      <c r="F24" s="5"/>
    </row>
  </sheetData>
  <conditionalFormatting sqref="B8 G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 G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 G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H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H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I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 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 B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 B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 C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 C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 D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 D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1AA46-2187-48C2-BCE2-EF5999E90AB9}">
  <dimension ref="A1:R23"/>
  <sheetViews>
    <sheetView showGridLines="0" topLeftCell="A12" workbookViewId="0">
      <selection activeCell="A14" sqref="A14"/>
    </sheetView>
  </sheetViews>
  <sheetFormatPr defaultRowHeight="15" x14ac:dyDescent="0.25"/>
  <cols>
    <col min="1" max="1" width="12.140625" bestFit="1" customWidth="1"/>
    <col min="2" max="2" width="11.140625" bestFit="1" customWidth="1"/>
    <col min="3" max="3" width="13.28515625" bestFit="1" customWidth="1"/>
    <col min="4" max="4" width="9.140625" bestFit="1" customWidth="1"/>
    <col min="5" max="5" width="12.42578125" bestFit="1" customWidth="1"/>
    <col min="6" max="7" width="12.140625" bestFit="1" customWidth="1"/>
    <col min="8" max="8" width="11.140625" bestFit="1" customWidth="1"/>
    <col min="9" max="9" width="13.28515625" bestFit="1" customWidth="1"/>
    <col min="10" max="10" width="9.140625" bestFit="1" customWidth="1"/>
    <col min="11" max="11" width="12.42578125" bestFit="1" customWidth="1"/>
    <col min="12" max="12" width="8.85546875" bestFit="1" customWidth="1"/>
    <col min="13" max="13" width="12.28515625" bestFit="1" customWidth="1"/>
    <col min="14" max="14" width="12.140625" bestFit="1" customWidth="1"/>
    <col min="15" max="15" width="13" bestFit="1" customWidth="1"/>
    <col min="16" max="16" width="16.28515625" bestFit="1" customWidth="1"/>
    <col min="17" max="17" width="13" bestFit="1" customWidth="1"/>
    <col min="18" max="18" width="16.28515625" bestFit="1" customWidth="1"/>
  </cols>
  <sheetData>
    <row r="1" spans="1:18" x14ac:dyDescent="0.25">
      <c r="A1" s="14">
        <v>2025</v>
      </c>
      <c r="G1" s="14">
        <v>2024</v>
      </c>
    </row>
    <row r="2" spans="1:18" x14ac:dyDescent="0.25">
      <c r="A2" s="13" t="s">
        <v>57</v>
      </c>
      <c r="B2" s="13" t="s">
        <v>58</v>
      </c>
      <c r="C2" s="13" t="s">
        <v>11</v>
      </c>
      <c r="D2" s="13" t="s">
        <v>59</v>
      </c>
      <c r="E2" s="13" t="s">
        <v>13</v>
      </c>
      <c r="G2" s="13" t="s">
        <v>57</v>
      </c>
      <c r="H2" s="13" t="s">
        <v>58</v>
      </c>
      <c r="I2" s="13" t="s">
        <v>11</v>
      </c>
      <c r="J2" s="13" t="s">
        <v>59</v>
      </c>
      <c r="K2" s="13" t="s">
        <v>13</v>
      </c>
      <c r="N2" s="13" t="s">
        <v>57</v>
      </c>
      <c r="O2" s="13" t="s">
        <v>123</v>
      </c>
      <c r="P2" s="13" t="s">
        <v>124</v>
      </c>
      <c r="Q2" s="13" t="s">
        <v>125</v>
      </c>
      <c r="R2" s="13" t="s">
        <v>126</v>
      </c>
    </row>
    <row r="3" spans="1:18" x14ac:dyDescent="0.25">
      <c r="A3" s="7" t="s">
        <v>45</v>
      </c>
      <c r="B3" s="22">
        <v>23510634.18</v>
      </c>
      <c r="C3" s="22">
        <v>8206211.6500000004</v>
      </c>
      <c r="D3" s="22">
        <v>9656</v>
      </c>
      <c r="E3" s="22">
        <v>4021</v>
      </c>
      <c r="G3" s="7" t="s">
        <v>45</v>
      </c>
      <c r="H3" s="22">
        <v>9385859.2699999996</v>
      </c>
      <c r="I3" s="22">
        <v>2649411.2999999998</v>
      </c>
      <c r="J3" s="22">
        <v>3937</v>
      </c>
      <c r="K3" s="22">
        <v>1271</v>
      </c>
      <c r="N3" s="7" t="s">
        <v>45</v>
      </c>
      <c r="O3" s="22">
        <v>23510634.18</v>
      </c>
      <c r="P3" s="22">
        <v>8206211.6500000004</v>
      </c>
      <c r="Q3" s="22">
        <v>9385859.2699999996</v>
      </c>
      <c r="R3" s="22">
        <v>2649411.2999999998</v>
      </c>
    </row>
    <row r="4" spans="1:18" x14ac:dyDescent="0.25">
      <c r="A4" s="7" t="s">
        <v>44</v>
      </c>
      <c r="B4" s="22">
        <v>19945734.59</v>
      </c>
      <c r="C4" s="22">
        <v>7326434.9699999997</v>
      </c>
      <c r="D4" s="22">
        <v>7992</v>
      </c>
      <c r="E4" s="22">
        <v>3217</v>
      </c>
      <c r="G4" s="7" t="s">
        <v>44</v>
      </c>
      <c r="H4" s="22">
        <v>16396902.83</v>
      </c>
      <c r="I4" s="22">
        <v>3440149.96</v>
      </c>
      <c r="J4" s="22">
        <v>7169</v>
      </c>
      <c r="K4" s="22">
        <v>1723</v>
      </c>
      <c r="N4" s="7" t="s">
        <v>44</v>
      </c>
      <c r="O4" s="22">
        <v>19945734.59</v>
      </c>
      <c r="P4" s="22">
        <v>7326434.9699999997</v>
      </c>
      <c r="Q4" s="22">
        <v>16396902.83</v>
      </c>
      <c r="R4" s="22">
        <v>3440149.96</v>
      </c>
    </row>
    <row r="5" spans="1:18" x14ac:dyDescent="0.25">
      <c r="A5" s="7" t="s">
        <v>48</v>
      </c>
      <c r="B5" s="22">
        <v>21358556.879999999</v>
      </c>
      <c r="C5" s="22">
        <v>8109872.5199999996</v>
      </c>
      <c r="D5" s="22">
        <v>8740</v>
      </c>
      <c r="E5" s="22">
        <v>3780</v>
      </c>
      <c r="G5" s="7" t="s">
        <v>48</v>
      </c>
      <c r="H5" s="22">
        <v>22889291.510000002</v>
      </c>
      <c r="I5" s="22">
        <v>5285924.8099999996</v>
      </c>
      <c r="J5" s="22">
        <v>9318</v>
      </c>
      <c r="K5" s="22">
        <v>2346</v>
      </c>
      <c r="N5" s="7" t="s">
        <v>48</v>
      </c>
      <c r="O5" s="22">
        <v>21358556.879999999</v>
      </c>
      <c r="P5" s="22">
        <v>8109872.5199999996</v>
      </c>
      <c r="Q5" s="22">
        <v>22889291.510000002</v>
      </c>
      <c r="R5" s="22">
        <v>5285924.8099999996</v>
      </c>
    </row>
    <row r="6" spans="1:18" x14ac:dyDescent="0.25">
      <c r="A6" s="7" t="s">
        <v>42</v>
      </c>
      <c r="B6" s="22">
        <v>22277507.16</v>
      </c>
      <c r="C6" s="22">
        <v>8137599.1799999997</v>
      </c>
      <c r="D6" s="22">
        <v>8944</v>
      </c>
      <c r="E6" s="22">
        <v>3788</v>
      </c>
      <c r="G6" s="7" t="s">
        <v>42</v>
      </c>
      <c r="H6" s="22">
        <v>20403999.260000002</v>
      </c>
      <c r="I6" s="22">
        <v>5356694.45</v>
      </c>
      <c r="J6" s="22">
        <v>8574</v>
      </c>
      <c r="K6" s="22">
        <v>2396</v>
      </c>
      <c r="N6" s="7" t="s">
        <v>42</v>
      </c>
      <c r="O6" s="22">
        <v>22277507.16</v>
      </c>
      <c r="P6" s="22">
        <v>8137599.1799999997</v>
      </c>
      <c r="Q6" s="22">
        <v>20403999.260000002</v>
      </c>
      <c r="R6" s="22">
        <v>5356694.45</v>
      </c>
    </row>
    <row r="7" spans="1:18" x14ac:dyDescent="0.25">
      <c r="A7" s="7" t="s">
        <v>49</v>
      </c>
      <c r="B7" s="22">
        <v>24162906.359999999</v>
      </c>
      <c r="C7" s="22">
        <v>9119394.0199999996</v>
      </c>
      <c r="D7" s="22">
        <v>9135</v>
      </c>
      <c r="E7" s="22">
        <v>3824</v>
      </c>
      <c r="G7" s="7" t="s">
        <v>49</v>
      </c>
      <c r="H7" s="22">
        <v>25399887.359999999</v>
      </c>
      <c r="I7" s="22">
        <v>6724653.7300000004</v>
      </c>
      <c r="J7" s="22">
        <v>10142</v>
      </c>
      <c r="K7" s="22">
        <v>2770</v>
      </c>
      <c r="N7" s="7" t="s">
        <v>49</v>
      </c>
      <c r="O7" s="22">
        <v>24162906.359999999</v>
      </c>
      <c r="P7" s="22">
        <v>9119394.0199999996</v>
      </c>
      <c r="Q7" s="22">
        <v>25399887.359999999</v>
      </c>
      <c r="R7" s="22">
        <v>6724653.7300000004</v>
      </c>
    </row>
    <row r="8" spans="1:18" x14ac:dyDescent="0.25">
      <c r="A8" s="7" t="s">
        <v>47</v>
      </c>
      <c r="B8" s="22">
        <v>24493947.98</v>
      </c>
      <c r="C8" s="22">
        <v>9503695.6199999992</v>
      </c>
      <c r="D8" s="22">
        <v>9067</v>
      </c>
      <c r="E8" s="22">
        <v>3865</v>
      </c>
      <c r="G8" s="7" t="s">
        <v>47</v>
      </c>
      <c r="H8" s="22">
        <v>27020740.829999998</v>
      </c>
      <c r="I8" s="22">
        <v>6993119.7000000002</v>
      </c>
      <c r="J8" s="22">
        <v>10768</v>
      </c>
      <c r="K8" s="22">
        <v>3026</v>
      </c>
      <c r="N8" s="7" t="s">
        <v>47</v>
      </c>
      <c r="O8" s="22">
        <v>24493947.98</v>
      </c>
      <c r="P8" s="22">
        <v>9503695.6199999992</v>
      </c>
      <c r="Q8" s="22">
        <v>27020740.829999998</v>
      </c>
      <c r="R8" s="22">
        <v>6993119.7000000002</v>
      </c>
    </row>
    <row r="9" spans="1:18" x14ac:dyDescent="0.25">
      <c r="A9" s="7" t="s">
        <v>46</v>
      </c>
      <c r="B9" s="22">
        <v>25365581.75</v>
      </c>
      <c r="C9" s="22">
        <v>9444263.9700000007</v>
      </c>
      <c r="D9" s="22">
        <v>9317</v>
      </c>
      <c r="E9" s="22">
        <v>4140</v>
      </c>
      <c r="G9" s="7" t="s">
        <v>46</v>
      </c>
      <c r="H9" s="22">
        <v>27833365.84</v>
      </c>
      <c r="I9" s="22">
        <v>7709929.6699999999</v>
      </c>
      <c r="J9" s="22">
        <v>10690</v>
      </c>
      <c r="K9" s="22">
        <v>3124</v>
      </c>
      <c r="N9" s="7" t="s">
        <v>46</v>
      </c>
      <c r="O9" s="22">
        <v>25365581.75</v>
      </c>
      <c r="P9" s="22">
        <v>9444263.9700000007</v>
      </c>
      <c r="Q9" s="22">
        <v>27833365.84</v>
      </c>
      <c r="R9" s="22">
        <v>7709929.6699999999</v>
      </c>
    </row>
    <row r="10" spans="1:18" x14ac:dyDescent="0.25">
      <c r="A10" s="7" t="s">
        <v>43</v>
      </c>
      <c r="B10" s="22">
        <v>21602512.52</v>
      </c>
      <c r="C10" s="22">
        <v>8740363.1600000001</v>
      </c>
      <c r="D10" s="22">
        <v>8113</v>
      </c>
      <c r="E10" s="22">
        <v>3677</v>
      </c>
      <c r="G10" s="7" t="s">
        <v>43</v>
      </c>
      <c r="H10" s="22">
        <v>30131655.710000001</v>
      </c>
      <c r="I10" s="22">
        <v>10185113.779999999</v>
      </c>
      <c r="J10" s="22">
        <v>11219</v>
      </c>
      <c r="K10" s="22">
        <v>3365</v>
      </c>
      <c r="N10" s="7" t="s">
        <v>43</v>
      </c>
      <c r="O10" s="22">
        <v>21602512.52</v>
      </c>
      <c r="P10" s="22">
        <v>8740363.1600000001</v>
      </c>
      <c r="Q10" s="22">
        <v>30131655.710000001</v>
      </c>
      <c r="R10" s="22">
        <v>10185113.779999999</v>
      </c>
    </row>
    <row r="11" spans="1:18" x14ac:dyDescent="0.25">
      <c r="A11" s="7" t="s">
        <v>50</v>
      </c>
      <c r="B11" s="22">
        <v>16276591.67</v>
      </c>
      <c r="C11" s="22">
        <v>6163368.9400000004</v>
      </c>
      <c r="D11" s="22">
        <v>6973</v>
      </c>
      <c r="E11" s="22">
        <v>3128</v>
      </c>
      <c r="G11" s="7" t="s">
        <v>50</v>
      </c>
      <c r="H11" s="22">
        <v>27561331.07</v>
      </c>
      <c r="I11" s="22">
        <v>8775164.0399999991</v>
      </c>
      <c r="J11" s="22">
        <v>10909</v>
      </c>
      <c r="K11" s="22">
        <v>3586</v>
      </c>
      <c r="N11" s="7" t="s">
        <v>50</v>
      </c>
      <c r="O11" s="22">
        <v>16276591.67</v>
      </c>
      <c r="P11" s="22">
        <v>6163368.9400000004</v>
      </c>
      <c r="Q11" s="22">
        <v>27561331.07</v>
      </c>
      <c r="R11" s="22">
        <v>8775164.0399999991</v>
      </c>
    </row>
    <row r="13" spans="1:18" x14ac:dyDescent="0.25">
      <c r="A13" s="23" t="s">
        <v>122</v>
      </c>
    </row>
    <row r="14" spans="1:18" x14ac:dyDescent="0.25">
      <c r="A14" s="13" t="s">
        <v>57</v>
      </c>
      <c r="B14" s="13" t="s">
        <v>58</v>
      </c>
      <c r="C14" s="13" t="s">
        <v>11</v>
      </c>
      <c r="D14" s="13" t="s">
        <v>59</v>
      </c>
      <c r="E14" s="13" t="s">
        <v>13</v>
      </c>
    </row>
    <row r="15" spans="1:18" x14ac:dyDescent="0.25">
      <c r="A15" s="7" t="s">
        <v>45</v>
      </c>
      <c r="B15" s="24">
        <f>IFERROR(B3/H3-1,0)</f>
        <v>1.5048994986689164</v>
      </c>
      <c r="C15" s="24">
        <f t="shared" ref="C15:E23" si="0">IFERROR(C3/I3-1,0)</f>
        <v>2.0973717255603161</v>
      </c>
      <c r="D15" s="24">
        <f t="shared" si="0"/>
        <v>1.4526289052578103</v>
      </c>
      <c r="E15" s="24">
        <f t="shared" si="0"/>
        <v>2.1636506687647521</v>
      </c>
    </row>
    <row r="16" spans="1:18" x14ac:dyDescent="0.25">
      <c r="A16" s="7" t="s">
        <v>44</v>
      </c>
      <c r="B16" s="24">
        <f t="shared" ref="B16:B23" si="1">IFERROR(B4/H4-1,0)</f>
        <v>0.21643305426601711</v>
      </c>
      <c r="C16" s="24">
        <f t="shared" si="0"/>
        <v>1.1296847681605136</v>
      </c>
      <c r="D16" s="24">
        <f t="shared" si="0"/>
        <v>0.11479983261263782</v>
      </c>
      <c r="E16" s="24">
        <f t="shared" si="0"/>
        <v>0.86709228090539758</v>
      </c>
    </row>
    <row r="17" spans="1:5" x14ac:dyDescent="0.25">
      <c r="A17" s="7" t="s">
        <v>48</v>
      </c>
      <c r="B17" s="24">
        <f t="shared" si="1"/>
        <v>-6.6875579321939549E-2</v>
      </c>
      <c r="C17" s="24">
        <f t="shared" si="0"/>
        <v>0.53423909940179426</v>
      </c>
      <c r="D17" s="24">
        <f t="shared" si="0"/>
        <v>-6.2030478643485765E-2</v>
      </c>
      <c r="E17" s="24">
        <f t="shared" si="0"/>
        <v>0.61125319693094626</v>
      </c>
    </row>
    <row r="18" spans="1:5" x14ac:dyDescent="0.25">
      <c r="A18" s="7" t="s">
        <v>42</v>
      </c>
      <c r="B18" s="24">
        <f t="shared" si="1"/>
        <v>9.1820621836270266E-2</v>
      </c>
      <c r="C18" s="24">
        <f t="shared" si="0"/>
        <v>0.5191456701436461</v>
      </c>
      <c r="D18" s="24">
        <f t="shared" si="0"/>
        <v>4.3153720550501484E-2</v>
      </c>
      <c r="E18" s="24">
        <f t="shared" si="0"/>
        <v>0.58096828046744564</v>
      </c>
    </row>
    <row r="19" spans="1:5" x14ac:dyDescent="0.25">
      <c r="A19" s="7" t="s">
        <v>49</v>
      </c>
      <c r="B19" s="24">
        <f t="shared" si="1"/>
        <v>-4.8700255338455123E-2</v>
      </c>
      <c r="C19" s="24">
        <f t="shared" si="0"/>
        <v>0.35611354668220208</v>
      </c>
      <c r="D19" s="24">
        <f t="shared" si="0"/>
        <v>-9.929008085190294E-2</v>
      </c>
      <c r="E19" s="24">
        <f t="shared" si="0"/>
        <v>0.38050541516245495</v>
      </c>
    </row>
    <row r="20" spans="1:5" x14ac:dyDescent="0.25">
      <c r="A20" s="7" t="s">
        <v>47</v>
      </c>
      <c r="B20" s="24">
        <f t="shared" si="1"/>
        <v>-9.351308559218352E-2</v>
      </c>
      <c r="C20" s="24">
        <f t="shared" si="0"/>
        <v>0.3590065704152039</v>
      </c>
      <c r="D20" s="24">
        <f t="shared" si="0"/>
        <v>-0.15796805349182763</v>
      </c>
      <c r="E20" s="24">
        <f t="shared" si="0"/>
        <v>0.27726371447455378</v>
      </c>
    </row>
    <row r="21" spans="1:5" x14ac:dyDescent="0.25">
      <c r="A21" s="7" t="s">
        <v>46</v>
      </c>
      <c r="B21" s="24">
        <f t="shared" si="1"/>
        <v>-8.8662797887472444E-2</v>
      </c>
      <c r="C21" s="24">
        <f t="shared" si="0"/>
        <v>0.22494813496787724</v>
      </c>
      <c r="D21" s="24">
        <f t="shared" si="0"/>
        <v>-0.12843779232927965</v>
      </c>
      <c r="E21" s="24">
        <f t="shared" si="0"/>
        <v>0.32522407170294487</v>
      </c>
    </row>
    <row r="22" spans="1:5" x14ac:dyDescent="0.25">
      <c r="A22" s="7" t="s">
        <v>43</v>
      </c>
      <c r="B22" s="24">
        <f t="shared" si="1"/>
        <v>-0.28306254631634387</v>
      </c>
      <c r="C22" s="24">
        <f t="shared" si="0"/>
        <v>-0.14184923715206643</v>
      </c>
      <c r="D22" s="24">
        <f t="shared" si="0"/>
        <v>-0.27685176931990374</v>
      </c>
      <c r="E22" s="24">
        <f t="shared" si="0"/>
        <v>9.271916790490331E-2</v>
      </c>
    </row>
    <row r="23" spans="1:5" x14ac:dyDescent="0.25">
      <c r="A23" s="7" t="s">
        <v>50</v>
      </c>
      <c r="B23" s="24">
        <f t="shared" si="1"/>
        <v>-0.40944101615916628</v>
      </c>
      <c r="C23" s="24">
        <f t="shared" si="0"/>
        <v>-0.29763490324449804</v>
      </c>
      <c r="D23" s="24">
        <f t="shared" si="0"/>
        <v>-0.36080300669172238</v>
      </c>
      <c r="E23" s="24">
        <f t="shared" si="0"/>
        <v>-0.12771890686001119</v>
      </c>
    </row>
  </sheetData>
  <sortState xmlns:xlrd2="http://schemas.microsoft.com/office/spreadsheetml/2017/richdata2" ref="G3:K11">
    <sortCondition ref="G3:G11" customList="January,February,March,April,May,June,July,August,September,October,November,December"/>
  </sortState>
  <conditionalFormatting sqref="B17:B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D3C7-9A81-404C-A673-CDA68809F963}">
  <dimension ref="A1:N29"/>
  <sheetViews>
    <sheetView showGridLines="0" workbookViewId="0">
      <selection activeCell="D2" sqref="D2"/>
    </sheetView>
  </sheetViews>
  <sheetFormatPr defaultRowHeight="15" x14ac:dyDescent="0.25"/>
  <cols>
    <col min="1" max="1" width="7.5703125" bestFit="1" customWidth="1"/>
    <col min="2" max="2" width="19.140625" bestFit="1" customWidth="1"/>
    <col min="3" max="3" width="11.140625" bestFit="1" customWidth="1"/>
    <col min="4" max="4" width="13.85546875" bestFit="1" customWidth="1"/>
    <col min="6" max="6" width="7.5703125" bestFit="1" customWidth="1"/>
    <col min="7" max="7" width="19.140625" bestFit="1" customWidth="1"/>
    <col min="8" max="8" width="11.140625" bestFit="1" customWidth="1"/>
    <col min="9" max="9" width="13.85546875" bestFit="1" customWidth="1"/>
    <col min="11" max="11" width="7.5703125" bestFit="1" customWidth="1"/>
    <col min="12" max="12" width="19.140625" bestFit="1" customWidth="1"/>
    <col min="13" max="13" width="11.140625" bestFit="1" customWidth="1"/>
    <col min="14" max="14" width="13.85546875" bestFit="1" customWidth="1"/>
  </cols>
  <sheetData>
    <row r="1" spans="1:14" x14ac:dyDescent="0.25">
      <c r="A1" s="1" t="s">
        <v>22</v>
      </c>
      <c r="F1" s="1" t="s">
        <v>23</v>
      </c>
      <c r="K1" s="1" t="s">
        <v>24</v>
      </c>
    </row>
    <row r="2" spans="1:14" x14ac:dyDescent="0.25">
      <c r="A2" s="12" t="s">
        <v>60</v>
      </c>
      <c r="B2" s="12" t="s">
        <v>62</v>
      </c>
      <c r="C2" s="12" t="s">
        <v>41</v>
      </c>
      <c r="D2" s="12" t="s">
        <v>127</v>
      </c>
      <c r="F2" s="12" t="s">
        <v>60</v>
      </c>
      <c r="G2" s="12" t="s">
        <v>62</v>
      </c>
      <c r="H2" s="12" t="s">
        <v>41</v>
      </c>
      <c r="I2" s="12" t="s">
        <v>127</v>
      </c>
      <c r="K2" s="12" t="s">
        <v>60</v>
      </c>
      <c r="L2" s="12" t="s">
        <v>62</v>
      </c>
      <c r="M2" s="12" t="s">
        <v>41</v>
      </c>
      <c r="N2" s="12" t="s">
        <v>127</v>
      </c>
    </row>
    <row r="3" spans="1:14" x14ac:dyDescent="0.25">
      <c r="A3" s="15">
        <v>1</v>
      </c>
      <c r="B3" s="22">
        <v>18929</v>
      </c>
      <c r="C3" s="22">
        <v>52168066.299999997</v>
      </c>
      <c r="D3" s="24">
        <f>IFERROR(B3/SUM($B$3:$B$13),0)</f>
        <v>0.91959774582199771</v>
      </c>
      <c r="F3" s="15">
        <v>1</v>
      </c>
      <c r="G3" s="22">
        <v>19277</v>
      </c>
      <c r="H3" s="22">
        <v>55671766.560000002</v>
      </c>
      <c r="I3" s="24">
        <f>IFERROR(G3/SUM($G$3:$G$13),0)</f>
        <v>0.91520676067036988</v>
      </c>
      <c r="K3" s="15">
        <v>1</v>
      </c>
      <c r="L3" s="22">
        <v>16831</v>
      </c>
      <c r="M3" s="22">
        <v>49416154.590000004</v>
      </c>
      <c r="N3" s="24">
        <f>IFERROR(L3/SUM($L$3:$L$13),0)</f>
        <v>0.91368546767276482</v>
      </c>
    </row>
    <row r="4" spans="1:14" x14ac:dyDescent="0.25">
      <c r="A4" s="15">
        <v>2</v>
      </c>
      <c r="B4" s="22">
        <v>1060</v>
      </c>
      <c r="C4" s="22">
        <v>5628089.4900000002</v>
      </c>
      <c r="D4" s="24">
        <f t="shared" ref="D4:D13" si="0">IFERROR(B4/SUM($B$3:$B$13),0)</f>
        <v>5.1496307811892732E-2</v>
      </c>
      <c r="F4" s="15">
        <v>2</v>
      </c>
      <c r="G4" s="22">
        <v>1174</v>
      </c>
      <c r="H4" s="22">
        <v>7217676.9900000002</v>
      </c>
      <c r="I4" s="24">
        <f t="shared" ref="I4:I13" si="1">IFERROR(G4/SUM($G$3:$G$13),0)</f>
        <v>5.5737549256990933E-2</v>
      </c>
      <c r="K4" s="15">
        <v>2</v>
      </c>
      <c r="L4" s="22">
        <v>967</v>
      </c>
      <c r="M4" s="22">
        <v>6130033.3399999999</v>
      </c>
      <c r="N4" s="24">
        <f t="shared" ref="N4:N13" si="2">IFERROR(L4/SUM($L$3:$L$13),0)</f>
        <v>5.2494435698387708E-2</v>
      </c>
    </row>
    <row r="5" spans="1:14" x14ac:dyDescent="0.25">
      <c r="A5" s="15">
        <v>3</v>
      </c>
      <c r="B5" s="22">
        <v>244</v>
      </c>
      <c r="C5" s="22">
        <v>1809141.75</v>
      </c>
      <c r="D5" s="24">
        <f t="shared" si="0"/>
        <v>1.1853867081228138E-2</v>
      </c>
      <c r="F5" s="15">
        <v>3</v>
      </c>
      <c r="G5" s="22">
        <v>261</v>
      </c>
      <c r="H5" s="22">
        <v>2494933.9</v>
      </c>
      <c r="I5" s="24">
        <f t="shared" si="1"/>
        <v>1.2391397236860845E-2</v>
      </c>
      <c r="K5" s="15">
        <v>3</v>
      </c>
      <c r="L5" s="22">
        <v>274</v>
      </c>
      <c r="M5" s="22">
        <v>2488275.37</v>
      </c>
      <c r="N5" s="24">
        <f t="shared" si="2"/>
        <v>1.4874328212366322E-2</v>
      </c>
    </row>
    <row r="6" spans="1:14" x14ac:dyDescent="0.25">
      <c r="A6" s="15">
        <v>4</v>
      </c>
      <c r="B6" s="22">
        <v>104</v>
      </c>
      <c r="C6" s="22">
        <v>1276744.3500000001</v>
      </c>
      <c r="D6" s="24">
        <f t="shared" si="0"/>
        <v>5.0524679362611733E-3</v>
      </c>
      <c r="F6" s="15">
        <v>4</v>
      </c>
      <c r="G6" s="22">
        <v>104</v>
      </c>
      <c r="H6" s="22">
        <v>1237415.07</v>
      </c>
      <c r="I6" s="24">
        <f t="shared" si="1"/>
        <v>4.9375682476380384E-3</v>
      </c>
      <c r="K6" s="15">
        <v>4</v>
      </c>
      <c r="L6" s="22">
        <v>116</v>
      </c>
      <c r="M6" s="22">
        <v>1292536.24</v>
      </c>
      <c r="N6" s="24">
        <f t="shared" si="2"/>
        <v>6.297160849030997E-3</v>
      </c>
    </row>
    <row r="7" spans="1:14" x14ac:dyDescent="0.25">
      <c r="A7" s="15">
        <v>5</v>
      </c>
      <c r="B7" s="22">
        <v>58</v>
      </c>
      <c r="C7" s="22">
        <v>754875.84</v>
      </c>
      <c r="D7" s="24">
        <f t="shared" si="0"/>
        <v>2.8177225029148855E-3</v>
      </c>
      <c r="F7" s="15">
        <v>5</v>
      </c>
      <c r="G7" s="22">
        <v>67</v>
      </c>
      <c r="H7" s="22">
        <v>828341.46</v>
      </c>
      <c r="I7" s="24">
        <f t="shared" si="1"/>
        <v>3.1809333903052746E-3</v>
      </c>
      <c r="K7" s="15">
        <v>5</v>
      </c>
      <c r="L7" s="22">
        <v>41</v>
      </c>
      <c r="M7" s="22">
        <v>759279.87</v>
      </c>
      <c r="N7" s="24">
        <f t="shared" si="2"/>
        <v>2.2257206449161284E-3</v>
      </c>
    </row>
    <row r="8" spans="1:14" x14ac:dyDescent="0.25">
      <c r="A8" s="15">
        <v>6</v>
      </c>
      <c r="B8" s="22">
        <v>36</v>
      </c>
      <c r="C8" s="22">
        <v>504141</v>
      </c>
      <c r="D8" s="24">
        <f t="shared" si="0"/>
        <v>1.7489312087057909E-3</v>
      </c>
      <c r="F8" s="15">
        <v>6</v>
      </c>
      <c r="G8" s="22">
        <v>28</v>
      </c>
      <c r="H8" s="22">
        <v>438886.33</v>
      </c>
      <c r="I8" s="24">
        <f t="shared" si="1"/>
        <v>1.3293452974410102E-3</v>
      </c>
      <c r="K8" s="15">
        <v>6</v>
      </c>
      <c r="L8" s="22">
        <v>27</v>
      </c>
      <c r="M8" s="22">
        <v>273997.02</v>
      </c>
      <c r="N8" s="24">
        <f t="shared" si="2"/>
        <v>1.4657184734813528E-3</v>
      </c>
    </row>
    <row r="9" spans="1:14" x14ac:dyDescent="0.25">
      <c r="A9" s="15">
        <v>7</v>
      </c>
      <c r="B9" s="22">
        <v>34</v>
      </c>
      <c r="C9" s="22">
        <v>345821.06</v>
      </c>
      <c r="D9" s="24">
        <f t="shared" si="0"/>
        <v>1.6517683637776914E-3</v>
      </c>
      <c r="F9" s="15">
        <v>7</v>
      </c>
      <c r="G9" s="22">
        <v>23</v>
      </c>
      <c r="H9" s="22">
        <v>444385.01</v>
      </c>
      <c r="I9" s="24">
        <f t="shared" si="1"/>
        <v>1.0919622086122585E-3</v>
      </c>
      <c r="K9" s="15">
        <v>7</v>
      </c>
      <c r="L9" s="22">
        <v>31</v>
      </c>
      <c r="M9" s="22">
        <v>390004.86</v>
      </c>
      <c r="N9" s="24">
        <f t="shared" si="2"/>
        <v>1.6828619510341459E-3</v>
      </c>
    </row>
    <row r="10" spans="1:14" x14ac:dyDescent="0.25">
      <c r="A10" s="15">
        <v>8</v>
      </c>
      <c r="B10" s="22">
        <v>13</v>
      </c>
      <c r="C10" s="22">
        <v>222940.7</v>
      </c>
      <c r="D10" s="24">
        <f t="shared" si="0"/>
        <v>6.3155849203264667E-4</v>
      </c>
      <c r="F10" s="15">
        <v>8</v>
      </c>
      <c r="G10" s="22">
        <v>20</v>
      </c>
      <c r="H10" s="22">
        <v>410831.21</v>
      </c>
      <c r="I10" s="24">
        <f t="shared" si="1"/>
        <v>9.4953235531500734E-4</v>
      </c>
      <c r="K10" s="15">
        <v>8</v>
      </c>
      <c r="L10" s="22">
        <v>14</v>
      </c>
      <c r="M10" s="22">
        <v>352089.42</v>
      </c>
      <c r="N10" s="24">
        <f t="shared" si="2"/>
        <v>7.6000217143477552E-4</v>
      </c>
    </row>
    <row r="11" spans="1:14" x14ac:dyDescent="0.25">
      <c r="A11" s="15">
        <v>9</v>
      </c>
      <c r="B11" s="22">
        <v>8</v>
      </c>
      <c r="C11" s="22">
        <v>89332.5</v>
      </c>
      <c r="D11" s="24">
        <f t="shared" si="0"/>
        <v>3.8865137971239797E-4</v>
      </c>
      <c r="F11" s="15">
        <v>9</v>
      </c>
      <c r="G11" s="22">
        <v>13</v>
      </c>
      <c r="H11" s="22">
        <v>192923.24</v>
      </c>
      <c r="I11" s="24">
        <f t="shared" si="1"/>
        <v>6.171960309547548E-4</v>
      </c>
      <c r="K11" s="15">
        <v>9</v>
      </c>
      <c r="L11" s="22">
        <v>17</v>
      </c>
      <c r="M11" s="22">
        <v>271500.77</v>
      </c>
      <c r="N11" s="24">
        <f t="shared" si="2"/>
        <v>9.2285977959937024E-4</v>
      </c>
    </row>
    <row r="12" spans="1:14" x14ac:dyDescent="0.25">
      <c r="A12" s="15">
        <v>10</v>
      </c>
      <c r="B12" s="22">
        <v>9</v>
      </c>
      <c r="C12" s="22">
        <v>189420.22</v>
      </c>
      <c r="D12" s="24">
        <f t="shared" si="0"/>
        <v>4.3723280217644774E-4</v>
      </c>
      <c r="F12" s="15">
        <v>10</v>
      </c>
      <c r="G12" s="22">
        <v>10</v>
      </c>
      <c r="H12" s="22">
        <v>257560.58</v>
      </c>
      <c r="I12" s="24">
        <f t="shared" si="1"/>
        <v>4.7476617765750367E-4</v>
      </c>
      <c r="K12" s="15">
        <v>10</v>
      </c>
      <c r="L12" s="22">
        <v>12</v>
      </c>
      <c r="M12" s="22">
        <v>372211.04</v>
      </c>
      <c r="N12" s="24">
        <f t="shared" si="2"/>
        <v>6.51430432658379E-4</v>
      </c>
    </row>
    <row r="13" spans="1:14" x14ac:dyDescent="0.25">
      <c r="A13" s="15" t="s">
        <v>61</v>
      </c>
      <c r="B13" s="22">
        <v>89</v>
      </c>
      <c r="C13" s="22">
        <v>1826352.44</v>
      </c>
      <c r="D13" s="24">
        <f t="shared" si="0"/>
        <v>4.3237465993004277E-3</v>
      </c>
      <c r="F13" s="15" t="s">
        <v>61</v>
      </c>
      <c r="G13" s="22">
        <v>86</v>
      </c>
      <c r="H13" s="22">
        <v>1739641.15</v>
      </c>
      <c r="I13" s="24">
        <f t="shared" si="1"/>
        <v>4.0829891278545321E-3</v>
      </c>
      <c r="K13" s="15" t="s">
        <v>61</v>
      </c>
      <c r="L13" s="22">
        <v>91</v>
      </c>
      <c r="M13" s="22">
        <v>1498603.42</v>
      </c>
      <c r="N13" s="24">
        <f t="shared" si="2"/>
        <v>4.9400141143260412E-3</v>
      </c>
    </row>
    <row r="17" spans="1:14" x14ac:dyDescent="0.25">
      <c r="A17" s="1" t="s">
        <v>51</v>
      </c>
      <c r="F17" s="1" t="s">
        <v>52</v>
      </c>
      <c r="K17" s="1" t="s">
        <v>63</v>
      </c>
    </row>
    <row r="18" spans="1:14" x14ac:dyDescent="0.25">
      <c r="A18" s="12" t="s">
        <v>60</v>
      </c>
      <c r="B18" s="12" t="s">
        <v>62</v>
      </c>
      <c r="C18" s="12" t="s">
        <v>41</v>
      </c>
      <c r="D18" s="12" t="s">
        <v>127</v>
      </c>
      <c r="F18" s="12" t="s">
        <v>60</v>
      </c>
      <c r="G18" s="12" t="s">
        <v>62</v>
      </c>
      <c r="H18" s="12" t="s">
        <v>41</v>
      </c>
      <c r="I18" s="12" t="s">
        <v>127</v>
      </c>
      <c r="K18" s="12" t="s">
        <v>60</v>
      </c>
      <c r="L18" s="12" t="s">
        <v>62</v>
      </c>
      <c r="M18" s="12" t="s">
        <v>41</v>
      </c>
      <c r="N18" s="12" t="s">
        <v>127</v>
      </c>
    </row>
    <row r="19" spans="1:14" x14ac:dyDescent="0.25">
      <c r="A19" s="15">
        <v>1</v>
      </c>
      <c r="B19" s="22">
        <v>15921</v>
      </c>
      <c r="C19" s="22">
        <v>39472006.880000003</v>
      </c>
      <c r="D19" s="24">
        <f>IFERROR(B19/SUM($B$19:$B$29),0)</f>
        <v>0.92866308912739148</v>
      </c>
      <c r="F19" s="15">
        <v>1</v>
      </c>
      <c r="G19" s="22">
        <v>22781</v>
      </c>
      <c r="H19" s="22">
        <v>57982388.490000002</v>
      </c>
      <c r="I19" s="24">
        <f>IFERROR(G19/SUM($G$19:$G$29),0)</f>
        <v>0.91988693720977188</v>
      </c>
      <c r="K19" s="15">
        <v>1</v>
      </c>
      <c r="L19" s="22">
        <v>24789</v>
      </c>
      <c r="M19" s="22">
        <v>64959261.979999997</v>
      </c>
      <c r="N19" s="24">
        <f>IFERROR(L19/SUM($L$19:$L$29),0)</f>
        <v>0.91719391719391719</v>
      </c>
    </row>
    <row r="20" spans="1:14" x14ac:dyDescent="0.25">
      <c r="A20" s="15">
        <v>2</v>
      </c>
      <c r="B20" s="22">
        <v>853</v>
      </c>
      <c r="C20" s="22">
        <v>4263202.05</v>
      </c>
      <c r="D20" s="24">
        <f t="shared" ref="D20:D29" si="3">IFERROR(B20/SUM($B$19:$B$29),0)</f>
        <v>4.9755016332244516E-2</v>
      </c>
      <c r="F20" s="15">
        <v>2</v>
      </c>
      <c r="G20" s="22">
        <v>1396</v>
      </c>
      <c r="H20" s="22">
        <v>7215141.0199999996</v>
      </c>
      <c r="I20" s="24">
        <f t="shared" ref="I20:I29" si="4">IFERROR(G20/SUM($G$19:$G$29),0)</f>
        <v>5.6369876842317784E-2</v>
      </c>
      <c r="K20" s="15">
        <v>2</v>
      </c>
      <c r="L20" s="22">
        <v>1548</v>
      </c>
      <c r="M20" s="22">
        <v>8657420.4800000004</v>
      </c>
      <c r="N20" s="24">
        <f t="shared" ref="N20:N29" si="5">IFERROR(L20/SUM($L$19:$L$29),0)</f>
        <v>5.7276057276057279E-2</v>
      </c>
    </row>
    <row r="21" spans="1:14" x14ac:dyDescent="0.25">
      <c r="A21" s="15">
        <v>3</v>
      </c>
      <c r="B21" s="22">
        <v>174</v>
      </c>
      <c r="C21" s="22">
        <v>1384239.3</v>
      </c>
      <c r="D21" s="24">
        <f t="shared" si="3"/>
        <v>1.0149323378441438E-2</v>
      </c>
      <c r="F21" s="15">
        <v>3</v>
      </c>
      <c r="G21" s="22">
        <v>299</v>
      </c>
      <c r="H21" s="22">
        <v>2399198.04</v>
      </c>
      <c r="I21" s="24">
        <f t="shared" si="4"/>
        <v>1.2073490813648294E-2</v>
      </c>
      <c r="K21" s="15">
        <v>3</v>
      </c>
      <c r="L21" s="22">
        <v>322</v>
      </c>
      <c r="M21" s="22">
        <v>2680244.39</v>
      </c>
      <c r="N21" s="24">
        <f t="shared" si="5"/>
        <v>1.1914011914011913E-2</v>
      </c>
    </row>
    <row r="22" spans="1:14" x14ac:dyDescent="0.25">
      <c r="A22" s="15">
        <v>4</v>
      </c>
      <c r="B22" s="22">
        <v>55</v>
      </c>
      <c r="C22" s="22">
        <v>357741.85</v>
      </c>
      <c r="D22" s="24">
        <f t="shared" si="3"/>
        <v>3.208119458702753E-3</v>
      </c>
      <c r="F22" s="15">
        <v>4</v>
      </c>
      <c r="G22" s="22">
        <v>103</v>
      </c>
      <c r="H22" s="22">
        <v>1106037.4099999999</v>
      </c>
      <c r="I22" s="24">
        <f t="shared" si="4"/>
        <v>4.1590954976781745E-3</v>
      </c>
      <c r="K22" s="15">
        <v>4</v>
      </c>
      <c r="L22" s="22">
        <v>132</v>
      </c>
      <c r="M22" s="22">
        <v>1466432.86</v>
      </c>
      <c r="N22" s="24">
        <f t="shared" si="5"/>
        <v>4.884004884004884E-3</v>
      </c>
    </row>
    <row r="23" spans="1:14" x14ac:dyDescent="0.25">
      <c r="A23" s="15">
        <v>5</v>
      </c>
      <c r="B23" s="22">
        <v>36</v>
      </c>
      <c r="C23" s="22">
        <v>495082.05</v>
      </c>
      <c r="D23" s="24">
        <f t="shared" si="3"/>
        <v>2.0998600093327111E-3</v>
      </c>
      <c r="F23" s="15">
        <v>5</v>
      </c>
      <c r="G23" s="22">
        <v>38</v>
      </c>
      <c r="H23" s="22">
        <v>487159.69</v>
      </c>
      <c r="I23" s="24">
        <f t="shared" si="4"/>
        <v>1.5344235816676761E-3</v>
      </c>
      <c r="K23" s="15">
        <v>5</v>
      </c>
      <c r="L23" s="22">
        <v>56</v>
      </c>
      <c r="M23" s="22">
        <v>736872.67</v>
      </c>
      <c r="N23" s="24">
        <f t="shared" si="5"/>
        <v>2.0720020720020721E-3</v>
      </c>
    </row>
    <row r="24" spans="1:14" x14ac:dyDescent="0.25">
      <c r="A24" s="15">
        <v>6</v>
      </c>
      <c r="B24" s="22">
        <v>21</v>
      </c>
      <c r="C24" s="22">
        <v>447745.74</v>
      </c>
      <c r="D24" s="24">
        <f t="shared" si="3"/>
        <v>1.2249183387774149E-3</v>
      </c>
      <c r="F24" s="15">
        <v>6</v>
      </c>
      <c r="G24" s="22">
        <v>35</v>
      </c>
      <c r="H24" s="22">
        <v>676649.61</v>
      </c>
      <c r="I24" s="24">
        <f t="shared" si="4"/>
        <v>1.413284877851807E-3</v>
      </c>
      <c r="K24" s="15">
        <v>6</v>
      </c>
      <c r="L24" s="22">
        <v>48</v>
      </c>
      <c r="M24" s="22">
        <v>772961.9</v>
      </c>
      <c r="N24" s="24">
        <f t="shared" si="5"/>
        <v>1.776001776001776E-3</v>
      </c>
    </row>
    <row r="25" spans="1:14" x14ac:dyDescent="0.25">
      <c r="A25" s="15">
        <v>7</v>
      </c>
      <c r="B25" s="22">
        <v>17</v>
      </c>
      <c r="C25" s="22">
        <v>283454.56</v>
      </c>
      <c r="D25" s="24">
        <f t="shared" si="3"/>
        <v>9.9160055996266915E-4</v>
      </c>
      <c r="F25" s="15">
        <v>7</v>
      </c>
      <c r="G25" s="22">
        <v>20</v>
      </c>
      <c r="H25" s="22">
        <v>304054.8</v>
      </c>
      <c r="I25" s="24">
        <f t="shared" si="4"/>
        <v>8.0759135877246115E-4</v>
      </c>
      <c r="K25" s="15">
        <v>7</v>
      </c>
      <c r="L25" s="22">
        <v>20</v>
      </c>
      <c r="M25" s="22">
        <v>442088.65</v>
      </c>
      <c r="N25" s="24">
        <f t="shared" si="5"/>
        <v>7.4000074000074004E-4</v>
      </c>
    </row>
    <row r="26" spans="1:14" x14ac:dyDescent="0.25">
      <c r="A26" s="15">
        <v>8</v>
      </c>
      <c r="B26" s="22">
        <v>8</v>
      </c>
      <c r="C26" s="22">
        <v>195420.73</v>
      </c>
      <c r="D26" s="24">
        <f t="shared" si="3"/>
        <v>4.6663555762949138E-4</v>
      </c>
      <c r="F26" s="15">
        <v>8</v>
      </c>
      <c r="G26" s="22">
        <v>14</v>
      </c>
      <c r="H26" s="22">
        <v>210887.23</v>
      </c>
      <c r="I26" s="24">
        <f t="shared" si="4"/>
        <v>5.6531395114072284E-4</v>
      </c>
      <c r="K26" s="15">
        <v>8</v>
      </c>
      <c r="L26" s="22">
        <v>20</v>
      </c>
      <c r="M26" s="22">
        <v>3179270.26</v>
      </c>
      <c r="N26" s="24">
        <f t="shared" si="5"/>
        <v>7.4000074000074004E-4</v>
      </c>
    </row>
    <row r="27" spans="1:14" x14ac:dyDescent="0.25">
      <c r="A27" s="15">
        <v>9</v>
      </c>
      <c r="B27" s="22">
        <v>6</v>
      </c>
      <c r="C27" s="22">
        <v>87663.66</v>
      </c>
      <c r="D27" s="24">
        <f t="shared" si="3"/>
        <v>3.4997666822211853E-4</v>
      </c>
      <c r="F27" s="15">
        <v>9</v>
      </c>
      <c r="G27" s="22">
        <v>12</v>
      </c>
      <c r="H27" s="22">
        <v>422305.93</v>
      </c>
      <c r="I27" s="24">
        <f t="shared" si="4"/>
        <v>4.8455481526347668E-4</v>
      </c>
      <c r="K27" s="15">
        <v>9</v>
      </c>
      <c r="L27" s="22">
        <v>16</v>
      </c>
      <c r="M27" s="22">
        <v>406182.41</v>
      </c>
      <c r="N27" s="24">
        <f t="shared" si="5"/>
        <v>5.9200059200059196E-4</v>
      </c>
    </row>
    <row r="28" spans="1:14" x14ac:dyDescent="0.25">
      <c r="A28" s="15">
        <v>10</v>
      </c>
      <c r="B28" s="22">
        <v>7</v>
      </c>
      <c r="C28" s="22">
        <v>111527.27</v>
      </c>
      <c r="D28" s="24">
        <f t="shared" si="3"/>
        <v>4.0830611292580493E-4</v>
      </c>
      <c r="F28" s="15">
        <v>10</v>
      </c>
      <c r="G28" s="22">
        <v>9</v>
      </c>
      <c r="H28" s="22">
        <v>274942.34999999998</v>
      </c>
      <c r="I28" s="24">
        <f t="shared" si="4"/>
        <v>3.6341611144760752E-4</v>
      </c>
      <c r="K28" s="15">
        <v>10</v>
      </c>
      <c r="L28" s="22">
        <v>8</v>
      </c>
      <c r="M28" s="22">
        <v>184484.16</v>
      </c>
      <c r="N28" s="24">
        <f t="shared" si="5"/>
        <v>2.9600029600029598E-4</v>
      </c>
    </row>
    <row r="29" spans="1:14" x14ac:dyDescent="0.25">
      <c r="A29" s="15" t="s">
        <v>61</v>
      </c>
      <c r="B29" s="22">
        <v>46</v>
      </c>
      <c r="C29" s="22">
        <v>1573969.52</v>
      </c>
      <c r="D29" s="24">
        <f t="shared" si="3"/>
        <v>2.6831544563695755E-3</v>
      </c>
      <c r="F29" s="15" t="s">
        <v>61</v>
      </c>
      <c r="G29" s="22">
        <v>58</v>
      </c>
      <c r="H29" s="22">
        <v>1745862.88</v>
      </c>
      <c r="I29" s="24">
        <f t="shared" si="4"/>
        <v>2.3420149404401371E-3</v>
      </c>
      <c r="K29" s="15" t="s">
        <v>61</v>
      </c>
      <c r="L29" s="22">
        <v>68</v>
      </c>
      <c r="M29" s="22">
        <v>2041132.86</v>
      </c>
      <c r="N29" s="24">
        <f t="shared" si="5"/>
        <v>2.5160025160025161E-3</v>
      </c>
    </row>
  </sheetData>
  <sortState xmlns:xlrd2="http://schemas.microsoft.com/office/spreadsheetml/2017/richdata2" ref="K19:M29">
    <sortCondition ref="K19:K29"/>
  </sortState>
  <conditionalFormatting sqref="D3: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I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N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028FE-1FBC-4ACE-B774-D7E9756E5F52}">
  <dimension ref="A1:W26"/>
  <sheetViews>
    <sheetView showGridLines="0" workbookViewId="0">
      <selection activeCell="G13" sqref="G13"/>
    </sheetView>
  </sheetViews>
  <sheetFormatPr defaultRowHeight="15" x14ac:dyDescent="0.25"/>
  <cols>
    <col min="1" max="1" width="10.42578125" bestFit="1" customWidth="1"/>
    <col min="2" max="2" width="19.42578125" bestFit="1" customWidth="1"/>
    <col min="3" max="3" width="9.5703125" bestFit="1" customWidth="1"/>
    <col min="4" max="4" width="6.140625" bestFit="1" customWidth="1"/>
    <col min="5" max="6" width="7.140625" bestFit="1" customWidth="1"/>
    <col min="7" max="7" width="13.7109375" bestFit="1" customWidth="1"/>
    <col min="9" max="9" width="10.42578125" bestFit="1" customWidth="1"/>
    <col min="10" max="10" width="19.42578125" bestFit="1" customWidth="1"/>
    <col min="11" max="11" width="11.140625" bestFit="1" customWidth="1"/>
    <col min="12" max="12" width="6.140625" bestFit="1" customWidth="1"/>
    <col min="13" max="14" width="7.140625" bestFit="1" customWidth="1"/>
    <col min="15" max="15" width="13.7109375" bestFit="1" customWidth="1"/>
    <col min="17" max="17" width="10.42578125" bestFit="1" customWidth="1"/>
    <col min="18" max="18" width="19.42578125" bestFit="1" customWidth="1"/>
    <col min="19" max="19" width="11.140625" bestFit="1" customWidth="1"/>
    <col min="20" max="20" width="6.140625" bestFit="1" customWidth="1"/>
    <col min="21" max="22" width="7.140625" bestFit="1" customWidth="1"/>
    <col min="23" max="23" width="13.7109375" bestFit="1" customWidth="1"/>
  </cols>
  <sheetData>
    <row r="1" spans="1:23" x14ac:dyDescent="0.25">
      <c r="A1" s="10" t="s">
        <v>22</v>
      </c>
      <c r="I1" s="16" t="s">
        <v>114</v>
      </c>
      <c r="Q1" s="16" t="s">
        <v>24</v>
      </c>
    </row>
    <row r="2" spans="1:23" x14ac:dyDescent="0.25">
      <c r="A2" s="13" t="s">
        <v>64</v>
      </c>
      <c r="B2" s="13" t="s">
        <v>62</v>
      </c>
      <c r="C2" s="13" t="s">
        <v>41</v>
      </c>
      <c r="D2" s="13" t="s">
        <v>25</v>
      </c>
      <c r="E2" s="13" t="s">
        <v>18</v>
      </c>
      <c r="F2" s="13" t="s">
        <v>16</v>
      </c>
      <c r="G2" s="26" t="s">
        <v>128</v>
      </c>
      <c r="I2" s="13" t="s">
        <v>64</v>
      </c>
      <c r="J2" s="13" t="s">
        <v>62</v>
      </c>
      <c r="K2" s="13" t="s">
        <v>41</v>
      </c>
      <c r="L2" s="13" t="s">
        <v>25</v>
      </c>
      <c r="M2" s="13" t="s">
        <v>18</v>
      </c>
      <c r="N2" s="13" t="s">
        <v>16</v>
      </c>
      <c r="O2" s="26" t="s">
        <v>128</v>
      </c>
      <c r="Q2" s="13" t="s">
        <v>64</v>
      </c>
      <c r="R2" s="13" t="s">
        <v>62</v>
      </c>
      <c r="S2" s="13" t="s">
        <v>41</v>
      </c>
      <c r="T2" s="13" t="s">
        <v>25</v>
      </c>
      <c r="U2" s="13" t="s">
        <v>18</v>
      </c>
      <c r="V2" s="13" t="s">
        <v>16</v>
      </c>
      <c r="W2" s="26" t="s">
        <v>128</v>
      </c>
    </row>
    <row r="3" spans="1:23" x14ac:dyDescent="0.25">
      <c r="A3" s="7" t="s">
        <v>0</v>
      </c>
      <c r="B3" s="22">
        <v>2793</v>
      </c>
      <c r="C3" s="22">
        <v>2397416.17</v>
      </c>
      <c r="D3" s="22">
        <v>5431</v>
      </c>
      <c r="E3" s="22">
        <v>441.43181199999998</v>
      </c>
      <c r="F3" s="22">
        <v>858.36597600000005</v>
      </c>
      <c r="G3" s="25">
        <f>IFERROR(B3/SUM($B$3:$B$12),0)</f>
        <v>0.13568791294209095</v>
      </c>
      <c r="I3" s="7" t="s">
        <v>0</v>
      </c>
      <c r="J3" s="22">
        <v>2601</v>
      </c>
      <c r="K3" s="22">
        <v>2168820.89</v>
      </c>
      <c r="L3" s="22">
        <v>5131</v>
      </c>
      <c r="M3" s="22">
        <v>422.689708</v>
      </c>
      <c r="N3" s="22">
        <v>833.84117300000003</v>
      </c>
      <c r="O3" s="25">
        <f>IFERROR(J3/SUM(J$3:J$12),0)</f>
        <v>0.12348668280871671</v>
      </c>
      <c r="Q3" s="7" t="s">
        <v>0</v>
      </c>
      <c r="R3" s="22">
        <v>2594</v>
      </c>
      <c r="S3" s="22">
        <v>1973532.68</v>
      </c>
      <c r="T3" s="22">
        <v>5461</v>
      </c>
      <c r="U3" s="22">
        <v>361.386684</v>
      </c>
      <c r="V3" s="22">
        <v>760.80673899999999</v>
      </c>
      <c r="W3" s="25">
        <f>IFERROR(R3/SUM(R$3:R$12),0)</f>
        <v>0.14081754519298625</v>
      </c>
    </row>
    <row r="4" spans="1:23" x14ac:dyDescent="0.25">
      <c r="A4" s="7" t="s">
        <v>1</v>
      </c>
      <c r="B4" s="22">
        <v>3863</v>
      </c>
      <c r="C4" s="22">
        <v>5829806.0800000001</v>
      </c>
      <c r="D4" s="22">
        <v>4633</v>
      </c>
      <c r="E4" s="22">
        <v>1258.3220550000001</v>
      </c>
      <c r="F4" s="22">
        <v>1509.1395500000001</v>
      </c>
      <c r="G4" s="25">
        <f t="shared" ref="G4:G12" si="0">IFERROR(B4/SUM($B$3:$B$12),0)</f>
        <v>0.18767003497862417</v>
      </c>
      <c r="I4" s="7" t="s">
        <v>1</v>
      </c>
      <c r="J4" s="22">
        <v>3419</v>
      </c>
      <c r="K4" s="22">
        <v>5198985.87</v>
      </c>
      <c r="L4" s="22">
        <v>4118</v>
      </c>
      <c r="M4" s="22">
        <v>1262.5026399999999</v>
      </c>
      <c r="N4" s="22">
        <v>1520.6159319999999</v>
      </c>
      <c r="O4" s="25">
        <f t="shared" ref="O4:O12" si="1">IFERROR(J4/SUM(J$3:J$12),0)</f>
        <v>0.1623225561411005</v>
      </c>
      <c r="Q4" s="7" t="s">
        <v>1</v>
      </c>
      <c r="R4" s="22">
        <v>2881</v>
      </c>
      <c r="S4" s="22">
        <v>4417373.74</v>
      </c>
      <c r="T4" s="22">
        <v>3495</v>
      </c>
      <c r="U4" s="22">
        <v>1263.912372</v>
      </c>
      <c r="V4" s="22">
        <v>1533.2779379999999</v>
      </c>
      <c r="W4" s="25">
        <f t="shared" ref="W4:W12" si="2">IFERROR(R4/SUM(R$3:R$12),0)</f>
        <v>0.15639758970739917</v>
      </c>
    </row>
    <row r="5" spans="1:23" x14ac:dyDescent="0.25">
      <c r="A5" s="7" t="s">
        <v>2</v>
      </c>
      <c r="B5" s="22">
        <v>3779</v>
      </c>
      <c r="C5" s="22">
        <v>7722718.2999999998</v>
      </c>
      <c r="D5" s="22">
        <v>4447</v>
      </c>
      <c r="E5" s="22">
        <v>1736.613065</v>
      </c>
      <c r="F5" s="22">
        <v>2043.5878009999999</v>
      </c>
      <c r="G5" s="25">
        <f t="shared" si="0"/>
        <v>0.18358919549164399</v>
      </c>
      <c r="I5" s="7" t="s">
        <v>2</v>
      </c>
      <c r="J5" s="22">
        <v>3763</v>
      </c>
      <c r="K5" s="22">
        <v>7934525.1399999997</v>
      </c>
      <c r="L5" s="22">
        <v>4543</v>
      </c>
      <c r="M5" s="22">
        <v>1746.5386619999999</v>
      </c>
      <c r="N5" s="22">
        <v>2108.5636829999999</v>
      </c>
      <c r="O5" s="25">
        <f t="shared" si="1"/>
        <v>0.17865451265251864</v>
      </c>
      <c r="Q5" s="7" t="s">
        <v>2</v>
      </c>
      <c r="R5" s="22">
        <v>3198</v>
      </c>
      <c r="S5" s="22">
        <v>6685882.8200000003</v>
      </c>
      <c r="T5" s="22">
        <v>3829</v>
      </c>
      <c r="U5" s="22">
        <v>1746.1172160000001</v>
      </c>
      <c r="V5" s="22">
        <v>2090.6450340000001</v>
      </c>
      <c r="W5" s="25">
        <f t="shared" si="2"/>
        <v>0.17360621030345802</v>
      </c>
    </row>
    <row r="6" spans="1:23" x14ac:dyDescent="0.25">
      <c r="A6" s="7" t="s">
        <v>3</v>
      </c>
      <c r="B6" s="22">
        <v>2806</v>
      </c>
      <c r="C6" s="22">
        <v>7390612.7300000004</v>
      </c>
      <c r="D6" s="22">
        <v>3305</v>
      </c>
      <c r="E6" s="22">
        <v>2236.1914459999998</v>
      </c>
      <c r="F6" s="22">
        <v>2633.8605600000001</v>
      </c>
      <c r="G6" s="25">
        <f t="shared" si="0"/>
        <v>0.1363194714341236</v>
      </c>
      <c r="I6" s="7" t="s">
        <v>3</v>
      </c>
      <c r="J6" s="22">
        <v>3005</v>
      </c>
      <c r="K6" s="22">
        <v>7861333.04</v>
      </c>
      <c r="L6" s="22">
        <v>3515</v>
      </c>
      <c r="M6" s="22">
        <v>2236.5101110000001</v>
      </c>
      <c r="N6" s="22">
        <v>2616.084206</v>
      </c>
      <c r="O6" s="25">
        <f t="shared" si="1"/>
        <v>0.14266723638607987</v>
      </c>
      <c r="Q6" s="7" t="s">
        <v>3</v>
      </c>
      <c r="R6" s="22">
        <v>2553</v>
      </c>
      <c r="S6" s="22">
        <v>6760181.5700000003</v>
      </c>
      <c r="T6" s="22">
        <v>3017</v>
      </c>
      <c r="U6" s="22">
        <v>2240.6965759999998</v>
      </c>
      <c r="V6" s="22">
        <v>2647.936377</v>
      </c>
      <c r="W6" s="25">
        <f t="shared" si="2"/>
        <v>0.13859182454807015</v>
      </c>
    </row>
    <row r="7" spans="1:23" x14ac:dyDescent="0.25">
      <c r="A7" s="7" t="s">
        <v>4</v>
      </c>
      <c r="B7" s="22">
        <v>1908</v>
      </c>
      <c r="C7" s="22">
        <v>5933952.8899999997</v>
      </c>
      <c r="D7" s="22">
        <v>2171</v>
      </c>
      <c r="E7" s="22">
        <v>2733.2809259999999</v>
      </c>
      <c r="F7" s="22">
        <v>3110.0382020000002</v>
      </c>
      <c r="G7" s="25">
        <f t="shared" si="0"/>
        <v>9.2693354061406913E-2</v>
      </c>
      <c r="I7" s="7" t="s">
        <v>4</v>
      </c>
      <c r="J7" s="22">
        <v>2150</v>
      </c>
      <c r="K7" s="22">
        <v>7093698.7699999996</v>
      </c>
      <c r="L7" s="22">
        <v>2594</v>
      </c>
      <c r="M7" s="22">
        <v>2734.656426</v>
      </c>
      <c r="N7" s="22">
        <v>3299.394777</v>
      </c>
      <c r="O7" s="25">
        <f t="shared" si="1"/>
        <v>0.10207472819636329</v>
      </c>
      <c r="Q7" s="7" t="s">
        <v>4</v>
      </c>
      <c r="R7" s="22">
        <v>1815</v>
      </c>
      <c r="S7" s="22">
        <v>5699568.5800000001</v>
      </c>
      <c r="T7" s="22">
        <v>2085</v>
      </c>
      <c r="U7" s="22">
        <v>2733.6060339999999</v>
      </c>
      <c r="V7" s="22">
        <v>3140.2581709999999</v>
      </c>
      <c r="W7" s="25">
        <f t="shared" si="2"/>
        <v>9.8528852939579831E-2</v>
      </c>
    </row>
    <row r="8" spans="1:23" x14ac:dyDescent="0.25">
      <c r="A8" s="7" t="s">
        <v>5</v>
      </c>
      <c r="B8" s="22">
        <v>2195</v>
      </c>
      <c r="C8" s="22">
        <v>8918876.4199999999</v>
      </c>
      <c r="D8" s="22">
        <v>2589</v>
      </c>
      <c r="E8" s="22">
        <v>3444.9117110000002</v>
      </c>
      <c r="F8" s="22">
        <v>4063.26944</v>
      </c>
      <c r="G8" s="25">
        <f t="shared" si="0"/>
        <v>0.1066362223085892</v>
      </c>
      <c r="I8" s="7" t="s">
        <v>5</v>
      </c>
      <c r="J8" s="22">
        <v>2557</v>
      </c>
      <c r="K8" s="22">
        <v>10303369.98</v>
      </c>
      <c r="L8" s="22">
        <v>2991</v>
      </c>
      <c r="M8" s="22">
        <v>3444.791033</v>
      </c>
      <c r="N8" s="22">
        <v>4029.4759410000001</v>
      </c>
      <c r="O8" s="25">
        <f t="shared" si="1"/>
        <v>0.12139771162702369</v>
      </c>
      <c r="Q8" s="7" t="s">
        <v>5</v>
      </c>
      <c r="R8" s="22">
        <v>2202</v>
      </c>
      <c r="S8" s="22">
        <v>9147938.9499999993</v>
      </c>
      <c r="T8" s="22">
        <v>2661</v>
      </c>
      <c r="U8" s="22">
        <v>3437.7823939999998</v>
      </c>
      <c r="V8" s="22">
        <v>4154.3773609999998</v>
      </c>
      <c r="W8" s="25">
        <f t="shared" si="2"/>
        <v>0.11953748439281255</v>
      </c>
    </row>
    <row r="9" spans="1:23" x14ac:dyDescent="0.25">
      <c r="A9" s="7" t="s">
        <v>6</v>
      </c>
      <c r="B9" s="22">
        <v>1203</v>
      </c>
      <c r="C9" s="22">
        <v>6470818.8899999997</v>
      </c>
      <c r="D9" s="22">
        <v>1454</v>
      </c>
      <c r="E9" s="22">
        <v>4450.356871</v>
      </c>
      <c r="F9" s="22">
        <v>5378.90182</v>
      </c>
      <c r="G9" s="25">
        <f t="shared" si="0"/>
        <v>5.8443451224251847E-2</v>
      </c>
      <c r="I9" s="7" t="s">
        <v>6</v>
      </c>
      <c r="J9" s="22">
        <v>1257</v>
      </c>
      <c r="K9" s="22">
        <v>6689182.2199999997</v>
      </c>
      <c r="L9" s="22">
        <v>1504</v>
      </c>
      <c r="M9" s="22">
        <v>4447.5945609999999</v>
      </c>
      <c r="N9" s="22">
        <v>5321.5451229999999</v>
      </c>
      <c r="O9" s="25">
        <f t="shared" si="1"/>
        <v>5.9678108531548216E-2</v>
      </c>
      <c r="Q9" s="7" t="s">
        <v>6</v>
      </c>
      <c r="R9" s="22">
        <v>1157</v>
      </c>
      <c r="S9" s="22">
        <v>6155294.8799999999</v>
      </c>
      <c r="T9" s="22">
        <v>1382</v>
      </c>
      <c r="U9" s="22">
        <v>4453.9036759999999</v>
      </c>
      <c r="V9" s="22">
        <v>5320.0474329999997</v>
      </c>
      <c r="W9" s="25">
        <f t="shared" si="2"/>
        <v>6.2808750882145381E-2</v>
      </c>
    </row>
    <row r="10" spans="1:23" x14ac:dyDescent="0.25">
      <c r="A10" s="7" t="s">
        <v>7</v>
      </c>
      <c r="B10" s="22">
        <v>1050</v>
      </c>
      <c r="C10" s="22">
        <v>7200080.6699999999</v>
      </c>
      <c r="D10" s="22">
        <v>1230</v>
      </c>
      <c r="E10" s="22">
        <v>5853.7241219999996</v>
      </c>
      <c r="F10" s="22">
        <v>6857.2196860000004</v>
      </c>
      <c r="G10" s="25">
        <f t="shared" si="0"/>
        <v>5.1010493587252237E-2</v>
      </c>
      <c r="I10" s="7" t="s">
        <v>7</v>
      </c>
      <c r="J10" s="22">
        <v>1203</v>
      </c>
      <c r="K10" s="22">
        <v>8165091.3200000003</v>
      </c>
      <c r="L10" s="22">
        <v>1400</v>
      </c>
      <c r="M10" s="22">
        <v>5832.2080859999996</v>
      </c>
      <c r="N10" s="22">
        <v>6787.2745800000002</v>
      </c>
      <c r="O10" s="25">
        <f t="shared" si="1"/>
        <v>5.7114371172197691E-2</v>
      </c>
      <c r="Q10" s="7" t="s">
        <v>7</v>
      </c>
      <c r="R10" s="22">
        <v>1039</v>
      </c>
      <c r="S10" s="22">
        <v>7553091.7699999996</v>
      </c>
      <c r="T10" s="22">
        <v>1300</v>
      </c>
      <c r="U10" s="22">
        <v>5810.070592</v>
      </c>
      <c r="V10" s="22">
        <v>7269.578219</v>
      </c>
      <c r="W10" s="25">
        <f t="shared" si="2"/>
        <v>5.6403018294337984E-2</v>
      </c>
    </row>
    <row r="11" spans="1:23" x14ac:dyDescent="0.25">
      <c r="A11" s="7" t="s">
        <v>8</v>
      </c>
      <c r="B11" s="22">
        <v>572</v>
      </c>
      <c r="C11" s="22">
        <v>5452400.6299999999</v>
      </c>
      <c r="D11" s="22">
        <v>663</v>
      </c>
      <c r="E11" s="22">
        <v>8223.8320210000002</v>
      </c>
      <c r="F11" s="22">
        <v>9532.1689339999994</v>
      </c>
      <c r="G11" s="25">
        <f t="shared" si="0"/>
        <v>2.7788573649436456E-2</v>
      </c>
      <c r="I11" s="7" t="s">
        <v>8</v>
      </c>
      <c r="J11" s="22">
        <v>601</v>
      </c>
      <c r="K11" s="22">
        <v>6138426.0499999998</v>
      </c>
      <c r="L11" s="22">
        <v>744</v>
      </c>
      <c r="M11" s="22">
        <v>8250.5726479999994</v>
      </c>
      <c r="N11" s="22">
        <v>10213.687271000001</v>
      </c>
      <c r="O11" s="25">
        <f t="shared" si="1"/>
        <v>2.8533447277215972E-2</v>
      </c>
      <c r="Q11" s="7" t="s">
        <v>8</v>
      </c>
      <c r="R11" s="22">
        <v>519</v>
      </c>
      <c r="S11" s="22">
        <v>5099115.37</v>
      </c>
      <c r="T11" s="22">
        <v>620</v>
      </c>
      <c r="U11" s="22">
        <v>8224.3796289999991</v>
      </c>
      <c r="V11" s="22">
        <v>9824.8851059999997</v>
      </c>
      <c r="W11" s="25">
        <f t="shared" si="2"/>
        <v>2.8174366212474891E-2</v>
      </c>
    </row>
    <row r="12" spans="1:23" x14ac:dyDescent="0.25">
      <c r="A12" s="7" t="s">
        <v>9</v>
      </c>
      <c r="B12" s="22">
        <v>415</v>
      </c>
      <c r="C12" s="22">
        <v>7498242.8700000001</v>
      </c>
      <c r="D12" s="22">
        <v>465</v>
      </c>
      <c r="E12" s="22">
        <v>16125.253484000001</v>
      </c>
      <c r="F12" s="22">
        <v>18068.055108</v>
      </c>
      <c r="G12" s="25">
        <f t="shared" si="0"/>
        <v>2.0161290322580645E-2</v>
      </c>
      <c r="I12" s="7" t="s">
        <v>9</v>
      </c>
      <c r="J12" s="22">
        <v>507</v>
      </c>
      <c r="K12" s="22">
        <v>9380928.2200000007</v>
      </c>
      <c r="L12" s="22">
        <v>606</v>
      </c>
      <c r="M12" s="22">
        <v>15480.079571</v>
      </c>
      <c r="N12" s="22">
        <v>18502.817002</v>
      </c>
      <c r="O12" s="25">
        <f t="shared" si="1"/>
        <v>2.4070645207235435E-2</v>
      </c>
      <c r="Q12" s="7" t="s">
        <v>9</v>
      </c>
      <c r="R12" s="22">
        <v>463</v>
      </c>
      <c r="S12" s="22">
        <v>9752705.5800000001</v>
      </c>
      <c r="T12" s="22">
        <v>553</v>
      </c>
      <c r="U12" s="22">
        <v>17635.995623999999</v>
      </c>
      <c r="V12" s="22">
        <v>21064.158920000002</v>
      </c>
      <c r="W12" s="25">
        <f t="shared" si="2"/>
        <v>2.513435752673579E-2</v>
      </c>
    </row>
    <row r="13" spans="1:23" x14ac:dyDescent="0.25">
      <c r="G13" s="27">
        <f>SUM(G3:G8)</f>
        <v>0.84259619121647877</v>
      </c>
      <c r="O13" s="27">
        <f>SUM(O3:O8)</f>
        <v>0.83060342781180274</v>
      </c>
      <c r="W13" s="27">
        <f>SUM(W3:W8)</f>
        <v>0.82747950708430595</v>
      </c>
    </row>
    <row r="14" spans="1:23" x14ac:dyDescent="0.25">
      <c r="A14" s="16" t="s">
        <v>51</v>
      </c>
      <c r="I14" s="16" t="s">
        <v>52</v>
      </c>
      <c r="Q14" s="16" t="s">
        <v>32</v>
      </c>
    </row>
    <row r="15" spans="1:23" x14ac:dyDescent="0.25">
      <c r="A15" s="13" t="s">
        <v>64</v>
      </c>
      <c r="B15" s="13" t="s">
        <v>62</v>
      </c>
      <c r="C15" s="13" t="s">
        <v>41</v>
      </c>
      <c r="D15" s="13" t="s">
        <v>25</v>
      </c>
      <c r="E15" s="13" t="s">
        <v>18</v>
      </c>
      <c r="F15" s="13" t="s">
        <v>16</v>
      </c>
      <c r="G15" s="26" t="s">
        <v>128</v>
      </c>
      <c r="I15" s="13" t="s">
        <v>64</v>
      </c>
      <c r="J15" s="13" t="s">
        <v>62</v>
      </c>
      <c r="K15" s="13" t="s">
        <v>41</v>
      </c>
      <c r="L15" s="13" t="s">
        <v>25</v>
      </c>
      <c r="M15" s="13" t="s">
        <v>18</v>
      </c>
      <c r="N15" s="13" t="s">
        <v>16</v>
      </c>
      <c r="O15" s="26" t="s">
        <v>128</v>
      </c>
      <c r="Q15" s="13" t="s">
        <v>64</v>
      </c>
      <c r="R15" s="13" t="s">
        <v>62</v>
      </c>
      <c r="S15" s="13" t="s">
        <v>41</v>
      </c>
      <c r="T15" s="13" t="s">
        <v>25</v>
      </c>
      <c r="U15" s="13" t="s">
        <v>18</v>
      </c>
      <c r="V15" s="13" t="s">
        <v>16</v>
      </c>
      <c r="W15" s="26" t="s">
        <v>128</v>
      </c>
    </row>
    <row r="16" spans="1:23" x14ac:dyDescent="0.25">
      <c r="A16" s="7" t="s">
        <v>0</v>
      </c>
      <c r="B16" s="22">
        <v>2856</v>
      </c>
      <c r="C16" s="22">
        <v>2161912.9</v>
      </c>
      <c r="D16" s="22">
        <v>4017</v>
      </c>
      <c r="E16" s="22">
        <v>538.19091400000002</v>
      </c>
      <c r="F16" s="22">
        <v>756.97230400000001</v>
      </c>
      <c r="G16" s="25">
        <f>IFERROR(B16/SUM(B$16:B$25),0)</f>
        <v>0.16658889407372843</v>
      </c>
      <c r="I16" s="7" t="s">
        <v>0</v>
      </c>
      <c r="J16" s="22">
        <v>3666</v>
      </c>
      <c r="K16" s="22">
        <v>2975404.54</v>
      </c>
      <c r="L16" s="22">
        <v>4790</v>
      </c>
      <c r="M16" s="22">
        <v>621.17004999999995</v>
      </c>
      <c r="N16" s="22">
        <v>811.621533</v>
      </c>
      <c r="O16" s="25">
        <f>IFERROR(J16/SUM(J$16:J$25),0)</f>
        <v>0.14803149606299212</v>
      </c>
      <c r="Q16" s="7" t="s">
        <v>0</v>
      </c>
      <c r="R16" s="22">
        <v>3887</v>
      </c>
      <c r="S16" s="22">
        <v>3227883.08</v>
      </c>
      <c r="T16" s="22">
        <v>5315</v>
      </c>
      <c r="U16" s="22">
        <v>607.31572500000004</v>
      </c>
      <c r="V16" s="22">
        <v>830.43043</v>
      </c>
      <c r="W16" s="25">
        <f>IFERROR(R16/SUM(R$16:R$25),0)</f>
        <v>0.14381914381914382</v>
      </c>
    </row>
    <row r="17" spans="1:23" x14ac:dyDescent="0.25">
      <c r="A17" s="7" t="s">
        <v>1</v>
      </c>
      <c r="B17" s="22">
        <v>3558</v>
      </c>
      <c r="C17" s="22">
        <v>5148026.83</v>
      </c>
      <c r="D17" s="22">
        <v>4081</v>
      </c>
      <c r="E17" s="22">
        <v>1261.4621</v>
      </c>
      <c r="F17" s="22">
        <v>1446.8878110000001</v>
      </c>
      <c r="G17" s="25">
        <f t="shared" ref="G17:G25" si="3">IFERROR(B17/SUM(B$16:B$25),0)</f>
        <v>0.20753616425571628</v>
      </c>
      <c r="I17" s="7" t="s">
        <v>1</v>
      </c>
      <c r="J17" s="22">
        <v>4932</v>
      </c>
      <c r="K17" s="22">
        <v>7374660.6600000001</v>
      </c>
      <c r="L17" s="22">
        <v>5856</v>
      </c>
      <c r="M17" s="22">
        <v>1259.3341290000001</v>
      </c>
      <c r="N17" s="22">
        <v>1495.2677739999999</v>
      </c>
      <c r="O17" s="25">
        <f t="shared" ref="O17:O25" si="4">IFERROR(J17/SUM(J$16:J$25),0)</f>
        <v>0.19915202907328891</v>
      </c>
      <c r="Q17" s="7" t="s">
        <v>1</v>
      </c>
      <c r="R17" s="22">
        <v>5238</v>
      </c>
      <c r="S17" s="22">
        <v>7848917.7199999997</v>
      </c>
      <c r="T17" s="22">
        <v>6225</v>
      </c>
      <c r="U17" s="22">
        <v>1260.870316</v>
      </c>
      <c r="V17" s="22">
        <v>1498.456991</v>
      </c>
      <c r="W17" s="25">
        <f t="shared" ref="W17:W25" si="5">IFERROR(R17/SUM(R$16:R$25),0)</f>
        <v>0.19380619380619379</v>
      </c>
    </row>
    <row r="18" spans="1:23" x14ac:dyDescent="0.25">
      <c r="A18" s="7" t="s">
        <v>2</v>
      </c>
      <c r="B18" s="22">
        <v>3258</v>
      </c>
      <c r="C18" s="22">
        <v>6404650.54</v>
      </c>
      <c r="D18" s="22">
        <v>3674</v>
      </c>
      <c r="E18" s="22">
        <v>1743.236402</v>
      </c>
      <c r="F18" s="22">
        <v>1965.822756</v>
      </c>
      <c r="G18" s="25">
        <f t="shared" si="3"/>
        <v>0.19003733084461036</v>
      </c>
      <c r="I18" s="7" t="s">
        <v>2</v>
      </c>
      <c r="J18" s="22">
        <v>4830</v>
      </c>
      <c r="K18" s="22">
        <v>9712166.8699999992</v>
      </c>
      <c r="L18" s="22">
        <v>5570</v>
      </c>
      <c r="M18" s="22">
        <v>1743.65653</v>
      </c>
      <c r="N18" s="22">
        <v>2010.800594</v>
      </c>
      <c r="O18" s="25">
        <f t="shared" si="4"/>
        <v>0.19503331314354935</v>
      </c>
      <c r="Q18" s="7" t="s">
        <v>2</v>
      </c>
      <c r="R18" s="22">
        <v>5225</v>
      </c>
      <c r="S18" s="22">
        <v>11032500.35</v>
      </c>
      <c r="T18" s="22">
        <v>6305</v>
      </c>
      <c r="U18" s="22">
        <v>1749.8018</v>
      </c>
      <c r="V18" s="22">
        <v>2111.4833210000002</v>
      </c>
      <c r="W18" s="25">
        <f t="shared" si="5"/>
        <v>0.19332519332519332</v>
      </c>
    </row>
    <row r="19" spans="1:23" x14ac:dyDescent="0.25">
      <c r="A19" s="7" t="s">
        <v>3</v>
      </c>
      <c r="B19" s="22">
        <v>2340</v>
      </c>
      <c r="C19" s="22">
        <v>5990655.4900000002</v>
      </c>
      <c r="D19" s="22">
        <v>2676</v>
      </c>
      <c r="E19" s="22">
        <v>2238.6604969999999</v>
      </c>
      <c r="F19" s="22">
        <v>2560.1091839999999</v>
      </c>
      <c r="G19" s="25">
        <f t="shared" si="3"/>
        <v>0.13649090060662622</v>
      </c>
      <c r="I19" s="7" t="s">
        <v>3</v>
      </c>
      <c r="J19" s="22">
        <v>3425</v>
      </c>
      <c r="K19" s="22">
        <v>8876443.5199999996</v>
      </c>
      <c r="L19" s="22">
        <v>3974</v>
      </c>
      <c r="M19" s="22">
        <v>2233.6294720000001</v>
      </c>
      <c r="N19" s="22">
        <v>2591.6623420000001</v>
      </c>
      <c r="O19" s="25">
        <f t="shared" si="4"/>
        <v>0.13830002018978396</v>
      </c>
      <c r="Q19" s="7" t="s">
        <v>3</v>
      </c>
      <c r="R19" s="22">
        <v>3670</v>
      </c>
      <c r="S19" s="22">
        <v>9613499.7100000009</v>
      </c>
      <c r="T19" s="22">
        <v>4298</v>
      </c>
      <c r="U19" s="22">
        <v>2236.7379500000002</v>
      </c>
      <c r="V19" s="22">
        <v>2619.4822100000001</v>
      </c>
      <c r="W19" s="25">
        <f t="shared" si="5"/>
        <v>0.1357901357901358</v>
      </c>
    </row>
    <row r="20" spans="1:23" x14ac:dyDescent="0.25">
      <c r="A20" s="7" t="s">
        <v>4</v>
      </c>
      <c r="B20" s="22">
        <v>1468</v>
      </c>
      <c r="C20" s="22">
        <v>4662216.13</v>
      </c>
      <c r="D20" s="22">
        <v>1699</v>
      </c>
      <c r="E20" s="22">
        <v>2744.0942500000001</v>
      </c>
      <c r="F20" s="22">
        <v>3175.8965459999999</v>
      </c>
      <c r="G20" s="25">
        <f t="shared" si="3"/>
        <v>8.5627624825011669E-2</v>
      </c>
      <c r="I20" s="7" t="s">
        <v>4</v>
      </c>
      <c r="J20" s="22">
        <v>2199</v>
      </c>
      <c r="K20" s="22">
        <v>7086946.7699999996</v>
      </c>
      <c r="L20" s="22">
        <v>2592</v>
      </c>
      <c r="M20" s="22">
        <v>2734.1615630000001</v>
      </c>
      <c r="N20" s="22">
        <v>3222.8043520000001</v>
      </c>
      <c r="O20" s="25">
        <f t="shared" si="4"/>
        <v>8.8794669897032108E-2</v>
      </c>
      <c r="Q20" s="7" t="s">
        <v>4</v>
      </c>
      <c r="R20" s="22">
        <v>2498</v>
      </c>
      <c r="S20" s="22">
        <v>8110601.6699999999</v>
      </c>
      <c r="T20" s="22">
        <v>2969</v>
      </c>
      <c r="U20" s="22">
        <v>2731.7620980000002</v>
      </c>
      <c r="V20" s="22">
        <v>3246.838139</v>
      </c>
      <c r="W20" s="25">
        <f t="shared" si="5"/>
        <v>9.2426092426092427E-2</v>
      </c>
    </row>
    <row r="21" spans="1:23" x14ac:dyDescent="0.25">
      <c r="A21" s="7" t="s">
        <v>5</v>
      </c>
      <c r="B21" s="22">
        <v>1638</v>
      </c>
      <c r="C21" s="22">
        <v>6384136.5300000003</v>
      </c>
      <c r="D21" s="22">
        <v>1856</v>
      </c>
      <c r="E21" s="22">
        <v>3439.7287339999998</v>
      </c>
      <c r="F21" s="22">
        <v>3897.5192489999999</v>
      </c>
      <c r="G21" s="25">
        <f t="shared" si="3"/>
        <v>9.5543630424638357E-2</v>
      </c>
      <c r="I21" s="7" t="s">
        <v>5</v>
      </c>
      <c r="J21" s="22">
        <v>2532</v>
      </c>
      <c r="K21" s="22">
        <v>10284422.18</v>
      </c>
      <c r="L21" s="22">
        <v>2984</v>
      </c>
      <c r="M21" s="22">
        <v>3446.5221780000002</v>
      </c>
      <c r="N21" s="22">
        <v>4061.778112</v>
      </c>
      <c r="O21" s="25">
        <f t="shared" si="4"/>
        <v>0.10224106602059357</v>
      </c>
      <c r="Q21" s="7" t="s">
        <v>5</v>
      </c>
      <c r="R21" s="22">
        <v>2893</v>
      </c>
      <c r="S21" s="22">
        <v>11540109.17</v>
      </c>
      <c r="T21" s="22">
        <v>3367</v>
      </c>
      <c r="U21" s="22">
        <v>3427.4158510000002</v>
      </c>
      <c r="V21" s="22">
        <v>3988.9765539999999</v>
      </c>
      <c r="W21" s="25">
        <f t="shared" si="5"/>
        <v>0.10704110704110704</v>
      </c>
    </row>
    <row r="22" spans="1:23" x14ac:dyDescent="0.25">
      <c r="A22" s="7" t="s">
        <v>6</v>
      </c>
      <c r="B22" s="22">
        <v>734</v>
      </c>
      <c r="C22" s="22">
        <v>3613979.08</v>
      </c>
      <c r="D22" s="22">
        <v>812</v>
      </c>
      <c r="E22" s="22">
        <v>4450.7131529999997</v>
      </c>
      <c r="F22" s="22">
        <v>4923.6772209999999</v>
      </c>
      <c r="G22" s="25">
        <f t="shared" si="3"/>
        <v>4.2813812412505835E-2</v>
      </c>
      <c r="I22" s="7" t="s">
        <v>6</v>
      </c>
      <c r="J22" s="22">
        <v>1189</v>
      </c>
      <c r="K22" s="22">
        <v>6130461.6299999999</v>
      </c>
      <c r="L22" s="22">
        <v>1375</v>
      </c>
      <c r="M22" s="22">
        <v>4458.5175490000001</v>
      </c>
      <c r="N22" s="22">
        <v>5155.981186</v>
      </c>
      <c r="O22" s="25">
        <f t="shared" si="4"/>
        <v>4.8011306279022815E-2</v>
      </c>
      <c r="Q22" s="7" t="s">
        <v>6</v>
      </c>
      <c r="R22" s="22">
        <v>1346</v>
      </c>
      <c r="S22" s="22">
        <v>7213868.1299999999</v>
      </c>
      <c r="T22" s="22">
        <v>1622</v>
      </c>
      <c r="U22" s="22">
        <v>4447.5142599999999</v>
      </c>
      <c r="V22" s="22">
        <v>5359.4859809999998</v>
      </c>
      <c r="W22" s="25">
        <f t="shared" si="5"/>
        <v>4.9802049802049803E-2</v>
      </c>
    </row>
    <row r="23" spans="1:23" x14ac:dyDescent="0.25">
      <c r="A23" s="7" t="s">
        <v>7</v>
      </c>
      <c r="B23" s="22">
        <v>645</v>
      </c>
      <c r="C23" s="22">
        <v>4877449.53</v>
      </c>
      <c r="D23" s="22">
        <v>830</v>
      </c>
      <c r="E23" s="22">
        <v>5876.4452170000004</v>
      </c>
      <c r="F23" s="22">
        <v>7561.9372560000002</v>
      </c>
      <c r="G23" s="25">
        <f t="shared" si="3"/>
        <v>3.7622491833877739E-2</v>
      </c>
      <c r="I23" s="7" t="s">
        <v>7</v>
      </c>
      <c r="J23" s="22">
        <v>1026</v>
      </c>
      <c r="K23" s="22">
        <v>7075501.6699999999</v>
      </c>
      <c r="L23" s="22">
        <v>1208</v>
      </c>
      <c r="M23" s="22">
        <v>5857.2033689999998</v>
      </c>
      <c r="N23" s="22">
        <v>6896.2004580000003</v>
      </c>
      <c r="O23" s="25">
        <f t="shared" si="4"/>
        <v>4.1429436705027259E-2</v>
      </c>
      <c r="Q23" s="7" t="s">
        <v>7</v>
      </c>
      <c r="R23" s="22">
        <v>1238</v>
      </c>
      <c r="S23" s="22">
        <v>8666473.5500000007</v>
      </c>
      <c r="T23" s="22">
        <v>1480</v>
      </c>
      <c r="U23" s="22">
        <v>5855.7253719999999</v>
      </c>
      <c r="V23" s="22">
        <v>7000.3825120000001</v>
      </c>
      <c r="W23" s="25">
        <f t="shared" si="5"/>
        <v>4.5806045806045803E-2</v>
      </c>
    </row>
    <row r="24" spans="1:23" x14ac:dyDescent="0.25">
      <c r="A24" s="7" t="s">
        <v>8</v>
      </c>
      <c r="B24" s="22">
        <v>354</v>
      </c>
      <c r="C24" s="22">
        <v>3728381.97</v>
      </c>
      <c r="D24" s="22">
        <v>459</v>
      </c>
      <c r="E24" s="22">
        <v>8122.8365359999998</v>
      </c>
      <c r="F24" s="22">
        <v>10532.152458</v>
      </c>
      <c r="G24" s="25">
        <f t="shared" si="3"/>
        <v>2.0648623425104994E-2</v>
      </c>
      <c r="I24" s="7" t="s">
        <v>8</v>
      </c>
      <c r="J24" s="22">
        <v>538</v>
      </c>
      <c r="K24" s="22">
        <v>5242826.58</v>
      </c>
      <c r="L24" s="22">
        <v>637</v>
      </c>
      <c r="M24" s="22">
        <v>8230.4969860000001</v>
      </c>
      <c r="N24" s="22">
        <v>9745.0308179999993</v>
      </c>
      <c r="O24" s="25">
        <f t="shared" si="4"/>
        <v>2.1724207550979206E-2</v>
      </c>
      <c r="Q24" s="7" t="s">
        <v>8</v>
      </c>
      <c r="R24" s="22">
        <v>599</v>
      </c>
      <c r="S24" s="22">
        <v>5891599.2999999998</v>
      </c>
      <c r="T24" s="22">
        <v>713</v>
      </c>
      <c r="U24" s="22">
        <v>8263.1126230000009</v>
      </c>
      <c r="V24" s="22">
        <v>9835.725042</v>
      </c>
      <c r="W24" s="25">
        <f t="shared" si="5"/>
        <v>2.2163022163022163E-2</v>
      </c>
    </row>
    <row r="25" spans="1:23" x14ac:dyDescent="0.25">
      <c r="A25" s="7" t="s">
        <v>9</v>
      </c>
      <c r="B25" s="22">
        <v>293</v>
      </c>
      <c r="C25" s="22">
        <v>5700644.6100000003</v>
      </c>
      <c r="D25" s="22">
        <v>320</v>
      </c>
      <c r="E25" s="22">
        <v>17814.514405999998</v>
      </c>
      <c r="F25" s="22">
        <v>19456.124949000001</v>
      </c>
      <c r="G25" s="25">
        <f t="shared" si="3"/>
        <v>1.7090527298180121E-2</v>
      </c>
      <c r="I25" s="7" t="s">
        <v>9</v>
      </c>
      <c r="J25" s="22">
        <v>428</v>
      </c>
      <c r="K25" s="22">
        <v>8065793.0300000003</v>
      </c>
      <c r="L25" s="22">
        <v>498</v>
      </c>
      <c r="M25" s="22">
        <v>16196.371546</v>
      </c>
      <c r="N25" s="22">
        <v>18845.310818000002</v>
      </c>
      <c r="O25" s="25">
        <f t="shared" si="4"/>
        <v>1.7282455077730668E-2</v>
      </c>
      <c r="Q25" s="7" t="s">
        <v>9</v>
      </c>
      <c r="R25" s="22">
        <v>433</v>
      </c>
      <c r="S25" s="22">
        <v>12380899.939999999</v>
      </c>
      <c r="T25" s="22">
        <v>524</v>
      </c>
      <c r="U25" s="22">
        <v>23627.671641000001</v>
      </c>
      <c r="V25" s="22">
        <v>28593.302402000001</v>
      </c>
      <c r="W25" s="25">
        <f t="shared" si="5"/>
        <v>1.6021016021016021E-2</v>
      </c>
    </row>
    <row r="26" spans="1:23" x14ac:dyDescent="0.25">
      <c r="G26" s="27">
        <f>SUM(G16:G21)</f>
        <v>0.88182454503033114</v>
      </c>
      <c r="O26" s="27">
        <f>SUM(O16:O21)</f>
        <v>0.87155259438723998</v>
      </c>
      <c r="W26" s="27">
        <f>SUM(W16:W21)</f>
        <v>0.86620786620786616</v>
      </c>
    </row>
  </sheetData>
  <conditionalFormatting sqref="G3:G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:W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D4C4-1423-4A81-9942-1DBF6A11C419}">
  <dimension ref="A1:P33"/>
  <sheetViews>
    <sheetView showGridLines="0" topLeftCell="I14" workbookViewId="0">
      <selection activeCell="P33" sqref="P33"/>
    </sheetView>
  </sheetViews>
  <sheetFormatPr defaultRowHeight="15" x14ac:dyDescent="0.25"/>
  <cols>
    <col min="1" max="1" width="12.85546875" bestFit="1" customWidth="1"/>
    <col min="2" max="2" width="14.5703125" bestFit="1" customWidth="1"/>
    <col min="3" max="10" width="6.85546875" bestFit="1" customWidth="1"/>
    <col min="11" max="11" width="7.140625" bestFit="1" customWidth="1"/>
    <col min="12" max="15" width="6.85546875" bestFit="1" customWidth="1"/>
    <col min="16" max="16" width="15.140625" bestFit="1" customWidth="1"/>
  </cols>
  <sheetData>
    <row r="1" spans="1:16" x14ac:dyDescent="0.25">
      <c r="A1" s="18" t="s">
        <v>65</v>
      </c>
      <c r="B1" s="17" t="s">
        <v>66</v>
      </c>
      <c r="C1" s="17" t="s">
        <v>67</v>
      </c>
      <c r="D1" s="17" t="s">
        <v>68</v>
      </c>
      <c r="E1" s="17" t="s">
        <v>69</v>
      </c>
      <c r="F1" s="17" t="s">
        <v>70</v>
      </c>
      <c r="G1" s="17" t="s">
        <v>71</v>
      </c>
      <c r="H1" s="17" t="s">
        <v>72</v>
      </c>
      <c r="I1" s="17" t="s">
        <v>73</v>
      </c>
      <c r="J1" s="17" t="s">
        <v>74</v>
      </c>
      <c r="K1" s="17" t="s">
        <v>75</v>
      </c>
      <c r="L1" s="17" t="s">
        <v>76</v>
      </c>
      <c r="M1" s="17" t="s">
        <v>77</v>
      </c>
      <c r="N1" s="17" t="s">
        <v>78</v>
      </c>
      <c r="O1" s="17" t="s">
        <v>79</v>
      </c>
      <c r="P1" s="31" t="s">
        <v>134</v>
      </c>
    </row>
    <row r="2" spans="1:16" x14ac:dyDescent="0.25">
      <c r="A2" s="1" t="s">
        <v>67</v>
      </c>
      <c r="B2" s="1">
        <v>7051</v>
      </c>
      <c r="C2" s="1">
        <v>7051</v>
      </c>
      <c r="D2" s="1">
        <v>189</v>
      </c>
      <c r="E2" s="1">
        <v>186</v>
      </c>
      <c r="F2" s="1">
        <v>161</v>
      </c>
      <c r="G2" s="1">
        <v>146</v>
      </c>
      <c r="H2" s="1">
        <v>108</v>
      </c>
      <c r="I2" s="1">
        <v>112</v>
      </c>
      <c r="J2" s="1">
        <v>105</v>
      </c>
      <c r="K2" s="1">
        <v>107</v>
      </c>
      <c r="L2" s="1">
        <v>97</v>
      </c>
      <c r="M2" s="1">
        <v>97</v>
      </c>
      <c r="N2" s="1">
        <v>88</v>
      </c>
      <c r="O2" s="1">
        <v>74</v>
      </c>
      <c r="P2" s="36">
        <f>AVERAGE(D2:O2)</f>
        <v>122.5</v>
      </c>
    </row>
    <row r="3" spans="1:16" x14ac:dyDescent="0.25">
      <c r="A3" s="1" t="s">
        <v>68</v>
      </c>
      <c r="B3" s="1">
        <v>6300</v>
      </c>
      <c r="C3" s="1">
        <v>0</v>
      </c>
      <c r="D3" s="1">
        <v>6300</v>
      </c>
      <c r="E3" s="1">
        <v>179</v>
      </c>
      <c r="F3" s="1">
        <v>149</v>
      </c>
      <c r="G3" s="1">
        <v>129</v>
      </c>
      <c r="H3" s="1">
        <v>93</v>
      </c>
      <c r="I3" s="1">
        <v>103</v>
      </c>
      <c r="J3" s="1">
        <v>95</v>
      </c>
      <c r="K3" s="1">
        <v>67</v>
      </c>
      <c r="L3" s="1">
        <v>83</v>
      </c>
      <c r="M3" s="1">
        <v>70</v>
      </c>
      <c r="N3" s="1">
        <v>69</v>
      </c>
      <c r="O3" s="1">
        <v>62</v>
      </c>
      <c r="P3" s="36">
        <f>AVERAGE(E3:O3)</f>
        <v>99.909090909090907</v>
      </c>
    </row>
    <row r="4" spans="1:16" x14ac:dyDescent="0.25">
      <c r="A4" s="1" t="s">
        <v>69</v>
      </c>
      <c r="B4" s="1">
        <v>6705</v>
      </c>
      <c r="C4" s="1">
        <v>0</v>
      </c>
      <c r="D4" s="1">
        <v>0</v>
      </c>
      <c r="E4" s="1">
        <v>6705</v>
      </c>
      <c r="F4" s="1">
        <v>157</v>
      </c>
      <c r="G4" s="1">
        <v>147</v>
      </c>
      <c r="H4" s="1">
        <v>116</v>
      </c>
      <c r="I4" s="1">
        <v>102</v>
      </c>
      <c r="J4" s="1">
        <v>117</v>
      </c>
      <c r="K4" s="1">
        <v>123</v>
      </c>
      <c r="L4" s="1">
        <v>100</v>
      </c>
      <c r="M4" s="1">
        <v>101</v>
      </c>
      <c r="N4" s="1">
        <v>82</v>
      </c>
      <c r="O4" s="1">
        <v>63</v>
      </c>
      <c r="P4" s="36">
        <f>AVERAGE(F4:O4)</f>
        <v>110.8</v>
      </c>
    </row>
    <row r="5" spans="1:16" x14ac:dyDescent="0.25">
      <c r="A5" s="1" t="s">
        <v>70</v>
      </c>
      <c r="B5" s="1">
        <v>6886</v>
      </c>
      <c r="C5" s="1">
        <v>0</v>
      </c>
      <c r="D5" s="1">
        <v>0</v>
      </c>
      <c r="E5" s="1">
        <v>0</v>
      </c>
      <c r="F5" s="1">
        <v>6886</v>
      </c>
      <c r="G5" s="1">
        <v>134</v>
      </c>
      <c r="H5" s="1">
        <v>106</v>
      </c>
      <c r="I5" s="1">
        <v>113</v>
      </c>
      <c r="J5" s="1">
        <v>89</v>
      </c>
      <c r="K5" s="1">
        <v>101</v>
      </c>
      <c r="L5" s="1">
        <v>83</v>
      </c>
      <c r="M5" s="1">
        <v>99</v>
      </c>
      <c r="N5" s="1">
        <v>71</v>
      </c>
      <c r="O5" s="1">
        <v>62</v>
      </c>
      <c r="P5" s="36">
        <f>AVERAGE(G5:O5)</f>
        <v>95.333333333333329</v>
      </c>
    </row>
    <row r="6" spans="1:16" x14ac:dyDescent="0.25">
      <c r="A6" s="1" t="s">
        <v>71</v>
      </c>
      <c r="B6" s="1">
        <v>5469</v>
      </c>
      <c r="C6" s="1">
        <v>0</v>
      </c>
      <c r="D6" s="1">
        <v>0</v>
      </c>
      <c r="E6" s="1">
        <v>0</v>
      </c>
      <c r="F6" s="1">
        <v>0</v>
      </c>
      <c r="G6" s="1">
        <v>5469</v>
      </c>
      <c r="H6" s="1">
        <v>94</v>
      </c>
      <c r="I6" s="1">
        <v>82</v>
      </c>
      <c r="J6" s="1">
        <v>97</v>
      </c>
      <c r="K6" s="1">
        <v>84</v>
      </c>
      <c r="L6" s="1">
        <v>73</v>
      </c>
      <c r="M6" s="1">
        <v>74</v>
      </c>
      <c r="N6" s="1">
        <v>59</v>
      </c>
      <c r="O6" s="1">
        <v>45</v>
      </c>
      <c r="P6" s="36">
        <f>AVERAGE(H6:O6)</f>
        <v>76</v>
      </c>
    </row>
    <row r="7" spans="1:16" x14ac:dyDescent="0.25">
      <c r="A7" s="1" t="s">
        <v>72</v>
      </c>
      <c r="B7" s="1">
        <v>4671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4671</v>
      </c>
      <c r="I7" s="1">
        <v>93</v>
      </c>
      <c r="J7" s="1">
        <v>72</v>
      </c>
      <c r="K7" s="1">
        <v>68</v>
      </c>
      <c r="L7" s="1">
        <v>62</v>
      </c>
      <c r="M7" s="1">
        <v>72</v>
      </c>
      <c r="N7" s="1">
        <v>75</v>
      </c>
      <c r="O7" s="1">
        <v>49</v>
      </c>
      <c r="P7" s="36">
        <f>AVERAGE(I7:O7)</f>
        <v>70.142857142857139</v>
      </c>
    </row>
    <row r="8" spans="1:16" x14ac:dyDescent="0.25">
      <c r="A8" s="1" t="s">
        <v>73</v>
      </c>
      <c r="B8" s="1">
        <v>4801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4801</v>
      </c>
      <c r="J8" s="1">
        <v>99</v>
      </c>
      <c r="K8" s="1">
        <v>110</v>
      </c>
      <c r="L8" s="1">
        <v>87</v>
      </c>
      <c r="M8" s="1">
        <v>81</v>
      </c>
      <c r="N8" s="1">
        <v>62</v>
      </c>
      <c r="O8" s="1">
        <v>53</v>
      </c>
      <c r="P8" s="36">
        <f>AVERAGE(J8:O8)</f>
        <v>82</v>
      </c>
    </row>
    <row r="9" spans="1:16" x14ac:dyDescent="0.25">
      <c r="A9" s="1" t="s">
        <v>74</v>
      </c>
      <c r="B9" s="1">
        <v>4986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4986</v>
      </c>
      <c r="K9" s="1">
        <v>106</v>
      </c>
      <c r="L9" s="1">
        <v>86</v>
      </c>
      <c r="M9" s="1">
        <v>105</v>
      </c>
      <c r="N9" s="1">
        <v>69</v>
      </c>
      <c r="O9" s="1">
        <v>73</v>
      </c>
      <c r="P9" s="36">
        <f>AVERAGE(K9:O9)</f>
        <v>87.8</v>
      </c>
    </row>
    <row r="10" spans="1:16" x14ac:dyDescent="0.25">
      <c r="A10" s="1" t="s">
        <v>75</v>
      </c>
      <c r="B10" s="1">
        <v>5139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5139</v>
      </c>
      <c r="L10" s="1">
        <v>117</v>
      </c>
      <c r="M10" s="1">
        <v>86</v>
      </c>
      <c r="N10" s="1">
        <v>78</v>
      </c>
      <c r="O10" s="1">
        <v>57</v>
      </c>
      <c r="P10" s="36">
        <f>AVERAGE(L10:O10)</f>
        <v>84.5</v>
      </c>
    </row>
    <row r="11" spans="1:16" x14ac:dyDescent="0.25">
      <c r="A11" s="1" t="s">
        <v>76</v>
      </c>
      <c r="B11" s="1">
        <v>5004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5004</v>
      </c>
      <c r="M11" s="1">
        <v>99</v>
      </c>
      <c r="N11" s="1">
        <v>90</v>
      </c>
      <c r="O11" s="1">
        <v>58</v>
      </c>
      <c r="P11" s="36">
        <f>AVERAGE(M11:O11)</f>
        <v>82.333333333333329</v>
      </c>
    </row>
    <row r="12" spans="1:16" x14ac:dyDescent="0.25">
      <c r="A12" s="1" t="s">
        <v>77</v>
      </c>
      <c r="B12" s="1">
        <v>4978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4978</v>
      </c>
      <c r="N12" s="1">
        <v>102</v>
      </c>
      <c r="O12" s="1">
        <v>76</v>
      </c>
      <c r="P12" s="36">
        <f>AVERAGE(N12:O12)</f>
        <v>89</v>
      </c>
    </row>
    <row r="13" spans="1:16" x14ac:dyDescent="0.25">
      <c r="A13" s="1" t="s">
        <v>78</v>
      </c>
      <c r="B13" s="1">
        <v>4223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4223</v>
      </c>
      <c r="O13" s="1">
        <v>61</v>
      </c>
      <c r="P13" s="36">
        <f>AVERAGE(O13)</f>
        <v>61</v>
      </c>
    </row>
    <row r="14" spans="1:16" x14ac:dyDescent="0.25">
      <c r="A14" s="1" t="s">
        <v>79</v>
      </c>
      <c r="B14" s="1">
        <v>3523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3523</v>
      </c>
    </row>
    <row r="16" spans="1:16" x14ac:dyDescent="0.25">
      <c r="P16" s="34"/>
    </row>
    <row r="17" spans="1:16" x14ac:dyDescent="0.25">
      <c r="A17" s="17" t="s">
        <v>65</v>
      </c>
      <c r="B17" s="17" t="s">
        <v>66</v>
      </c>
      <c r="C17" s="17" t="s">
        <v>67</v>
      </c>
      <c r="D17" s="17" t="s">
        <v>68</v>
      </c>
      <c r="E17" s="17" t="s">
        <v>69</v>
      </c>
      <c r="F17" s="17" t="s">
        <v>70</v>
      </c>
      <c r="G17" s="17" t="s">
        <v>71</v>
      </c>
      <c r="H17" s="17" t="s">
        <v>72</v>
      </c>
      <c r="I17" s="17" t="s">
        <v>73</v>
      </c>
      <c r="J17" s="17" t="s">
        <v>74</v>
      </c>
      <c r="K17" s="17" t="s">
        <v>75</v>
      </c>
      <c r="L17" s="17" t="s">
        <v>76</v>
      </c>
      <c r="M17" s="17" t="s">
        <v>77</v>
      </c>
      <c r="N17" s="17" t="s">
        <v>78</v>
      </c>
      <c r="O17" s="17" t="s">
        <v>79</v>
      </c>
      <c r="P17" s="31" t="s">
        <v>134</v>
      </c>
    </row>
    <row r="18" spans="1:16" x14ac:dyDescent="0.25">
      <c r="A18" s="1" t="s">
        <v>67</v>
      </c>
      <c r="B18" s="1">
        <v>7051</v>
      </c>
      <c r="C18" s="24">
        <f>IFERROR(C2/$B2,0)</f>
        <v>1</v>
      </c>
      <c r="D18" s="24">
        <f t="shared" ref="D18:O18" si="0">IFERROR(D2/$B2,0)</f>
        <v>2.6804708551978442E-2</v>
      </c>
      <c r="E18" s="24">
        <f t="shared" si="0"/>
        <v>2.6379236987661325E-2</v>
      </c>
      <c r="F18" s="24">
        <f t="shared" si="0"/>
        <v>2.2833640618352007E-2</v>
      </c>
      <c r="G18" s="24">
        <f t="shared" si="0"/>
        <v>2.0706282796766416E-2</v>
      </c>
      <c r="H18" s="24">
        <f t="shared" si="0"/>
        <v>1.5316976315416253E-2</v>
      </c>
      <c r="I18" s="24">
        <f t="shared" si="0"/>
        <v>1.5884271734505743E-2</v>
      </c>
      <c r="J18" s="24">
        <f t="shared" si="0"/>
        <v>1.4891504751099134E-2</v>
      </c>
      <c r="K18" s="24">
        <f t="shared" si="0"/>
        <v>1.517515246064388E-2</v>
      </c>
      <c r="L18" s="24">
        <f t="shared" si="0"/>
        <v>1.3756913912920153E-2</v>
      </c>
      <c r="M18" s="24">
        <f t="shared" si="0"/>
        <v>1.3756913912920153E-2</v>
      </c>
      <c r="N18" s="24">
        <f t="shared" si="0"/>
        <v>1.2480499219968799E-2</v>
      </c>
      <c r="O18" s="24">
        <f t="shared" si="0"/>
        <v>1.049496525315558E-2</v>
      </c>
      <c r="P18" s="32">
        <f>AVERAGE(D18:O18)</f>
        <v>1.7373422209615658E-2</v>
      </c>
    </row>
    <row r="19" spans="1:16" x14ac:dyDescent="0.25">
      <c r="A19" s="1" t="s">
        <v>68</v>
      </c>
      <c r="B19" s="1">
        <v>6300</v>
      </c>
      <c r="C19" s="1"/>
      <c r="D19" s="24">
        <f>IFERROR(D3/$B3,0)</f>
        <v>1</v>
      </c>
      <c r="E19" s="24">
        <f t="shared" ref="E19:O30" si="1">IFERROR(E3/$B3,0)</f>
        <v>2.8412698412698414E-2</v>
      </c>
      <c r="F19" s="24">
        <f t="shared" si="1"/>
        <v>2.3650793650793651E-2</v>
      </c>
      <c r="G19" s="24">
        <f t="shared" si="1"/>
        <v>2.0476190476190478E-2</v>
      </c>
      <c r="H19" s="24">
        <f t="shared" si="1"/>
        <v>1.4761904761904763E-2</v>
      </c>
      <c r="I19" s="24">
        <f t="shared" si="1"/>
        <v>1.6349206349206349E-2</v>
      </c>
      <c r="J19" s="24">
        <f t="shared" si="1"/>
        <v>1.507936507936508E-2</v>
      </c>
      <c r="K19" s="24">
        <f t="shared" si="1"/>
        <v>1.0634920634920634E-2</v>
      </c>
      <c r="L19" s="24">
        <f t="shared" si="1"/>
        <v>1.3174603174603174E-2</v>
      </c>
      <c r="M19" s="24">
        <f t="shared" si="1"/>
        <v>1.1111111111111112E-2</v>
      </c>
      <c r="N19" s="24">
        <f t="shared" si="1"/>
        <v>1.0952380952380953E-2</v>
      </c>
      <c r="O19" s="24">
        <f t="shared" si="1"/>
        <v>9.8412698412698417E-3</v>
      </c>
      <c r="P19" s="32">
        <f>AVERAGE(E19:O19)</f>
        <v>1.585858585858586E-2</v>
      </c>
    </row>
    <row r="20" spans="1:16" x14ac:dyDescent="0.25">
      <c r="A20" s="1" t="s">
        <v>69</v>
      </c>
      <c r="B20" s="1">
        <v>6705</v>
      </c>
      <c r="C20" s="1"/>
      <c r="D20" s="1"/>
      <c r="E20" s="24">
        <f t="shared" si="1"/>
        <v>1</v>
      </c>
      <c r="F20" s="24">
        <f t="shared" si="1"/>
        <v>2.3415361670395228E-2</v>
      </c>
      <c r="G20" s="24">
        <f t="shared" si="1"/>
        <v>2.1923937360178971E-2</v>
      </c>
      <c r="H20" s="24">
        <f t="shared" si="1"/>
        <v>1.7300521998508577E-2</v>
      </c>
      <c r="I20" s="24">
        <f t="shared" si="1"/>
        <v>1.5212527964205816E-2</v>
      </c>
      <c r="J20" s="24">
        <f t="shared" si="1"/>
        <v>1.74496644295302E-2</v>
      </c>
      <c r="K20" s="24">
        <f t="shared" si="1"/>
        <v>1.8344519015659956E-2</v>
      </c>
      <c r="L20" s="24">
        <f t="shared" si="1"/>
        <v>1.4914243102162566E-2</v>
      </c>
      <c r="M20" s="24">
        <f t="shared" si="1"/>
        <v>1.5063385533184192E-2</v>
      </c>
      <c r="N20" s="24">
        <f t="shared" si="1"/>
        <v>1.2229679343773303E-2</v>
      </c>
      <c r="O20" s="24">
        <f t="shared" si="1"/>
        <v>9.3959731543624154E-3</v>
      </c>
      <c r="P20" s="32">
        <f>AVERAGE(F20:O20)</f>
        <v>1.6524981357196124E-2</v>
      </c>
    </row>
    <row r="21" spans="1:16" x14ac:dyDescent="0.25">
      <c r="A21" s="1" t="s">
        <v>70</v>
      </c>
      <c r="B21" s="1">
        <v>6886</v>
      </c>
      <c r="C21" s="1"/>
      <c r="D21" s="1"/>
      <c r="E21" s="1"/>
      <c r="F21" s="24">
        <f t="shared" si="1"/>
        <v>1</v>
      </c>
      <c r="G21" s="24">
        <f t="shared" si="1"/>
        <v>1.9459773453383677E-2</v>
      </c>
      <c r="H21" s="24">
        <f t="shared" si="1"/>
        <v>1.5393552134766193E-2</v>
      </c>
      <c r="I21" s="24">
        <f t="shared" si="1"/>
        <v>1.6410107464420565E-2</v>
      </c>
      <c r="J21" s="24">
        <f t="shared" si="1"/>
        <v>1.2924774905605577E-2</v>
      </c>
      <c r="K21" s="24">
        <f t="shared" si="1"/>
        <v>1.4667441185013071E-2</v>
      </c>
      <c r="L21" s="24">
        <f t="shared" si="1"/>
        <v>1.205344176590183E-2</v>
      </c>
      <c r="M21" s="24">
        <f t="shared" si="1"/>
        <v>1.437699680511182E-2</v>
      </c>
      <c r="N21" s="24">
        <f t="shared" si="1"/>
        <v>1.0310775486494336E-2</v>
      </c>
      <c r="O21" s="24">
        <f t="shared" si="1"/>
        <v>9.0037757769387168E-3</v>
      </c>
      <c r="P21" s="32">
        <f>AVERAGE(G21:O21)</f>
        <v>1.3844515441959531E-2</v>
      </c>
    </row>
    <row r="22" spans="1:16" x14ac:dyDescent="0.25">
      <c r="A22" s="1" t="s">
        <v>71</v>
      </c>
      <c r="B22" s="1">
        <v>5469</v>
      </c>
      <c r="C22" s="1"/>
      <c r="D22" s="1"/>
      <c r="E22" s="1"/>
      <c r="F22" s="1"/>
      <c r="G22" s="24">
        <f t="shared" si="1"/>
        <v>1</v>
      </c>
      <c r="H22" s="24">
        <f t="shared" si="1"/>
        <v>1.7187785701225086E-2</v>
      </c>
      <c r="I22" s="24">
        <f t="shared" si="1"/>
        <v>1.4993600292558055E-2</v>
      </c>
      <c r="J22" s="24">
        <f t="shared" si="1"/>
        <v>1.7736332053391844E-2</v>
      </c>
      <c r="K22" s="24">
        <f t="shared" si="1"/>
        <v>1.5359297860669226E-2</v>
      </c>
      <c r="L22" s="24">
        <f t="shared" si="1"/>
        <v>1.3347961236057779E-2</v>
      </c>
      <c r="M22" s="24">
        <f t="shared" si="1"/>
        <v>1.3530810020113367E-2</v>
      </c>
      <c r="N22" s="24">
        <f t="shared" si="1"/>
        <v>1.0788078259279577E-2</v>
      </c>
      <c r="O22" s="24">
        <f t="shared" si="1"/>
        <v>8.2281952825013719E-3</v>
      </c>
      <c r="P22" s="32">
        <f>AVERAGE(H22:O22)</f>
        <v>1.3896507588224537E-2</v>
      </c>
    </row>
    <row r="23" spans="1:16" x14ac:dyDescent="0.25">
      <c r="A23" s="1" t="s">
        <v>72</v>
      </c>
      <c r="B23" s="1">
        <v>4671</v>
      </c>
      <c r="C23" s="1"/>
      <c r="D23" s="1"/>
      <c r="E23" s="1"/>
      <c r="F23" s="1"/>
      <c r="G23" s="1"/>
      <c r="H23" s="24">
        <f t="shared" si="1"/>
        <v>1</v>
      </c>
      <c r="I23" s="24">
        <f t="shared" si="1"/>
        <v>1.9910083493898521E-2</v>
      </c>
      <c r="J23" s="24">
        <f t="shared" si="1"/>
        <v>1.5414258188824663E-2</v>
      </c>
      <c r="K23" s="24">
        <f t="shared" si="1"/>
        <v>1.4557910511667736E-2</v>
      </c>
      <c r="L23" s="24">
        <f t="shared" si="1"/>
        <v>1.3273388995932349E-2</v>
      </c>
      <c r="M23" s="24">
        <f t="shared" si="1"/>
        <v>1.5414258188824663E-2</v>
      </c>
      <c r="N23" s="24">
        <f t="shared" si="1"/>
        <v>1.6056518946692359E-2</v>
      </c>
      <c r="O23" s="24">
        <f t="shared" si="1"/>
        <v>1.049025904517234E-2</v>
      </c>
      <c r="P23" s="32">
        <f>AVERAGE(I23:O23)</f>
        <v>1.5016668195858947E-2</v>
      </c>
    </row>
    <row r="24" spans="1:16" x14ac:dyDescent="0.25">
      <c r="A24" s="1" t="s">
        <v>73</v>
      </c>
      <c r="B24" s="1">
        <v>4801</v>
      </c>
      <c r="C24" s="1"/>
      <c r="D24" s="1"/>
      <c r="E24" s="1"/>
      <c r="F24" s="1"/>
      <c r="G24" s="1"/>
      <c r="H24" s="1"/>
      <c r="I24" s="24">
        <f t="shared" si="1"/>
        <v>1</v>
      </c>
      <c r="J24" s="24">
        <f t="shared" si="1"/>
        <v>2.0620704019995835E-2</v>
      </c>
      <c r="K24" s="24">
        <f t="shared" si="1"/>
        <v>2.2911893355550928E-2</v>
      </c>
      <c r="L24" s="24">
        <f t="shared" si="1"/>
        <v>1.8121224744844823E-2</v>
      </c>
      <c r="M24" s="24">
        <f t="shared" si="1"/>
        <v>1.687148510726932E-2</v>
      </c>
      <c r="N24" s="24">
        <f t="shared" si="1"/>
        <v>1.2913976254946885E-2</v>
      </c>
      <c r="O24" s="24">
        <f t="shared" si="1"/>
        <v>1.1039366798583628E-2</v>
      </c>
      <c r="P24" s="32">
        <f>AVERAGE(J24:O24)</f>
        <v>1.7079775046865236E-2</v>
      </c>
    </row>
    <row r="25" spans="1:16" x14ac:dyDescent="0.25">
      <c r="A25" s="1" t="s">
        <v>74</v>
      </c>
      <c r="B25" s="1">
        <v>4986</v>
      </c>
      <c r="C25" s="1"/>
      <c r="D25" s="1"/>
      <c r="E25" s="1"/>
      <c r="F25" s="1"/>
      <c r="G25" s="1"/>
      <c r="H25" s="1"/>
      <c r="I25" s="1"/>
      <c r="J25" s="24">
        <f t="shared" si="1"/>
        <v>1</v>
      </c>
      <c r="K25" s="24">
        <f t="shared" si="1"/>
        <v>2.1259526674689128E-2</v>
      </c>
      <c r="L25" s="24">
        <f t="shared" si="1"/>
        <v>1.7248295226634576E-2</v>
      </c>
      <c r="M25" s="24">
        <f t="shared" si="1"/>
        <v>2.1058965102286401E-2</v>
      </c>
      <c r="N25" s="24">
        <f t="shared" si="1"/>
        <v>1.3838748495788207E-2</v>
      </c>
      <c r="O25" s="24">
        <f t="shared" si="1"/>
        <v>1.4640994785399118E-2</v>
      </c>
      <c r="P25" s="32">
        <f>AVERAGE(K25:O25)</f>
        <v>1.7609306056959491E-2</v>
      </c>
    </row>
    <row r="26" spans="1:16" x14ac:dyDescent="0.25">
      <c r="A26" s="1" t="s">
        <v>75</v>
      </c>
      <c r="B26" s="1">
        <v>5139</v>
      </c>
      <c r="C26" s="1"/>
      <c r="D26" s="1"/>
      <c r="E26" s="1"/>
      <c r="F26" s="1"/>
      <c r="G26" s="1"/>
      <c r="H26" s="1"/>
      <c r="I26" s="1"/>
      <c r="J26" s="1"/>
      <c r="K26" s="24">
        <f t="shared" si="1"/>
        <v>1</v>
      </c>
      <c r="L26" s="24">
        <f t="shared" si="1"/>
        <v>2.276707530647986E-2</v>
      </c>
      <c r="M26" s="24">
        <f t="shared" si="1"/>
        <v>1.6734773302198871E-2</v>
      </c>
      <c r="N26" s="24">
        <f t="shared" si="1"/>
        <v>1.5178050204319907E-2</v>
      </c>
      <c r="O26" s="24">
        <f t="shared" si="1"/>
        <v>1.1091652072387624E-2</v>
      </c>
      <c r="P26" s="32">
        <f>AVERAGE(L26:O26)</f>
        <v>1.6442887721346566E-2</v>
      </c>
    </row>
    <row r="27" spans="1:16" x14ac:dyDescent="0.25">
      <c r="A27" s="1" t="s">
        <v>76</v>
      </c>
      <c r="B27" s="1">
        <v>5004</v>
      </c>
      <c r="C27" s="1"/>
      <c r="D27" s="1"/>
      <c r="E27" s="1"/>
      <c r="F27" s="1"/>
      <c r="G27" s="1"/>
      <c r="H27" s="1"/>
      <c r="I27" s="1"/>
      <c r="J27" s="1"/>
      <c r="K27" s="1"/>
      <c r="L27" s="24">
        <f t="shared" si="1"/>
        <v>1</v>
      </c>
      <c r="M27" s="24">
        <f t="shared" si="1"/>
        <v>1.9784172661870502E-2</v>
      </c>
      <c r="N27" s="24">
        <f t="shared" si="1"/>
        <v>1.7985611510791366E-2</v>
      </c>
      <c r="O27" s="24">
        <f t="shared" si="1"/>
        <v>1.1590727418065548E-2</v>
      </c>
      <c r="P27" s="32">
        <f>AVERAGE(M27:O27)</f>
        <v>1.6453503863575806E-2</v>
      </c>
    </row>
    <row r="28" spans="1:16" x14ac:dyDescent="0.25">
      <c r="A28" s="1" t="s">
        <v>77</v>
      </c>
      <c r="B28" s="1">
        <v>4978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24">
        <f t="shared" si="1"/>
        <v>1</v>
      </c>
      <c r="N28" s="24">
        <f t="shared" si="1"/>
        <v>2.0490156689433506E-2</v>
      </c>
      <c r="O28" s="24">
        <f t="shared" si="1"/>
        <v>1.5267175572519083E-2</v>
      </c>
      <c r="P28" s="32">
        <f>AVERAGE(N28:O28)</f>
        <v>1.7878666130976294E-2</v>
      </c>
    </row>
    <row r="29" spans="1:16" x14ac:dyDescent="0.25">
      <c r="A29" s="1" t="s">
        <v>78</v>
      </c>
      <c r="B29" s="1">
        <v>4223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4">
        <f t="shared" si="1"/>
        <v>1</v>
      </c>
      <c r="O29" s="24">
        <f t="shared" si="1"/>
        <v>1.4444707553871654E-2</v>
      </c>
      <c r="P29" s="32">
        <f>AVERAGE(O29)</f>
        <v>1.4444707553871654E-2</v>
      </c>
    </row>
    <row r="30" spans="1:16" x14ac:dyDescent="0.25">
      <c r="A30" s="1" t="s">
        <v>79</v>
      </c>
      <c r="B30" s="1">
        <v>3523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4">
        <f t="shared" si="1"/>
        <v>1</v>
      </c>
      <c r="P30" s="32"/>
    </row>
    <row r="32" spans="1:16" x14ac:dyDescent="0.25">
      <c r="B32" s="34">
        <f>AVERAGE(B18:B29)</f>
        <v>5517.75</v>
      </c>
      <c r="P32" s="33">
        <f>AVERAGE(P18:P29)</f>
        <v>1.6035293918752976E-2</v>
      </c>
    </row>
    <row r="33" spans="16:16" x14ac:dyDescent="0.25">
      <c r="P33" s="35">
        <f>P32*B32</f>
        <v>88.478743020199232</v>
      </c>
    </row>
  </sheetData>
  <conditionalFormatting sqref="C18:O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O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O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O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:O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O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O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:O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O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O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O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:O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:P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B32 P2:P13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D7F8-A3AB-4E3B-BA9A-AEC17E0E8B71}">
  <dimension ref="A1:G14"/>
  <sheetViews>
    <sheetView showGridLines="0" workbookViewId="0">
      <selection activeCell="E11" sqref="E2:E11"/>
    </sheetView>
  </sheetViews>
  <sheetFormatPr defaultRowHeight="15" x14ac:dyDescent="0.25"/>
  <cols>
    <col min="1" max="1" width="7.140625" bestFit="1" customWidth="1"/>
    <col min="2" max="2" width="14.5703125" bestFit="1" customWidth="1"/>
    <col min="3" max="3" width="20.85546875" bestFit="1" customWidth="1"/>
    <col min="4" max="4" width="26.85546875" bestFit="1" customWidth="1"/>
    <col min="5" max="5" width="11.42578125" bestFit="1" customWidth="1"/>
    <col min="7" max="7" width="7.42578125" bestFit="1" customWidth="1"/>
    <col min="8" max="8" width="20.85546875" bestFit="1" customWidth="1"/>
    <col min="9" max="9" width="26.85546875" bestFit="1" customWidth="1"/>
  </cols>
  <sheetData>
    <row r="1" spans="1:7" x14ac:dyDescent="0.25">
      <c r="A1" s="17" t="s">
        <v>82</v>
      </c>
      <c r="B1" s="17" t="s">
        <v>66</v>
      </c>
      <c r="C1" s="17" t="s">
        <v>80</v>
      </c>
      <c r="D1" s="17" t="s">
        <v>81</v>
      </c>
      <c r="E1" s="17" t="s">
        <v>115</v>
      </c>
    </row>
    <row r="2" spans="1:7" x14ac:dyDescent="0.25">
      <c r="A2" s="11" t="s">
        <v>67</v>
      </c>
      <c r="B2" s="22">
        <v>7051</v>
      </c>
      <c r="C2" s="22">
        <v>6088</v>
      </c>
      <c r="D2" s="22">
        <v>963</v>
      </c>
      <c r="E2" s="19">
        <f>IFERROR(C2/B2,0)</f>
        <v>0.86342362785420512</v>
      </c>
    </row>
    <row r="3" spans="1:7" x14ac:dyDescent="0.25">
      <c r="A3" s="11" t="s">
        <v>68</v>
      </c>
      <c r="B3" s="22">
        <v>6300</v>
      </c>
      <c r="C3" s="22">
        <v>5527</v>
      </c>
      <c r="D3" s="22">
        <v>773</v>
      </c>
      <c r="E3" s="19">
        <f t="shared" ref="E3:E14" si="0">IFERROR(C3/B3,0)</f>
        <v>0.87730158730158725</v>
      </c>
    </row>
    <row r="4" spans="1:7" x14ac:dyDescent="0.25">
      <c r="A4" s="11" t="s">
        <v>69</v>
      </c>
      <c r="B4" s="22">
        <v>6705</v>
      </c>
      <c r="C4" s="22">
        <v>5942</v>
      </c>
      <c r="D4" s="22">
        <v>763</v>
      </c>
      <c r="E4" s="19">
        <f t="shared" si="0"/>
        <v>0.88620432513049963</v>
      </c>
    </row>
    <row r="5" spans="1:7" x14ac:dyDescent="0.25">
      <c r="A5" s="11" t="s">
        <v>70</v>
      </c>
      <c r="B5" s="22">
        <v>6886</v>
      </c>
      <c r="C5" s="22">
        <v>6250</v>
      </c>
      <c r="D5" s="22">
        <v>636</v>
      </c>
      <c r="E5" s="19">
        <f t="shared" si="0"/>
        <v>0.90763868719140284</v>
      </c>
    </row>
    <row r="6" spans="1:7" x14ac:dyDescent="0.25">
      <c r="A6" s="11" t="s">
        <v>71</v>
      </c>
      <c r="B6" s="22">
        <v>5469</v>
      </c>
      <c r="C6" s="22">
        <v>4984</v>
      </c>
      <c r="D6" s="22">
        <v>485</v>
      </c>
      <c r="E6" s="19">
        <f t="shared" si="0"/>
        <v>0.91131833973304077</v>
      </c>
    </row>
    <row r="7" spans="1:7" x14ac:dyDescent="0.25">
      <c r="A7" s="11" t="s">
        <v>72</v>
      </c>
      <c r="B7" s="22">
        <v>4671</v>
      </c>
      <c r="C7" s="22">
        <v>4277</v>
      </c>
      <c r="D7" s="22">
        <v>394</v>
      </c>
      <c r="E7" s="19">
        <f t="shared" si="0"/>
        <v>0.91564975380004276</v>
      </c>
    </row>
    <row r="8" spans="1:7" x14ac:dyDescent="0.25">
      <c r="A8" s="11" t="s">
        <v>73</v>
      </c>
      <c r="B8" s="22">
        <v>4801</v>
      </c>
      <c r="C8" s="22">
        <v>4404</v>
      </c>
      <c r="D8" s="22">
        <v>397</v>
      </c>
      <c r="E8" s="19">
        <f t="shared" si="0"/>
        <v>0.9173088939804207</v>
      </c>
    </row>
    <row r="9" spans="1:7" x14ac:dyDescent="0.25">
      <c r="A9" s="11" t="s">
        <v>74</v>
      </c>
      <c r="B9" s="22">
        <v>4986</v>
      </c>
      <c r="C9" s="22">
        <v>4629</v>
      </c>
      <c r="D9" s="22">
        <v>357</v>
      </c>
      <c r="E9" s="19">
        <f t="shared" si="0"/>
        <v>0.92839951865222625</v>
      </c>
    </row>
    <row r="10" spans="1:7" x14ac:dyDescent="0.25">
      <c r="A10" s="11" t="s">
        <v>75</v>
      </c>
      <c r="B10" s="22">
        <v>5139</v>
      </c>
      <c r="C10" s="22">
        <v>4841</v>
      </c>
      <c r="D10" s="22">
        <v>298</v>
      </c>
      <c r="E10" s="19">
        <f t="shared" si="0"/>
        <v>0.94201206460400855</v>
      </c>
    </row>
    <row r="11" spans="1:7" x14ac:dyDescent="0.25">
      <c r="A11" s="11" t="s">
        <v>76</v>
      </c>
      <c r="B11" s="22">
        <v>5004</v>
      </c>
      <c r="C11" s="22">
        <v>4778</v>
      </c>
      <c r="D11" s="22">
        <v>226</v>
      </c>
      <c r="E11" s="19">
        <f t="shared" si="0"/>
        <v>0.95483613109512389</v>
      </c>
      <c r="F11" s="37">
        <f>AVERAGE(E2:E11)</f>
        <v>0.91040929293425576</v>
      </c>
      <c r="G11" t="s">
        <v>135</v>
      </c>
    </row>
    <row r="12" spans="1:7" x14ac:dyDescent="0.25">
      <c r="A12" s="11" t="s">
        <v>77</v>
      </c>
      <c r="B12" s="22">
        <v>4978</v>
      </c>
      <c r="C12" s="22">
        <v>4811</v>
      </c>
      <c r="D12" s="22">
        <v>167</v>
      </c>
      <c r="E12" s="19">
        <f t="shared" si="0"/>
        <v>0.96645239051828047</v>
      </c>
    </row>
    <row r="13" spans="1:7" x14ac:dyDescent="0.25">
      <c r="A13" s="11" t="s">
        <v>78</v>
      </c>
      <c r="B13" s="22">
        <v>4223</v>
      </c>
      <c r="C13" s="22">
        <v>4162</v>
      </c>
      <c r="D13" s="22">
        <v>61</v>
      </c>
      <c r="E13" s="19">
        <f t="shared" si="0"/>
        <v>0.98555529244612838</v>
      </c>
    </row>
    <row r="14" spans="1:7" x14ac:dyDescent="0.25">
      <c r="A14" s="11" t="s">
        <v>79</v>
      </c>
      <c r="B14" s="22">
        <v>3523</v>
      </c>
      <c r="C14" s="22">
        <v>3523</v>
      </c>
      <c r="D14" s="22">
        <v>0</v>
      </c>
      <c r="E14" s="19">
        <f t="shared" si="0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813F5-7C85-4B48-B974-C3F6F069AC75}">
  <dimension ref="A1:H11"/>
  <sheetViews>
    <sheetView showGridLines="0" workbookViewId="0">
      <selection activeCell="G3" sqref="G3"/>
    </sheetView>
  </sheetViews>
  <sheetFormatPr defaultRowHeight="15" x14ac:dyDescent="0.25"/>
  <cols>
    <col min="1" max="1" width="24.140625" bestFit="1" customWidth="1"/>
    <col min="2" max="2" width="17.28515625" bestFit="1" customWidth="1"/>
    <col min="3" max="3" width="12.5703125" customWidth="1"/>
    <col min="4" max="4" width="24.140625" bestFit="1" customWidth="1"/>
    <col min="7" max="7" width="17.28515625" bestFit="1" customWidth="1"/>
    <col min="8" max="8" width="14" bestFit="1" customWidth="1"/>
    <col min="9" max="9" width="17.28515625" bestFit="1" customWidth="1"/>
    <col min="10" max="10" width="12.5703125" bestFit="1" customWidth="1"/>
  </cols>
  <sheetData>
    <row r="1" spans="1:8" x14ac:dyDescent="0.25">
      <c r="A1" s="13" t="s">
        <v>95</v>
      </c>
      <c r="B1" s="13" t="s">
        <v>96</v>
      </c>
      <c r="C1" s="13" t="s">
        <v>85</v>
      </c>
      <c r="D1" s="13" t="s">
        <v>112</v>
      </c>
    </row>
    <row r="2" spans="1:8" x14ac:dyDescent="0.25">
      <c r="A2" s="41" t="s">
        <v>141</v>
      </c>
      <c r="B2" s="41" t="s">
        <v>142</v>
      </c>
      <c r="C2" s="42">
        <v>111150</v>
      </c>
      <c r="D2" s="43" t="s">
        <v>141</v>
      </c>
    </row>
    <row r="3" spans="1:8" x14ac:dyDescent="0.25">
      <c r="A3" s="7" t="s">
        <v>97</v>
      </c>
      <c r="B3" s="7" t="s">
        <v>99</v>
      </c>
      <c r="C3" s="22">
        <v>5796</v>
      </c>
      <c r="D3" s="1" t="s">
        <v>140</v>
      </c>
      <c r="F3" s="38">
        <f>SUM(C3:C5)</f>
        <v>17934</v>
      </c>
      <c r="G3" s="25">
        <f>F3/$C$11</f>
        <v>0.11726473819113878</v>
      </c>
      <c r="H3" s="44">
        <f>C3/$F$3</f>
        <v>0.3231850117096019</v>
      </c>
    </row>
    <row r="4" spans="1:8" x14ac:dyDescent="0.25">
      <c r="A4" s="7" t="s">
        <v>97</v>
      </c>
      <c r="B4" s="7" t="s">
        <v>98</v>
      </c>
      <c r="C4" s="22">
        <v>10253</v>
      </c>
      <c r="D4" s="1" t="s">
        <v>106</v>
      </c>
      <c r="H4" s="44">
        <f t="shared" ref="H4:H5" si="0">C4/$F$3</f>
        <v>0.5717073714731794</v>
      </c>
    </row>
    <row r="5" spans="1:8" x14ac:dyDescent="0.25">
      <c r="A5" s="7" t="s">
        <v>97</v>
      </c>
      <c r="B5" s="7" t="s">
        <v>100</v>
      </c>
      <c r="C5" s="22">
        <v>1885</v>
      </c>
      <c r="D5" s="1" t="s">
        <v>107</v>
      </c>
      <c r="H5" s="44">
        <f t="shared" si="0"/>
        <v>0.1051076168172187</v>
      </c>
    </row>
    <row r="6" spans="1:8" x14ac:dyDescent="0.25">
      <c r="A6" s="7" t="s">
        <v>101</v>
      </c>
      <c r="B6" s="7" t="s">
        <v>102</v>
      </c>
      <c r="C6" s="22">
        <v>18655</v>
      </c>
      <c r="D6" s="1" t="s">
        <v>108</v>
      </c>
      <c r="F6" s="38">
        <f>C6</f>
        <v>18655</v>
      </c>
      <c r="G6" s="25">
        <f>F6/$C$11</f>
        <v>0.12197912852435006</v>
      </c>
      <c r="H6" s="45">
        <f>F6/C6</f>
        <v>1</v>
      </c>
    </row>
    <row r="7" spans="1:8" x14ac:dyDescent="0.25">
      <c r="A7" s="7" t="s">
        <v>103</v>
      </c>
      <c r="B7" s="7" t="s">
        <v>105</v>
      </c>
      <c r="C7" s="22">
        <v>5585</v>
      </c>
      <c r="D7" s="1" t="s">
        <v>110</v>
      </c>
      <c r="F7" s="38">
        <f>SUM(C7:C9)</f>
        <v>116347</v>
      </c>
      <c r="G7" s="25">
        <f>F7/$C$11</f>
        <v>0.76075613328451119</v>
      </c>
      <c r="H7" s="46">
        <f>C7/$F$7</f>
        <v>4.8002956672711802E-2</v>
      </c>
    </row>
    <row r="8" spans="1:8" x14ac:dyDescent="0.25">
      <c r="A8" s="7" t="s">
        <v>103</v>
      </c>
      <c r="B8" s="7" t="s">
        <v>103</v>
      </c>
      <c r="C8" s="22">
        <v>5586</v>
      </c>
      <c r="D8" s="1" t="s">
        <v>109</v>
      </c>
      <c r="H8" s="46">
        <f t="shared" ref="H8:H9" si="1">C8/$F$7</f>
        <v>4.8011551651525181E-2</v>
      </c>
    </row>
    <row r="9" spans="1:8" x14ac:dyDescent="0.25">
      <c r="A9" s="7" t="s">
        <v>103</v>
      </c>
      <c r="B9" s="7" t="s">
        <v>104</v>
      </c>
      <c r="C9" s="22">
        <v>105176</v>
      </c>
      <c r="D9" s="1" t="s">
        <v>111</v>
      </c>
      <c r="H9" s="46">
        <f t="shared" si="1"/>
        <v>0.90398549167576303</v>
      </c>
    </row>
    <row r="11" spans="1:8" x14ac:dyDescent="0.25">
      <c r="C11" s="38">
        <f>SUM(C3:C9)</f>
        <v>152936</v>
      </c>
    </row>
  </sheetData>
  <conditionalFormatting sqref="G3:G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F3:F8 C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BRAND SNAPSHOT - OVERALL</vt:lpstr>
      <vt:lpstr>BRAND SNAPSHOT – LTL 134 STORES</vt:lpstr>
      <vt:lpstr>LOYALTY &amp; NON-LOYALTY DISTRIBUT</vt:lpstr>
      <vt:lpstr>MOM_SALES_BILLS</vt:lpstr>
      <vt:lpstr>VISIT DISTRIBUTION COMPARISON</vt:lpstr>
      <vt:lpstr>ATV BANDING</vt:lpstr>
      <vt:lpstr>REPEAT COHORT</vt:lpstr>
      <vt:lpstr>CHURN COHORT (ONE-TIMERS)</vt:lpstr>
      <vt:lpstr>LIFECYCLE BASED SEGMENTATION</vt:lpstr>
      <vt:lpstr>ONETIMERS DISTRIBUTION</vt:lpstr>
      <vt:lpstr>REPEATERS DISTRIBUTION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Bopte</dc:creator>
  <cp:lastModifiedBy>Harish Pandey</cp:lastModifiedBy>
  <dcterms:created xsi:type="dcterms:W3CDTF">2025-10-01T05:29:22Z</dcterms:created>
  <dcterms:modified xsi:type="dcterms:W3CDTF">2025-10-09T06:13:55Z</dcterms:modified>
</cp:coreProperties>
</file>