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forest essential (FE)/fe_mbr/fe_mbr/"/>
    </mc:Choice>
  </mc:AlternateContent>
  <xr:revisionPtr revIDLastSave="50" documentId="8_{F7F07273-A4BE-435B-B323-DDD2B3059F85}" xr6:coauthVersionLast="47" xr6:coauthVersionMax="47" xr10:uidLastSave="{E47F200A-29EF-4E55-8391-1361BEDE702C}"/>
  <bookViews>
    <workbookView xWindow="-120" yWindow="-120" windowWidth="20730" windowHeight="11040" firstSheet="9" activeTab="9" xr2:uid="{3A22AE1C-F7A1-45AC-9309-FFB95E674EA5}"/>
  </bookViews>
  <sheets>
    <sheet name="Enrollment" sheetId="1" r:id="rId1"/>
    <sheet name="Overall KPIS" sheetId="2" r:id="rId2"/>
    <sheet name="Offline KPIS" sheetId="3" r:id="rId3"/>
    <sheet name="Online KPIS" sheetId="4" r:id="rId4"/>
    <sheet name="Points data" sheetId="5" r:id="rId5"/>
    <sheet name="Overall Coupon Data" sheetId="6" r:id="rId6"/>
    <sheet name="ATV banding" sheetId="7" r:id="rId7"/>
    <sheet name="Lifecylce" sheetId="8" r:id="rId8"/>
    <sheet name="Tier Level Points Data" sheetId="9" r:id="rId9"/>
    <sheet name="Tier wise coupon data" sheetId="11" r:id="rId10"/>
  </sheets>
  <externalReferences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8" i="1"/>
  <c r="K7" i="1"/>
  <c r="K6" i="1"/>
  <c r="K3" i="1"/>
  <c r="J12" i="1"/>
  <c r="J11" i="1"/>
  <c r="J10" i="1"/>
  <c r="J8" i="1"/>
  <c r="J7" i="1"/>
  <c r="J6" i="1"/>
  <c r="J4" i="1"/>
  <c r="J3" i="1"/>
  <c r="I12" i="1"/>
  <c r="I11" i="1"/>
  <c r="I10" i="1"/>
  <c r="I8" i="1"/>
  <c r="I7" i="1"/>
  <c r="I6" i="1"/>
  <c r="I4" i="1"/>
  <c r="I3" i="1"/>
  <c r="K4" i="1"/>
  <c r="G7" i="11"/>
  <c r="F7" i="11"/>
  <c r="E7" i="11"/>
  <c r="D7" i="11"/>
  <c r="C7" i="11"/>
  <c r="C16" i="11"/>
  <c r="K3" i="8"/>
  <c r="K4" i="8"/>
  <c r="K5" i="8"/>
  <c r="K2" i="8"/>
  <c r="I5" i="8"/>
  <c r="I4" i="8"/>
  <c r="I3" i="8"/>
  <c r="L2" i="8"/>
  <c r="I2" i="8"/>
  <c r="J2" i="8" s="1"/>
  <c r="J3" i="8" l="1"/>
  <c r="J4" i="8"/>
  <c r="J5" i="8"/>
  <c r="J9" i="1"/>
  <c r="K9" i="1"/>
  <c r="I9" i="1"/>
  <c r="L4" i="8"/>
  <c r="L3" i="8"/>
  <c r="L5" i="8"/>
  <c r="N10" i="7"/>
  <c r="L10" i="7"/>
  <c r="J10" i="7"/>
  <c r="N9" i="7"/>
  <c r="L9" i="7"/>
  <c r="J9" i="7"/>
  <c r="N8" i="7"/>
  <c r="L8" i="7"/>
  <c r="J8" i="7"/>
  <c r="N7" i="7"/>
  <c r="L7" i="7"/>
  <c r="J7" i="7"/>
  <c r="N6" i="7"/>
  <c r="L6" i="7"/>
  <c r="J6" i="7"/>
  <c r="N5" i="7"/>
  <c r="L5" i="7"/>
  <c r="J5" i="7"/>
  <c r="N4" i="7"/>
  <c r="L4" i="7"/>
  <c r="J4" i="7"/>
  <c r="N3" i="7"/>
  <c r="L3" i="7"/>
  <c r="J3" i="7"/>
  <c r="N2" i="7"/>
  <c r="L2" i="7"/>
  <c r="L11" i="7" s="1"/>
  <c r="J2" i="7"/>
  <c r="J11" i="7" s="1"/>
  <c r="R18" i="5"/>
  <c r="Q18" i="5"/>
  <c r="P18" i="5"/>
  <c r="O18" i="5"/>
  <c r="N18" i="5"/>
  <c r="M18" i="5"/>
  <c r="R17" i="5"/>
  <c r="Q17" i="5"/>
  <c r="P17" i="5"/>
  <c r="O17" i="5"/>
  <c r="N17" i="5"/>
  <c r="M17" i="5"/>
  <c r="R15" i="5"/>
  <c r="R16" i="5" s="1"/>
  <c r="Q15" i="5"/>
  <c r="Q16" i="5" s="1"/>
  <c r="P15" i="5"/>
  <c r="P16" i="5" s="1"/>
  <c r="O15" i="5"/>
  <c r="O16" i="5" s="1"/>
  <c r="N15" i="5"/>
  <c r="N16" i="5" s="1"/>
  <c r="M15" i="5"/>
  <c r="M16" i="5" s="1"/>
  <c r="R13" i="5"/>
  <c r="Q13" i="5"/>
  <c r="P13" i="5"/>
  <c r="O13" i="5"/>
  <c r="N13" i="5"/>
  <c r="M13" i="5"/>
  <c r="R12" i="5"/>
  <c r="Q12" i="5"/>
  <c r="P12" i="5"/>
  <c r="P14" i="5" s="1"/>
  <c r="O12" i="5"/>
  <c r="N12" i="5"/>
  <c r="M12" i="5"/>
  <c r="R11" i="5"/>
  <c r="Q11" i="5"/>
  <c r="P11" i="5"/>
  <c r="O11" i="5"/>
  <c r="N11" i="5"/>
  <c r="M11" i="5"/>
  <c r="R8" i="5"/>
  <c r="R9" i="5" s="1"/>
  <c r="Q8" i="5"/>
  <c r="Q9" i="5" s="1"/>
  <c r="P8" i="5"/>
  <c r="P9" i="5" s="1"/>
  <c r="O8" i="5"/>
  <c r="O9" i="5" s="1"/>
  <c r="N8" i="5"/>
  <c r="N9" i="5" s="1"/>
  <c r="M8" i="5"/>
  <c r="M9" i="5" s="1"/>
  <c r="R6" i="5"/>
  <c r="R10" i="5" s="1"/>
  <c r="Q6" i="5"/>
  <c r="Q10" i="5" s="1"/>
  <c r="P6" i="5"/>
  <c r="P10" i="5" s="1"/>
  <c r="O6" i="5"/>
  <c r="O10" i="5" s="1"/>
  <c r="N6" i="5"/>
  <c r="N10" i="5" s="1"/>
  <c r="M6" i="5"/>
  <c r="M10" i="5" s="1"/>
  <c r="R4" i="5"/>
  <c r="Q4" i="5"/>
  <c r="P4" i="5"/>
  <c r="O4" i="5"/>
  <c r="N4" i="5"/>
  <c r="M4" i="5"/>
  <c r="R3" i="5"/>
  <c r="R5" i="5" s="1"/>
  <c r="Q3" i="5"/>
  <c r="Q5" i="5" s="1"/>
  <c r="P3" i="5"/>
  <c r="P5" i="5" s="1"/>
  <c r="O3" i="5"/>
  <c r="O5" i="5" s="1"/>
  <c r="N3" i="5"/>
  <c r="N5" i="5" s="1"/>
  <c r="M3" i="5"/>
  <c r="M5" i="5" s="1"/>
  <c r="M7" i="5" s="1"/>
  <c r="P1" i="5"/>
  <c r="M1" i="5"/>
  <c r="N24" i="4"/>
  <c r="M24" i="4"/>
  <c r="L24" i="4"/>
  <c r="N23" i="4"/>
  <c r="M23" i="4"/>
  <c r="L23" i="4"/>
  <c r="N22" i="4"/>
  <c r="M22" i="4"/>
  <c r="L22" i="4"/>
  <c r="P22" i="4" s="1"/>
  <c r="N21" i="4"/>
  <c r="M21" i="4"/>
  <c r="O21" i="4" s="1"/>
  <c r="L21" i="4"/>
  <c r="N20" i="4"/>
  <c r="M20" i="4"/>
  <c r="L20" i="4"/>
  <c r="N19" i="4"/>
  <c r="M19" i="4"/>
  <c r="L19" i="4"/>
  <c r="P19" i="4" s="1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P14" i="4" s="1"/>
  <c r="N13" i="4"/>
  <c r="M13" i="4"/>
  <c r="O13" i="4" s="1"/>
  <c r="L13" i="4"/>
  <c r="N12" i="4"/>
  <c r="M12" i="4"/>
  <c r="L12" i="4"/>
  <c r="N11" i="4"/>
  <c r="M11" i="4"/>
  <c r="L11" i="4"/>
  <c r="P11" i="4" s="1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P6" i="4" s="1"/>
  <c r="N5" i="4"/>
  <c r="M5" i="4"/>
  <c r="O5" i="4" s="1"/>
  <c r="L5" i="4"/>
  <c r="N4" i="4"/>
  <c r="M4" i="4"/>
  <c r="L4" i="4"/>
  <c r="N3" i="4"/>
  <c r="M3" i="4"/>
  <c r="L3" i="4"/>
  <c r="P3" i="4" s="1"/>
  <c r="N2" i="4"/>
  <c r="M2" i="4"/>
  <c r="L2" i="4"/>
  <c r="N1" i="4"/>
  <c r="M1" i="4"/>
  <c r="L1" i="4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P20" i="3" s="1"/>
  <c r="M20" i="3"/>
  <c r="O19" i="3"/>
  <c r="N19" i="3"/>
  <c r="M19" i="3"/>
  <c r="O18" i="3"/>
  <c r="N18" i="3"/>
  <c r="M18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P4" i="3" s="1"/>
  <c r="M4" i="3"/>
  <c r="O3" i="3"/>
  <c r="N3" i="3"/>
  <c r="M3" i="3"/>
  <c r="O2" i="3"/>
  <c r="N2" i="3"/>
  <c r="M2" i="3"/>
  <c r="O1" i="3"/>
  <c r="N1" i="3"/>
  <c r="M1" i="3"/>
  <c r="R24" i="2"/>
  <c r="Q24" i="2"/>
  <c r="P24" i="2"/>
  <c r="R23" i="2"/>
  <c r="Q23" i="2"/>
  <c r="P23" i="2"/>
  <c r="R22" i="2"/>
  <c r="Q22" i="2"/>
  <c r="P22" i="2"/>
  <c r="R21" i="2"/>
  <c r="Q21" i="2"/>
  <c r="P21" i="2"/>
  <c r="R20" i="2"/>
  <c r="Q20" i="2"/>
  <c r="S20" i="2" s="1"/>
  <c r="P20" i="2"/>
  <c r="R19" i="2"/>
  <c r="Q19" i="2"/>
  <c r="P19" i="2"/>
  <c r="R18" i="2"/>
  <c r="Q18" i="2"/>
  <c r="P18" i="2"/>
  <c r="R17" i="2"/>
  <c r="Q17" i="2"/>
  <c r="P17" i="2"/>
  <c r="T17" i="2" s="1"/>
  <c r="R16" i="2"/>
  <c r="Q16" i="2"/>
  <c r="S16" i="2" s="1"/>
  <c r="P16" i="2"/>
  <c r="R15" i="2"/>
  <c r="Q15" i="2"/>
  <c r="S15" i="2" s="1"/>
  <c r="P15" i="2"/>
  <c r="R14" i="2"/>
  <c r="Q14" i="2"/>
  <c r="P14" i="2"/>
  <c r="R13" i="2"/>
  <c r="Q13" i="2"/>
  <c r="P13" i="2"/>
  <c r="R12" i="2"/>
  <c r="Q12" i="2"/>
  <c r="P12" i="2"/>
  <c r="T12" i="2" s="1"/>
  <c r="R11" i="2"/>
  <c r="Q11" i="2"/>
  <c r="P11" i="2"/>
  <c r="R10" i="2"/>
  <c r="Q10" i="2"/>
  <c r="P10" i="2"/>
  <c r="R9" i="2"/>
  <c r="Q9" i="2"/>
  <c r="P9" i="2"/>
  <c r="T9" i="2" s="1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T4" i="2" s="1"/>
  <c r="R3" i="2"/>
  <c r="Q3" i="2"/>
  <c r="P3" i="2"/>
  <c r="R2" i="2"/>
  <c r="Q2" i="2"/>
  <c r="P2" i="2"/>
  <c r="R1" i="2"/>
  <c r="Q1" i="2"/>
  <c r="P1" i="2"/>
  <c r="S2" i="2" l="1"/>
  <c r="T3" i="2"/>
  <c r="S4" i="2"/>
  <c r="T5" i="2"/>
  <c r="S5" i="2"/>
  <c r="S6" i="2"/>
  <c r="T7" i="2"/>
  <c r="I2" i="1"/>
  <c r="I5" i="1" s="1"/>
  <c r="S8" i="2"/>
  <c r="T8" i="2"/>
  <c r="S9" i="2"/>
  <c r="S10" i="2"/>
  <c r="T11" i="2"/>
  <c r="S12" i="2"/>
  <c r="T13" i="2"/>
  <c r="S13" i="2"/>
  <c r="T14" i="2"/>
  <c r="T15" i="2"/>
  <c r="T16" i="2"/>
  <c r="S17" i="2"/>
  <c r="S18" i="2"/>
  <c r="T19" i="2"/>
  <c r="T20" i="2"/>
  <c r="T21" i="2"/>
  <c r="S21" i="2"/>
  <c r="T22" i="2"/>
  <c r="S22" i="2"/>
  <c r="T23" i="2"/>
  <c r="S24" i="2"/>
  <c r="T24" i="2"/>
  <c r="Q2" i="3"/>
  <c r="Q3" i="3"/>
  <c r="Q4" i="3"/>
  <c r="P5" i="3"/>
  <c r="Q6" i="3"/>
  <c r="Q7" i="3"/>
  <c r="J2" i="1"/>
  <c r="J5" i="1" s="1"/>
  <c r="Q8" i="3"/>
  <c r="Q9" i="3"/>
  <c r="P9" i="3"/>
  <c r="Q10" i="3"/>
  <c r="Q11" i="3"/>
  <c r="P12" i="3"/>
  <c r="Q12" i="3"/>
  <c r="P13" i="3"/>
  <c r="P14" i="3"/>
  <c r="Q15" i="3"/>
  <c r="Q16" i="3"/>
  <c r="Q17" i="3"/>
  <c r="P17" i="3"/>
  <c r="Q18" i="3"/>
  <c r="P19" i="3"/>
  <c r="Q20" i="3"/>
  <c r="P21" i="3"/>
  <c r="Q22" i="3"/>
  <c r="P22" i="3"/>
  <c r="Q23" i="3"/>
  <c r="Q24" i="3"/>
  <c r="P2" i="4"/>
  <c r="O2" i="4"/>
  <c r="O3" i="4"/>
  <c r="O4" i="4"/>
  <c r="P5" i="4"/>
  <c r="O6" i="4"/>
  <c r="P7" i="4"/>
  <c r="K2" i="1"/>
  <c r="K5" i="1" s="1"/>
  <c r="P8" i="4"/>
  <c r="P9" i="4"/>
  <c r="P10" i="4"/>
  <c r="O10" i="4"/>
  <c r="O11" i="4"/>
  <c r="O12" i="4"/>
  <c r="P13" i="4"/>
  <c r="O14" i="4"/>
  <c r="O15" i="4"/>
  <c r="P16" i="4"/>
  <c r="P17" i="4"/>
  <c r="P18" i="4"/>
  <c r="O18" i="4"/>
  <c r="O19" i="4"/>
  <c r="O20" i="4"/>
  <c r="P21" i="4"/>
  <c r="O22" i="4"/>
  <c r="O23" i="4"/>
  <c r="P24" i="4"/>
  <c r="M14" i="5"/>
  <c r="N14" i="5"/>
  <c r="O14" i="5"/>
  <c r="Q14" i="5"/>
  <c r="R14" i="5"/>
  <c r="Q2" i="7"/>
  <c r="P3" i="7"/>
  <c r="Q4" i="7"/>
  <c r="Q5" i="7"/>
  <c r="Q6" i="7"/>
  <c r="Q7" i="7"/>
  <c r="Q8" i="7"/>
  <c r="Q9" i="7"/>
  <c r="Q10" i="7"/>
  <c r="K10" i="7"/>
  <c r="K9" i="7"/>
  <c r="K8" i="7"/>
  <c r="K7" i="7"/>
  <c r="K6" i="7"/>
  <c r="K5" i="7"/>
  <c r="K4" i="7"/>
  <c r="K3" i="7"/>
  <c r="K2" i="7"/>
  <c r="M3" i="7"/>
  <c r="M10" i="7"/>
  <c r="M9" i="7"/>
  <c r="M8" i="7"/>
  <c r="M7" i="7"/>
  <c r="M6" i="7"/>
  <c r="M5" i="7"/>
  <c r="M4" i="7"/>
  <c r="M2" i="7"/>
  <c r="N11" i="7"/>
  <c r="O2" i="7"/>
  <c r="O3" i="7"/>
  <c r="O5" i="7"/>
  <c r="O6" i="7"/>
  <c r="O7" i="7"/>
  <c r="O8" i="7"/>
  <c r="O9" i="7"/>
  <c r="O10" i="7"/>
  <c r="P2" i="7"/>
  <c r="P4" i="7"/>
  <c r="P6" i="7"/>
  <c r="P8" i="7"/>
  <c r="P10" i="7"/>
  <c r="Q3" i="7"/>
  <c r="O4" i="7"/>
  <c r="P5" i="7"/>
  <c r="P7" i="7"/>
  <c r="P9" i="7"/>
  <c r="P15" i="4"/>
  <c r="P23" i="4"/>
  <c r="P4" i="4"/>
  <c r="O9" i="4"/>
  <c r="P12" i="4"/>
  <c r="O17" i="4"/>
  <c r="P20" i="4"/>
  <c r="O8" i="4"/>
  <c r="O16" i="4"/>
  <c r="O24" i="4"/>
  <c r="O7" i="4"/>
  <c r="P6" i="3"/>
  <c r="P2" i="3"/>
  <c r="Q5" i="3"/>
  <c r="P10" i="3"/>
  <c r="Q13" i="3"/>
  <c r="P18" i="3"/>
  <c r="Q21" i="3"/>
  <c r="P11" i="3"/>
  <c r="Q14" i="3"/>
  <c r="P8" i="3"/>
  <c r="P16" i="3"/>
  <c r="Q19" i="3"/>
  <c r="P7" i="3"/>
  <c r="P15" i="3"/>
  <c r="P23" i="3"/>
  <c r="P3" i="3"/>
  <c r="P24" i="3"/>
  <c r="T18" i="2"/>
  <c r="S23" i="2"/>
  <c r="T2" i="2"/>
  <c r="S7" i="2"/>
  <c r="T10" i="2"/>
  <c r="S14" i="2"/>
  <c r="S3" i="2"/>
  <c r="T6" i="2"/>
  <c r="S11" i="2"/>
  <c r="S19" i="2"/>
  <c r="M11" i="7" l="1"/>
  <c r="K11" i="7"/>
  <c r="O11" i="7"/>
  <c r="P11" i="7"/>
  <c r="Q11" i="7"/>
</calcChain>
</file>

<file path=xl/sharedStrings.xml><?xml version="1.0" encoding="utf-8"?>
<sst xmlns="http://schemas.openxmlformats.org/spreadsheetml/2006/main" count="362" uniqueCount="157">
  <si>
    <t>PERIOD</t>
  </si>
  <si>
    <t>ECOM</t>
  </si>
  <si>
    <t>OFFLINE</t>
  </si>
  <si>
    <t>Over_All</t>
  </si>
  <si>
    <t>Overall</t>
  </si>
  <si>
    <t>Offline</t>
  </si>
  <si>
    <t>Online</t>
  </si>
  <si>
    <t>Sales</t>
  </si>
  <si>
    <t>Repeat Sales</t>
  </si>
  <si>
    <t>New Customer Sales</t>
  </si>
  <si>
    <t>% Repeat Sales</t>
  </si>
  <si>
    <t>Transactors</t>
  </si>
  <si>
    <t>Repeaters</t>
  </si>
  <si>
    <t xml:space="preserve">New Customer </t>
  </si>
  <si>
    <t>% Repeaters</t>
  </si>
  <si>
    <t>ABV</t>
  </si>
  <si>
    <t>Repeater ABV</t>
  </si>
  <si>
    <t>New Customer ABV</t>
  </si>
  <si>
    <t>TxnMonth</t>
  </si>
  <si>
    <t>KPIS</t>
  </si>
  <si>
    <t>% Change - MoM</t>
  </si>
  <si>
    <t>% Change - YoY</t>
  </si>
  <si>
    <t>Enrollment</t>
  </si>
  <si>
    <t>Enrolments</t>
  </si>
  <si>
    <t>Transacting_Customers</t>
  </si>
  <si>
    <t>Transacting customers</t>
  </si>
  <si>
    <t>OneTimer</t>
  </si>
  <si>
    <t>New One timer%</t>
  </si>
  <si>
    <t>New_Repeater</t>
  </si>
  <si>
    <t>New Repeater%</t>
  </si>
  <si>
    <t>Old_Repeater</t>
  </si>
  <si>
    <t>Old Repeater%</t>
  </si>
  <si>
    <t>onetimer_Sales</t>
  </si>
  <si>
    <t>Total Sales</t>
  </si>
  <si>
    <t>New_Repeat_Sales</t>
  </si>
  <si>
    <t>New One timer Sales%</t>
  </si>
  <si>
    <t>Old_Repeat_Sales</t>
  </si>
  <si>
    <t>New Repeater Sales%</t>
  </si>
  <si>
    <t>sales</t>
  </si>
  <si>
    <t>Old Repeater Sales%</t>
  </si>
  <si>
    <t>onetimer_Bills</t>
  </si>
  <si>
    <t>Total Bills</t>
  </si>
  <si>
    <t>New_Repeat_Bills</t>
  </si>
  <si>
    <t>New One timer Bills%</t>
  </si>
  <si>
    <t>Old_Repeat_Bills</t>
  </si>
  <si>
    <t>New Repeater Bills%</t>
  </si>
  <si>
    <t>bills</t>
  </si>
  <si>
    <t>Old Repeater Bills%</t>
  </si>
  <si>
    <t>ABV(Overall)</t>
  </si>
  <si>
    <t>Onetimer_ABV</t>
  </si>
  <si>
    <t>New One timer ABV</t>
  </si>
  <si>
    <t>New_Repeat_ABV</t>
  </si>
  <si>
    <t>New Repeater ABV</t>
  </si>
  <si>
    <t>Old_Repeat_ABV</t>
  </si>
  <si>
    <t>Old Repeater ABV</t>
  </si>
  <si>
    <t>AMV</t>
  </si>
  <si>
    <t>AMV(Overall)</t>
  </si>
  <si>
    <t>Onetimer_AMV</t>
  </si>
  <si>
    <t>New One timer AMV</t>
  </si>
  <si>
    <t>New_Repeat_AMV</t>
  </si>
  <si>
    <t>New Repeater AMV</t>
  </si>
  <si>
    <t>Old_Repeat_AMV</t>
  </si>
  <si>
    <t>Old Repeater AMV</t>
  </si>
  <si>
    <t>Transaction_Points_issued</t>
  </si>
  <si>
    <t>Transaction Points issued</t>
  </si>
  <si>
    <t>Points_redeemed</t>
  </si>
  <si>
    <t>Points redeemed</t>
  </si>
  <si>
    <t>TxnYear</t>
  </si>
  <si>
    <t>August</t>
  </si>
  <si>
    <t>September</t>
  </si>
  <si>
    <t>Month</t>
  </si>
  <si>
    <t>REWARDS</t>
  </si>
  <si>
    <t>store</t>
  </si>
  <si>
    <t>offline</t>
  </si>
  <si>
    <t>online</t>
  </si>
  <si>
    <t>overall</t>
  </si>
  <si>
    <t>ONLINE</t>
  </si>
  <si>
    <t>OVERALL</t>
  </si>
  <si>
    <t>customer</t>
  </si>
  <si>
    <t>Total Transaction Points Issued</t>
  </si>
  <si>
    <t>points_collected</t>
  </si>
  <si>
    <t>Total Bonus Points Issued</t>
  </si>
  <si>
    <t>points_reedemed</t>
  </si>
  <si>
    <t>Total Points Issued</t>
  </si>
  <si>
    <t>Redeemers</t>
  </si>
  <si>
    <t>Total Points Redeemed</t>
  </si>
  <si>
    <t>Redemption_Bills</t>
  </si>
  <si>
    <t>Point Redemption Rate (Total Redeemed Points/Points Issued in this Period)</t>
  </si>
  <si>
    <t>Redemption_sales</t>
  </si>
  <si>
    <t>Point Redeemers</t>
  </si>
  <si>
    <t>accrued_customer</t>
  </si>
  <si>
    <t>% Point Redeemers</t>
  </si>
  <si>
    <t>points_issued</t>
  </si>
  <si>
    <t>Value of Points Redeemed</t>
  </si>
  <si>
    <t>Point Redemption Sales</t>
  </si>
  <si>
    <t>Total Coupons Issued</t>
  </si>
  <si>
    <t xml:space="preserve">Total Coupons Redeemed </t>
  </si>
  <si>
    <t>COUPON REDEMPTION RATE (REDEEMED COUPONS/ISSUED COUPONS</t>
  </si>
  <si>
    <t>Coupon Redeemers</t>
  </si>
  <si>
    <t>% Coupon Redeemers</t>
  </si>
  <si>
    <t>Value of Coupon's Redeemed</t>
  </si>
  <si>
    <t>Coupon Redemption Sale</t>
  </si>
  <si>
    <t>CouponsRedeemed</t>
  </si>
  <si>
    <t>Storetype</t>
  </si>
  <si>
    <t>Issued</t>
  </si>
  <si>
    <t>RedemptionSale</t>
  </si>
  <si>
    <t>redemptionbills</t>
  </si>
  <si>
    <t>discount</t>
  </si>
  <si>
    <t>ATV_band</t>
  </si>
  <si>
    <t>customers</t>
  </si>
  <si>
    <t>ATV Band</t>
  </si>
  <si>
    <t>Customers</t>
  </si>
  <si>
    <t>% Customers</t>
  </si>
  <si>
    <t>Bills</t>
  </si>
  <si>
    <t>% Bills</t>
  </si>
  <si>
    <t>% Sales</t>
  </si>
  <si>
    <t>ATV</t>
  </si>
  <si>
    <t>upto 1500</t>
  </si>
  <si>
    <t>Upto 1,500</t>
  </si>
  <si>
    <t>1500-3000</t>
  </si>
  <si>
    <t>1,500 to 3,000</t>
  </si>
  <si>
    <t>3001-4500</t>
  </si>
  <si>
    <t>3,000 to 4,500</t>
  </si>
  <si>
    <t>4501-6000</t>
  </si>
  <si>
    <t>4,500 to 6,000</t>
  </si>
  <si>
    <t>6001-7500</t>
  </si>
  <si>
    <t>6,000 to 7,500</t>
  </si>
  <si>
    <t>7501-9000</t>
  </si>
  <si>
    <t>7,500 to 9,000</t>
  </si>
  <si>
    <t>9001-10500</t>
  </si>
  <si>
    <t>9,000 to 10,500</t>
  </si>
  <si>
    <t>10501-12000</t>
  </si>
  <si>
    <t>10,500 to 12,000</t>
  </si>
  <si>
    <t>more than 12000</t>
  </si>
  <si>
    <t>more than 12,000</t>
  </si>
  <si>
    <t>Total</t>
  </si>
  <si>
    <t>life_cycle_25</t>
  </si>
  <si>
    <t>life_cycle_24</t>
  </si>
  <si>
    <t>Recency</t>
  </si>
  <si>
    <t>Active</t>
  </si>
  <si>
    <t>Dormant</t>
  </si>
  <si>
    <t>Long Lapsed</t>
  </si>
  <si>
    <t>Recently Lapsed</t>
  </si>
  <si>
    <t xml:space="preserve">Long Lapsed </t>
  </si>
  <si>
    <t>tier</t>
  </si>
  <si>
    <t>Points_collected</t>
  </si>
  <si>
    <t>Points_Redeemed</t>
  </si>
  <si>
    <t>check</t>
  </si>
  <si>
    <t>Gold</t>
  </si>
  <si>
    <t>Silver</t>
  </si>
  <si>
    <t>Platinum</t>
  </si>
  <si>
    <t>Bronze</t>
  </si>
  <si>
    <t>Default</t>
  </si>
  <si>
    <t>MONTH(useddate)</t>
  </si>
  <si>
    <t>\N</t>
  </si>
  <si>
    <t>TIER</t>
  </si>
  <si>
    <t>MONTH(issueddate)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</si>
</sst>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&lt;10000000]&quot;&quot;\ #\.00,\ &quot;L&quot;;\ &quot;&quot;\ #\.0,,\ &quot;Crs&quot;"/>
    <numFmt numFmtId="166" formatCode="_ * #,##0_ ;_ * \-#,##0_ ;_ 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Arial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b/>
      <sz val="11"/>
      <color rgb="FF000000"/>
      <name val="Calibri"/>
      <family val="2"/>
    </font>
    <font>
      <b/>
      <sz val="9"/>
      <color rgb="FFFFFFFF"/>
      <name val="Calibri"/>
      <family val="2"/>
    </font>
    <font>
      <b/>
      <sz val="10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12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D0CECE"/>
      </left>
      <right style="thin">
        <color rgb="FFD0CECE"/>
      </right>
      <top style="medium">
        <color rgb="FFD0CECE"/>
      </top>
      <bottom/>
      <diagonal/>
    </border>
    <border>
      <left style="thin">
        <color rgb="FFD0CECE"/>
      </left>
      <right/>
      <top style="medium">
        <color rgb="FFD0CECE"/>
      </top>
      <bottom style="thin">
        <color rgb="FFD0CECE"/>
      </bottom>
      <diagonal/>
    </border>
    <border>
      <left/>
      <right/>
      <top style="medium">
        <color rgb="FFD0CECE"/>
      </top>
      <bottom style="thin">
        <color rgb="FFD0CECE"/>
      </bottom>
      <diagonal/>
    </border>
    <border>
      <left/>
      <right style="thin">
        <color rgb="FFD0CECE"/>
      </right>
      <top style="medium">
        <color rgb="FFD0CECE"/>
      </top>
      <bottom style="thin">
        <color rgb="FFD0CECE"/>
      </bottom>
      <diagonal/>
    </border>
    <border>
      <left/>
      <right style="medium">
        <color rgb="FFD0CECE"/>
      </right>
      <top style="medium">
        <color rgb="FFD0CECE"/>
      </top>
      <bottom style="thin">
        <color rgb="FFD0CECE"/>
      </bottom>
      <diagonal/>
    </border>
    <border>
      <left style="medium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medium">
        <color rgb="FFD0CECE"/>
      </right>
      <top style="thin">
        <color rgb="FFD0CECE"/>
      </top>
      <bottom style="thin">
        <color rgb="FFD0CECE"/>
      </bottom>
      <diagonal/>
    </border>
    <border>
      <left style="medium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medium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medium">
        <color rgb="FFD0CECE"/>
      </right>
      <top style="thin">
        <color rgb="FFD0CECE"/>
      </top>
      <bottom/>
      <diagonal/>
    </border>
    <border>
      <left style="medium">
        <color rgb="FFD0CECE"/>
      </left>
      <right style="thin">
        <color rgb="FFD0CECE"/>
      </right>
      <top style="thin">
        <color rgb="FFD0CECE"/>
      </top>
      <bottom style="medium">
        <color rgb="FFD0CEC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7" fontId="0" fillId="0" borderId="0" xfId="0" applyNumberFormat="1"/>
    <xf numFmtId="0" fontId="0" fillId="0" borderId="1" xfId="0" applyBorder="1"/>
    <xf numFmtId="17" fontId="0" fillId="0" borderId="1" xfId="0" applyNumberFormat="1" applyBorder="1"/>
    <xf numFmtId="0" fontId="2" fillId="4" borderId="1" xfId="0" applyFont="1" applyFill="1" applyBorder="1"/>
    <xf numFmtId="3" fontId="0" fillId="0" borderId="1" xfId="0" applyNumberFormat="1" applyBorder="1"/>
    <xf numFmtId="3" fontId="0" fillId="0" borderId="0" xfId="0" applyNumberFormat="1"/>
    <xf numFmtId="17" fontId="2" fillId="4" borderId="1" xfId="0" applyNumberFormat="1" applyFont="1" applyFill="1" applyBorder="1"/>
    <xf numFmtId="0" fontId="7" fillId="2" borderId="1" xfId="0" applyFont="1" applyFill="1" applyBorder="1" applyAlignment="1">
      <alignment horizontal="center" vertical="center" readingOrder="1"/>
    </xf>
    <xf numFmtId="17" fontId="7" fillId="5" borderId="1" xfId="0" applyNumberFormat="1" applyFont="1" applyFill="1" applyBorder="1" applyAlignment="1">
      <alignment horizontal="center" vertical="center" readingOrder="1"/>
    </xf>
    <xf numFmtId="0" fontId="7" fillId="5" borderId="1" xfId="0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readingOrder="1"/>
    </xf>
    <xf numFmtId="3" fontId="9" fillId="0" borderId="1" xfId="0" applyNumberFormat="1" applyFont="1" applyBorder="1" applyAlignment="1">
      <alignment horizontal="center" vertical="center" readingOrder="1"/>
    </xf>
    <xf numFmtId="10" fontId="10" fillId="0" borderId="1" xfId="0" applyNumberFormat="1" applyFont="1" applyBorder="1" applyAlignment="1">
      <alignment horizontal="center" vertical="center" readingOrder="1"/>
    </xf>
    <xf numFmtId="10" fontId="9" fillId="0" borderId="1" xfId="0" applyNumberFormat="1" applyFont="1" applyBorder="1" applyAlignment="1">
      <alignment horizontal="center" vertical="center" readingOrder="1"/>
    </xf>
    <xf numFmtId="165" fontId="9" fillId="0" borderId="1" xfId="0" applyNumberFormat="1" applyFont="1" applyBorder="1" applyAlignment="1">
      <alignment horizontal="center" vertical="center" readingOrder="1"/>
    </xf>
    <xf numFmtId="166" fontId="0" fillId="0" borderId="0" xfId="1" applyNumberFormat="1" applyFont="1"/>
    <xf numFmtId="0" fontId="11" fillId="0" borderId="1" xfId="0" applyFont="1" applyBorder="1"/>
    <xf numFmtId="0" fontId="12" fillId="2" borderId="9" xfId="0" applyFont="1" applyFill="1" applyBorder="1" applyAlignment="1">
      <alignment horizontal="center" vertical="center" readingOrder="1"/>
    </xf>
    <xf numFmtId="0" fontId="12" fillId="2" borderId="10" xfId="0" applyFont="1" applyFill="1" applyBorder="1" applyAlignment="1">
      <alignment horizontal="center" vertical="center" readingOrder="1"/>
    </xf>
    <xf numFmtId="0" fontId="12" fillId="5" borderId="11" xfId="0" applyFont="1" applyFill="1" applyBorder="1" applyAlignment="1">
      <alignment horizontal="center" vertical="center" readingOrder="1"/>
    </xf>
    <xf numFmtId="165" fontId="14" fillId="0" borderId="2" xfId="0" applyNumberFormat="1" applyFont="1" applyBorder="1" applyAlignment="1">
      <alignment horizontal="center" vertical="center" readingOrder="1"/>
    </xf>
    <xf numFmtId="3" fontId="14" fillId="0" borderId="9" xfId="0" applyNumberFormat="1" applyFont="1" applyBorder="1" applyAlignment="1">
      <alignment horizontal="center" vertical="center" readingOrder="1"/>
    </xf>
    <xf numFmtId="0" fontId="12" fillId="5" borderId="12" xfId="0" applyFont="1" applyFill="1" applyBorder="1" applyAlignment="1">
      <alignment horizontal="center" vertical="center" readingOrder="1"/>
    </xf>
    <xf numFmtId="10" fontId="14" fillId="0" borderId="13" xfId="0" applyNumberFormat="1" applyFont="1" applyBorder="1" applyAlignment="1">
      <alignment horizontal="center" vertical="center" readingOrder="1"/>
    </xf>
    <xf numFmtId="10" fontId="14" fillId="0" borderId="14" xfId="0" applyNumberFormat="1" applyFont="1" applyBorder="1" applyAlignment="1">
      <alignment horizontal="center" vertical="center" readingOrder="1"/>
    </xf>
    <xf numFmtId="10" fontId="14" fillId="0" borderId="9" xfId="0" applyNumberFormat="1" applyFont="1" applyBorder="1" applyAlignment="1">
      <alignment horizontal="center" vertical="center" readingOrder="1"/>
    </xf>
    <xf numFmtId="0" fontId="14" fillId="0" borderId="9" xfId="0" applyFont="1" applyBorder="1" applyAlignment="1">
      <alignment horizontal="center" vertical="center" readingOrder="1"/>
    </xf>
    <xf numFmtId="3" fontId="14" fillId="0" borderId="10" xfId="0" applyNumberFormat="1" applyFont="1" applyBorder="1" applyAlignment="1">
      <alignment horizontal="center" vertical="center" readingOrder="1"/>
    </xf>
    <xf numFmtId="0" fontId="12" fillId="5" borderId="15" xfId="0" applyFont="1" applyFill="1" applyBorder="1" applyAlignment="1">
      <alignment horizontal="center" vertical="center" readingOrder="1"/>
    </xf>
    <xf numFmtId="3" fontId="9" fillId="6" borderId="1" xfId="0" applyNumberFormat="1" applyFont="1" applyFill="1" applyBorder="1" applyAlignment="1">
      <alignment horizontal="center" vertical="center" readingOrder="1"/>
    </xf>
    <xf numFmtId="10" fontId="9" fillId="6" borderId="1" xfId="0" applyNumberFormat="1" applyFont="1" applyFill="1" applyBorder="1" applyAlignment="1">
      <alignment horizontal="center" vertical="center" readingOrder="1"/>
    </xf>
    <xf numFmtId="3" fontId="7" fillId="2" borderId="1" xfId="0" applyNumberFormat="1" applyFont="1" applyFill="1" applyBorder="1" applyAlignment="1">
      <alignment horizontal="center" vertical="center" readingOrder="1"/>
    </xf>
    <xf numFmtId="9" fontId="7" fillId="2" borderId="1" xfId="2" applyFont="1" applyFill="1" applyBorder="1" applyAlignment="1">
      <alignment horizontal="center" vertical="center" readingOrder="1"/>
    </xf>
    <xf numFmtId="165" fontId="15" fillId="2" borderId="1" xfId="0" applyNumberFormat="1" applyFont="1" applyFill="1" applyBorder="1" applyAlignment="1">
      <alignment horizontal="center" vertical="center" readingOrder="1"/>
    </xf>
    <xf numFmtId="0" fontId="4" fillId="2" borderId="1" xfId="0" applyFont="1" applyFill="1" applyBorder="1" applyAlignment="1">
      <alignment horizontal="center" vertical="center" readingOrder="1"/>
    </xf>
    <xf numFmtId="9" fontId="9" fillId="0" borderId="1" xfId="0" applyNumberFormat="1" applyFont="1" applyBorder="1" applyAlignment="1">
      <alignment horizontal="center" vertical="center" readingOrder="1"/>
    </xf>
    <xf numFmtId="0" fontId="4" fillId="2" borderId="19" xfId="0" applyFont="1" applyFill="1" applyBorder="1" applyAlignment="1">
      <alignment horizontal="center" vertical="center" readingOrder="1"/>
    </xf>
    <xf numFmtId="0" fontId="5" fillId="0" borderId="22" xfId="0" applyFont="1" applyBorder="1" applyAlignment="1">
      <alignment horizontal="center" vertical="center" readingOrder="1"/>
    </xf>
    <xf numFmtId="9" fontId="9" fillId="0" borderId="23" xfId="0" applyNumberFormat="1" applyFont="1" applyBorder="1" applyAlignment="1">
      <alignment horizontal="center" vertical="center" readingOrder="1"/>
    </xf>
    <xf numFmtId="0" fontId="5" fillId="0" borderId="24" xfId="0" applyFont="1" applyBorder="1" applyAlignment="1">
      <alignment horizontal="center" vertical="center" readingOrder="1"/>
    </xf>
    <xf numFmtId="3" fontId="9" fillId="0" borderId="25" xfId="0" applyNumberFormat="1" applyFont="1" applyBorder="1" applyAlignment="1">
      <alignment horizontal="center" vertical="center" readingOrder="1"/>
    </xf>
    <xf numFmtId="9" fontId="9" fillId="0" borderId="25" xfId="0" applyNumberFormat="1" applyFont="1" applyBorder="1" applyAlignment="1">
      <alignment horizontal="center" vertical="center" readingOrder="1"/>
    </xf>
    <xf numFmtId="9" fontId="9" fillId="0" borderId="26" xfId="0" applyNumberFormat="1" applyFont="1" applyBorder="1" applyAlignment="1">
      <alignment horizontal="center" vertical="center" readingOrder="1"/>
    </xf>
    <xf numFmtId="10" fontId="0" fillId="0" borderId="0" xfId="2" applyNumberFormat="1" applyFont="1"/>
    <xf numFmtId="0" fontId="0" fillId="7" borderId="1" xfId="0" applyFill="1" applyBorder="1"/>
    <xf numFmtId="3" fontId="0" fillId="7" borderId="1" xfId="0" applyNumberFormat="1" applyFill="1" applyBorder="1"/>
    <xf numFmtId="0" fontId="0" fillId="0" borderId="27" xfId="0" applyBorder="1"/>
    <xf numFmtId="0" fontId="2" fillId="4" borderId="27" xfId="0" applyFont="1" applyFill="1" applyBorder="1"/>
    <xf numFmtId="0" fontId="3" fillId="2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readingOrder="1"/>
    </xf>
    <xf numFmtId="165" fontId="6" fillId="0" borderId="1" xfId="0" applyNumberFormat="1" applyFont="1" applyBorder="1" applyAlignment="1">
      <alignment horizontal="center" vertical="center" readingOrder="1"/>
    </xf>
    <xf numFmtId="10" fontId="6" fillId="0" borderId="1" xfId="0" applyNumberFormat="1" applyFont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0" fontId="12" fillId="2" borderId="3" xfId="0" applyFont="1" applyFill="1" applyBorder="1" applyAlignment="1">
      <alignment horizontal="center" vertical="center" readingOrder="1"/>
    </xf>
    <xf numFmtId="0" fontId="12" fillId="2" borderId="8" xfId="0" applyFont="1" applyFill="1" applyBorder="1" applyAlignment="1">
      <alignment horizontal="center" vertical="center" readingOrder="1"/>
    </xf>
    <xf numFmtId="17" fontId="13" fillId="2" borderId="4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" fontId="2" fillId="4" borderId="16" xfId="0" applyNumberFormat="1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17" fontId="4" fillId="5" borderId="20" xfId="0" applyNumberFormat="1" applyFont="1" applyFill="1" applyBorder="1" applyAlignment="1">
      <alignment horizontal="center" vertical="center" readingOrder="1"/>
    </xf>
    <xf numFmtId="17" fontId="4" fillId="5" borderId="21" xfId="0" applyNumberFormat="1" applyFont="1" applyFill="1" applyBorder="1" applyAlignment="1">
      <alignment horizontal="center" vertical="center" readingOrder="1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tservices-my.sharepoint.com/personal/bhragukant_easyrewardz_com/Documents/Microsoft%20Teams%20Chat%20Files/Forest%20Essential%20MBR%20Apr'25.xlsx" TargetMode="External"/><Relationship Id="rId1" Type="http://schemas.openxmlformats.org/officeDocument/2006/relationships/externalLinkPath" Target="/personal/bhragukant_easyrewardz_com/Documents/Microsoft%20Teams%20Chat%20Files/Forest%20Essential%20MBR%20Apr'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rollment"/>
      <sheetName val="Overall KPIS"/>
      <sheetName val="Offline KPIS"/>
      <sheetName val="online KPIS"/>
      <sheetName val="points data"/>
      <sheetName val="Overall Coupon Data"/>
      <sheetName val="ATV banding"/>
      <sheetName val="lifecycle"/>
      <sheetName val="Tier Level Points Data"/>
      <sheetName val="Tier wise coupon data"/>
    </sheetNames>
    <sheetDataSet>
      <sheetData sheetId="0" refreshError="1"/>
      <sheetData sheetId="1"/>
      <sheetData sheetId="2"/>
      <sheetData sheetId="3">
        <row r="7">
          <cell r="D7">
            <v>2112540.5</v>
          </cell>
        </row>
      </sheetData>
      <sheetData sheetId="4" refreshError="1"/>
      <sheetData sheetId="5">
        <row r="3">
          <cell r="B3">
            <v>9380</v>
          </cell>
          <cell r="C3">
            <v>629</v>
          </cell>
          <cell r="D3">
            <v>10009</v>
          </cell>
          <cell r="E3">
            <v>9013</v>
          </cell>
          <cell r="F3">
            <v>592</v>
          </cell>
          <cell r="G3">
            <v>9605</v>
          </cell>
        </row>
        <row r="4">
          <cell r="B4">
            <v>1468</v>
          </cell>
          <cell r="C4">
            <v>75</v>
          </cell>
          <cell r="D4">
            <v>1541</v>
          </cell>
          <cell r="E4">
            <v>1566</v>
          </cell>
          <cell r="F4">
            <v>58</v>
          </cell>
          <cell r="G4">
            <v>1621</v>
          </cell>
        </row>
        <row r="5">
          <cell r="B5">
            <v>1704</v>
          </cell>
          <cell r="C5">
            <v>84</v>
          </cell>
          <cell r="D5">
            <v>1788</v>
          </cell>
          <cell r="E5">
            <v>1765</v>
          </cell>
          <cell r="F5">
            <v>60</v>
          </cell>
          <cell r="G5">
            <v>1825</v>
          </cell>
        </row>
        <row r="6">
          <cell r="B6">
            <v>14652910</v>
          </cell>
          <cell r="C6">
            <v>685556.25</v>
          </cell>
          <cell r="D6">
            <v>15338466.25</v>
          </cell>
          <cell r="E6">
            <v>14023490</v>
          </cell>
          <cell r="F6">
            <v>457316</v>
          </cell>
          <cell r="G6">
            <v>14480806</v>
          </cell>
        </row>
        <row r="8">
          <cell r="B8">
            <v>2112500</v>
          </cell>
          <cell r="C8">
            <v>140500</v>
          </cell>
          <cell r="D8">
            <v>2253000</v>
          </cell>
          <cell r="E8">
            <v>2151000</v>
          </cell>
          <cell r="F8">
            <v>96000</v>
          </cell>
          <cell r="G8">
            <v>2247000</v>
          </cell>
        </row>
      </sheetData>
      <sheetData sheetId="6" refreshError="1"/>
      <sheetData sheetId="7" refreshError="1"/>
      <sheetData sheetId="8" refreshError="1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BF88-A948-4ED5-BFE8-CE335E1C3F87}">
  <dimension ref="A1:M12"/>
  <sheetViews>
    <sheetView workbookViewId="0">
      <selection activeCell="K6" sqref="K6"/>
    </sheetView>
  </sheetViews>
  <sheetFormatPr defaultRowHeight="15"/>
  <cols>
    <col min="1" max="1" width="7.5703125" bestFit="1" customWidth="1"/>
    <col min="2" max="2" width="6.5703125" bestFit="1" customWidth="1"/>
    <col min="3" max="3" width="8.42578125" bestFit="1" customWidth="1"/>
    <col min="4" max="4" width="8.85546875" bestFit="1" customWidth="1"/>
    <col min="8" max="8" width="25" bestFit="1" customWidth="1"/>
    <col min="9" max="9" width="24.42578125" bestFit="1" customWidth="1"/>
    <col min="10" max="11" width="15.5703125" bestFit="1" customWidth="1"/>
  </cols>
  <sheetData>
    <row r="1" spans="1:13" ht="23.25">
      <c r="A1" s="4" t="s">
        <v>0</v>
      </c>
      <c r="B1" s="4" t="s">
        <v>1</v>
      </c>
      <c r="C1" s="4" t="s">
        <v>2</v>
      </c>
      <c r="D1" s="4" t="s">
        <v>3</v>
      </c>
      <c r="H1" s="49"/>
      <c r="I1" s="35" t="s">
        <v>4</v>
      </c>
      <c r="J1" s="35" t="s">
        <v>5</v>
      </c>
      <c r="K1" s="35" t="s">
        <v>6</v>
      </c>
    </row>
    <row r="2" spans="1:13" ht="18.75">
      <c r="A2" s="3">
        <v>45536</v>
      </c>
      <c r="B2" s="5">
        <v>572</v>
      </c>
      <c r="C2" s="5">
        <v>5173</v>
      </c>
      <c r="D2" s="5">
        <v>5745</v>
      </c>
      <c r="H2" s="50" t="s">
        <v>7</v>
      </c>
      <c r="I2" s="51">
        <f>'Overall KPIS'!R7</f>
        <v>259260284.69999999</v>
      </c>
      <c r="J2" s="51">
        <f>'Offline KPIS'!O7</f>
        <v>240850036</v>
      </c>
      <c r="K2" s="51">
        <f>'Online KPIS'!N7</f>
        <v>18410248.699999999</v>
      </c>
    </row>
    <row r="3" spans="1:13" ht="18.75">
      <c r="A3" s="3">
        <v>45870</v>
      </c>
      <c r="B3" s="5">
        <v>658</v>
      </c>
      <c r="C3" s="5">
        <v>5638</v>
      </c>
      <c r="D3" s="5">
        <v>6296</v>
      </c>
      <c r="H3" s="50" t="s">
        <v>8</v>
      </c>
      <c r="I3" s="51">
        <f>SUM('Overall KPIS'!D8,'Overall KPIS'!D9)</f>
        <v>220232161.44999999</v>
      </c>
      <c r="J3" s="51">
        <f>SUM('Offline KPIS'!D8,'Offline KPIS'!D9)</f>
        <v>203169480</v>
      </c>
      <c r="K3" s="51">
        <f>SUM('Online KPIS'!D8,'Online KPIS'!D9)</f>
        <v>16960682.949999999</v>
      </c>
    </row>
    <row r="4" spans="1:13" ht="18.75">
      <c r="A4" s="3">
        <v>45901</v>
      </c>
      <c r="B4" s="5">
        <v>391</v>
      </c>
      <c r="C4" s="5">
        <v>5276</v>
      </c>
      <c r="D4" s="5">
        <v>5667</v>
      </c>
      <c r="H4" s="50" t="s">
        <v>9</v>
      </c>
      <c r="I4" s="51">
        <f>'Overall KPIS'!D7</f>
        <v>39028123.25</v>
      </c>
      <c r="J4" s="51">
        <f>'Offline KPIS'!D7</f>
        <v>37680556</v>
      </c>
      <c r="K4" s="51">
        <f>'[1]online KPIS'!D7</f>
        <v>2112540.5</v>
      </c>
    </row>
    <row r="5" spans="1:13" ht="18.75">
      <c r="H5" s="50" t="s">
        <v>10</v>
      </c>
      <c r="I5" s="52">
        <f>I3/I2</f>
        <v>0.84946354859109663</v>
      </c>
      <c r="J5" s="52">
        <f t="shared" ref="J5:K5" si="0">J3/J2</f>
        <v>0.84355179419611959</v>
      </c>
      <c r="K5" s="52">
        <f t="shared" si="0"/>
        <v>0.9212631087379064</v>
      </c>
      <c r="L5" s="44"/>
      <c r="M5" s="44"/>
    </row>
    <row r="6" spans="1:13" ht="18.75">
      <c r="H6" s="50" t="s">
        <v>11</v>
      </c>
      <c r="I6" s="53">
        <f>'Overall KPIS'!D3</f>
        <v>36575</v>
      </c>
      <c r="J6" s="53">
        <f>'Offline KPIS'!D3</f>
        <v>34032</v>
      </c>
      <c r="K6" s="53">
        <f>'Online KPIS'!D3</f>
        <v>2803</v>
      </c>
    </row>
    <row r="7" spans="1:13" ht="18.75">
      <c r="H7" s="50" t="s">
        <v>12</v>
      </c>
      <c r="I7" s="53">
        <f>SUM('Overall KPIS'!D5,'Overall KPIS'!D6)</f>
        <v>31041</v>
      </c>
      <c r="J7" s="53">
        <f>SUM('Offline KPIS'!D5,'Offline KPIS'!D6)</f>
        <v>28828</v>
      </c>
      <c r="K7" s="53">
        <f>SUM('Online KPIS'!D5,'Online KPIS'!D6)</f>
        <v>2458</v>
      </c>
    </row>
    <row r="8" spans="1:13" ht="18.75">
      <c r="H8" s="50" t="s">
        <v>13</v>
      </c>
      <c r="I8" s="53">
        <f>SUM('Overall KPIS'!D4,'Overall KPIS'!D5)</f>
        <v>5923</v>
      </c>
      <c r="J8" s="53">
        <f>'Offline KPIS'!D4</f>
        <v>5204</v>
      </c>
      <c r="K8" s="53">
        <f>'Online KPIS'!D4</f>
        <v>345</v>
      </c>
    </row>
    <row r="9" spans="1:13" ht="18.75">
      <c r="H9" s="50" t="s">
        <v>14</v>
      </c>
      <c r="I9" s="52">
        <f>I7/I6</f>
        <v>0.8486944634313055</v>
      </c>
      <c r="J9" s="52">
        <f t="shared" ref="J9:K9" si="1">J7/J6</f>
        <v>0.84708509637987772</v>
      </c>
      <c r="K9" s="52">
        <f t="shared" si="1"/>
        <v>0.87691758829825184</v>
      </c>
    </row>
    <row r="10" spans="1:13" ht="18.75">
      <c r="H10" s="50" t="s">
        <v>15</v>
      </c>
      <c r="I10" s="53">
        <f>'Overall KPIS'!D15</f>
        <v>5886.2591599999996</v>
      </c>
      <c r="J10" s="53">
        <f>'Offline KPIS'!D15</f>
        <v>5903.1871570000003</v>
      </c>
      <c r="K10" s="53">
        <f>'Online KPIS'!D15</f>
        <v>5673.420247</v>
      </c>
    </row>
    <row r="11" spans="1:13" ht="18.75">
      <c r="H11" s="50" t="s">
        <v>16</v>
      </c>
      <c r="I11" s="53">
        <f>SUM('Overall KPIS'!D8:D9)/SUM('Overall KPIS'!D12:D13)</f>
        <v>5801.6902384088507</v>
      </c>
      <c r="J11" s="53">
        <f>SUM('Offline KPIS'!D8:D9)/SUM('Offline KPIS'!D12:D13)</f>
        <v>5796.7268680989473</v>
      </c>
      <c r="K11" s="53">
        <f>SUM('Online KPIS'!D8:D9)/SUM('Online KPIS'!D12:D13)</f>
        <v>5860.636817553559</v>
      </c>
    </row>
    <row r="12" spans="1:13" ht="18.75">
      <c r="H12" s="50" t="s">
        <v>17</v>
      </c>
      <c r="I12" s="53">
        <f>'Overall KPIS'!D16</f>
        <v>6430.7337699999998</v>
      </c>
      <c r="J12" s="53">
        <f>'Offline KPIS'!D16</f>
        <v>6570.2800349999998</v>
      </c>
      <c r="K12" s="53">
        <f>'Online KPIS'!D16</f>
        <v>4129.8169520000001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3EA65-2F34-43F5-AAE9-CC41BE2F21FD}">
  <dimension ref="A1:G16"/>
  <sheetViews>
    <sheetView tabSelected="1" workbookViewId="0">
      <selection activeCell="B7" sqref="B7"/>
    </sheetView>
  </sheetViews>
  <sheetFormatPr defaultRowHeight="15"/>
  <cols>
    <col min="1" max="1" width="9" bestFit="1" customWidth="1"/>
    <col min="2" max="2" width="17.85546875" bestFit="1" customWidth="1"/>
    <col min="3" max="3" width="11.140625" bestFit="1" customWidth="1"/>
    <col min="4" max="4" width="18.7109375" bestFit="1" customWidth="1"/>
    <col min="5" max="5" width="15.85546875" bestFit="1" customWidth="1"/>
    <col min="6" max="6" width="15.42578125" bestFit="1" customWidth="1"/>
    <col min="7" max="7" width="9.140625" bestFit="1" customWidth="1"/>
  </cols>
  <sheetData>
    <row r="1" spans="1:7">
      <c r="A1" s="4" t="s">
        <v>144</v>
      </c>
      <c r="B1" s="4" t="s">
        <v>153</v>
      </c>
      <c r="C1" s="4" t="s">
        <v>84</v>
      </c>
      <c r="D1" s="4" t="s">
        <v>102</v>
      </c>
      <c r="E1" s="4" t="s">
        <v>105</v>
      </c>
      <c r="F1" s="4" t="s">
        <v>106</v>
      </c>
      <c r="G1" s="4" t="s">
        <v>107</v>
      </c>
    </row>
    <row r="2" spans="1:7">
      <c r="A2" s="45" t="s">
        <v>154</v>
      </c>
      <c r="B2" s="45">
        <v>9</v>
      </c>
      <c r="C2" s="46">
        <v>8</v>
      </c>
      <c r="D2" s="46">
        <v>9</v>
      </c>
      <c r="E2" s="46">
        <v>71160</v>
      </c>
      <c r="F2" s="46">
        <v>9</v>
      </c>
      <c r="G2" s="46">
        <v>9500</v>
      </c>
    </row>
    <row r="3" spans="1:7">
      <c r="A3" s="2" t="s">
        <v>151</v>
      </c>
      <c r="B3" s="2">
        <v>9</v>
      </c>
      <c r="C3" s="5">
        <v>740</v>
      </c>
      <c r="D3" s="5">
        <v>742</v>
      </c>
      <c r="E3" s="5">
        <v>3762534</v>
      </c>
      <c r="F3" s="5">
        <v>742</v>
      </c>
      <c r="G3" s="5">
        <v>362727</v>
      </c>
    </row>
    <row r="4" spans="1:7">
      <c r="A4" s="2" t="s">
        <v>148</v>
      </c>
      <c r="B4" s="2">
        <v>9</v>
      </c>
      <c r="C4" s="5">
        <v>422</v>
      </c>
      <c r="D4" s="5">
        <v>454</v>
      </c>
      <c r="E4" s="5">
        <v>4298741.5</v>
      </c>
      <c r="F4" s="5">
        <v>453</v>
      </c>
      <c r="G4" s="5">
        <v>559450.75</v>
      </c>
    </row>
    <row r="5" spans="1:7">
      <c r="A5" s="2" t="s">
        <v>150</v>
      </c>
      <c r="B5" s="2">
        <v>9</v>
      </c>
      <c r="C5" s="5">
        <v>404</v>
      </c>
      <c r="D5" s="5">
        <v>520</v>
      </c>
      <c r="E5" s="5">
        <v>4663390.75</v>
      </c>
      <c r="F5" s="5">
        <v>520</v>
      </c>
      <c r="G5" s="5">
        <v>1059236</v>
      </c>
    </row>
    <row r="6" spans="1:7">
      <c r="A6" s="2" t="s">
        <v>149</v>
      </c>
      <c r="B6" s="2">
        <v>9</v>
      </c>
      <c r="C6" s="5">
        <v>531</v>
      </c>
      <c r="D6" s="5">
        <v>568</v>
      </c>
      <c r="E6" s="5">
        <v>4523708</v>
      </c>
      <c r="F6" s="5">
        <v>568</v>
      </c>
      <c r="G6" s="5">
        <v>477817.5</v>
      </c>
    </row>
    <row r="7" spans="1:7">
      <c r="C7" s="6">
        <f>SUM(C2:C6)</f>
        <v>2105</v>
      </c>
      <c r="D7" s="6">
        <f t="shared" ref="D7:G7" si="0">SUM(D2:D6)</f>
        <v>2293</v>
      </c>
      <c r="E7" s="6">
        <f t="shared" si="0"/>
        <v>17319534.25</v>
      </c>
      <c r="F7" s="6">
        <f t="shared" si="0"/>
        <v>2292</v>
      </c>
      <c r="G7" s="6">
        <f t="shared" si="0"/>
        <v>2468731.25</v>
      </c>
    </row>
    <row r="10" spans="1:7">
      <c r="A10" s="4" t="s">
        <v>155</v>
      </c>
      <c r="B10" s="4" t="s">
        <v>156</v>
      </c>
      <c r="C10" s="4" t="s">
        <v>104</v>
      </c>
    </row>
    <row r="11" spans="1:7">
      <c r="A11" s="2" t="s">
        <v>151</v>
      </c>
      <c r="B11" s="2">
        <v>9</v>
      </c>
      <c r="C11" s="2">
        <v>4020</v>
      </c>
    </row>
    <row r="12" spans="1:7">
      <c r="A12" s="2" t="s">
        <v>148</v>
      </c>
      <c r="B12" s="2">
        <v>9</v>
      </c>
      <c r="C12" s="2">
        <v>1268</v>
      </c>
    </row>
    <row r="13" spans="1:7">
      <c r="A13" s="2" t="s">
        <v>149</v>
      </c>
      <c r="B13" s="2">
        <v>9</v>
      </c>
      <c r="C13" s="2">
        <v>2016</v>
      </c>
    </row>
    <row r="14" spans="1:7">
      <c r="A14" s="2" t="s">
        <v>150</v>
      </c>
      <c r="B14" s="2">
        <v>9</v>
      </c>
      <c r="C14" s="2">
        <v>1389</v>
      </c>
    </row>
    <row r="15" spans="1:7">
      <c r="A15" s="45" t="s">
        <v>154</v>
      </c>
      <c r="B15" s="45">
        <v>9</v>
      </c>
      <c r="C15" s="45">
        <v>19</v>
      </c>
    </row>
    <row r="16" spans="1:7">
      <c r="C16">
        <f>SUM(C11:C15)</f>
        <v>8712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3CA5-5348-4EFC-BEA0-D5641D4DB075}">
  <dimension ref="A1:AH35"/>
  <sheetViews>
    <sheetView workbookViewId="0">
      <selection activeCell="A8" sqref="A8"/>
    </sheetView>
  </sheetViews>
  <sheetFormatPr defaultRowHeight="15"/>
  <cols>
    <col min="1" max="1" width="24.85546875" bestFit="1" customWidth="1"/>
    <col min="2" max="4" width="14.42578125" bestFit="1" customWidth="1"/>
    <col min="6" max="6" width="24.85546875" bestFit="1" customWidth="1"/>
    <col min="7" max="9" width="11.7109375" style="1" bestFit="1" customWidth="1"/>
    <col min="10" max="12" width="12" bestFit="1" customWidth="1"/>
    <col min="15" max="15" width="26.28515625" bestFit="1" customWidth="1"/>
    <col min="16" max="18" width="9.7109375" bestFit="1" customWidth="1"/>
    <col min="19" max="19" width="17.85546875" bestFit="1" customWidth="1"/>
    <col min="20" max="20" width="16" bestFit="1" customWidth="1"/>
  </cols>
  <sheetData>
    <row r="1" spans="1:20" ht="15.75">
      <c r="A1" s="4" t="s">
        <v>18</v>
      </c>
      <c r="B1" s="7">
        <v>45536</v>
      </c>
      <c r="C1" s="7">
        <v>45870</v>
      </c>
      <c r="D1" s="7">
        <v>45901</v>
      </c>
      <c r="O1" s="8" t="s">
        <v>19</v>
      </c>
      <c r="P1" s="9">
        <f t="shared" ref="P1:R3" si="0">B1</f>
        <v>45536</v>
      </c>
      <c r="Q1" s="9">
        <f t="shared" si="0"/>
        <v>45870</v>
      </c>
      <c r="R1" s="9">
        <f t="shared" si="0"/>
        <v>45901</v>
      </c>
      <c r="S1" s="10" t="s">
        <v>20</v>
      </c>
      <c r="T1" s="10" t="s">
        <v>21</v>
      </c>
    </row>
    <row r="2" spans="1:20" ht="15.75">
      <c r="A2" s="2" t="s">
        <v>22</v>
      </c>
      <c r="B2" s="5">
        <v>5745</v>
      </c>
      <c r="C2" s="5">
        <v>6296</v>
      </c>
      <c r="D2" s="5">
        <v>5667</v>
      </c>
      <c r="O2" s="11" t="s">
        <v>23</v>
      </c>
      <c r="P2" s="12">
        <f t="shared" si="0"/>
        <v>5745</v>
      </c>
      <c r="Q2" s="12">
        <f t="shared" si="0"/>
        <v>6296</v>
      </c>
      <c r="R2" s="12">
        <f t="shared" si="0"/>
        <v>5667</v>
      </c>
      <c r="S2" s="13">
        <f>R2/Q2-1</f>
        <v>-9.9904701397712792E-2</v>
      </c>
      <c r="T2" s="13">
        <f>R2/P2-1</f>
        <v>-1.3577023498694496E-2</v>
      </c>
    </row>
    <row r="3" spans="1:20" ht="15.75">
      <c r="A3" s="2" t="s">
        <v>24</v>
      </c>
      <c r="B3" s="5">
        <v>37071</v>
      </c>
      <c r="C3" s="5">
        <v>43909</v>
      </c>
      <c r="D3" s="5">
        <v>36575</v>
      </c>
      <c r="O3" s="11" t="s">
        <v>25</v>
      </c>
      <c r="P3" s="12">
        <f t="shared" si="0"/>
        <v>37071</v>
      </c>
      <c r="Q3" s="12">
        <f t="shared" si="0"/>
        <v>43909</v>
      </c>
      <c r="R3" s="12">
        <f t="shared" si="0"/>
        <v>36575</v>
      </c>
      <c r="S3" s="13">
        <f t="shared" ref="S3:S24" si="1">R3/Q3-1</f>
        <v>-0.16702726092600606</v>
      </c>
      <c r="T3" s="13">
        <f t="shared" ref="T3:T24" si="2">R3/P3-1</f>
        <v>-1.3379730786868493E-2</v>
      </c>
    </row>
    <row r="4" spans="1:20" ht="15.75">
      <c r="A4" s="2" t="s">
        <v>26</v>
      </c>
      <c r="B4" s="5">
        <v>5802</v>
      </c>
      <c r="C4" s="5">
        <v>6279</v>
      </c>
      <c r="D4" s="5">
        <v>5534</v>
      </c>
      <c r="O4" s="11" t="s">
        <v>27</v>
      </c>
      <c r="P4" s="14">
        <f>B4/B3</f>
        <v>0.15651047988994093</v>
      </c>
      <c r="Q4" s="14">
        <f>C4/C3</f>
        <v>0.14300029606686557</v>
      </c>
      <c r="R4" s="14">
        <f>D4/D3</f>
        <v>0.15130553656869447</v>
      </c>
      <c r="S4" s="13">
        <f>R4-Q4</f>
        <v>8.3052405018289033E-3</v>
      </c>
      <c r="T4" s="13">
        <f>R4-P4</f>
        <v>-5.2049433212464635E-3</v>
      </c>
    </row>
    <row r="5" spans="1:20" ht="15.75">
      <c r="A5" s="2" t="s">
        <v>28</v>
      </c>
      <c r="B5" s="5">
        <v>561</v>
      </c>
      <c r="C5" s="5">
        <v>451</v>
      </c>
      <c r="D5" s="5">
        <v>389</v>
      </c>
      <c r="O5" s="11" t="s">
        <v>29</v>
      </c>
      <c r="P5" s="14">
        <f>B5/B3</f>
        <v>1.5133122926276605E-2</v>
      </c>
      <c r="Q5" s="14">
        <f>C5/C3</f>
        <v>1.0271242797604135E-2</v>
      </c>
      <c r="R5" s="14">
        <f>D5/D3</f>
        <v>1.0635680109364319E-2</v>
      </c>
      <c r="S5" s="13">
        <f t="shared" ref="S5:S6" si="3">R5-Q5</f>
        <v>3.6443731176018408E-4</v>
      </c>
      <c r="T5" s="13">
        <f t="shared" ref="T5:T6" si="4">R5-P5</f>
        <v>-4.4974428169122851E-3</v>
      </c>
    </row>
    <row r="6" spans="1:20" ht="15.75">
      <c r="A6" s="2" t="s">
        <v>30</v>
      </c>
      <c r="B6" s="5">
        <v>30708</v>
      </c>
      <c r="C6" s="5">
        <v>37179</v>
      </c>
      <c r="D6" s="5">
        <v>30652</v>
      </c>
      <c r="O6" s="11" t="s">
        <v>31</v>
      </c>
      <c r="P6" s="14">
        <f>B6/B3</f>
        <v>0.82835639718378251</v>
      </c>
      <c r="Q6" s="14">
        <f>C6/C3</f>
        <v>0.84672846113553035</v>
      </c>
      <c r="R6" s="14">
        <f>D6/D3</f>
        <v>0.83805878332194117</v>
      </c>
      <c r="S6" s="13">
        <f t="shared" si="3"/>
        <v>-8.6696778135891828E-3</v>
      </c>
      <c r="T6" s="13">
        <f t="shared" si="4"/>
        <v>9.7023861381586585E-3</v>
      </c>
    </row>
    <row r="7" spans="1:20" ht="15.75">
      <c r="A7" s="2" t="s">
        <v>32</v>
      </c>
      <c r="B7" s="5">
        <v>43017416.5</v>
      </c>
      <c r="C7" s="5">
        <v>46771282.600000001</v>
      </c>
      <c r="D7" s="5">
        <v>39028123.25</v>
      </c>
      <c r="O7" s="11" t="s">
        <v>33</v>
      </c>
      <c r="P7" s="15">
        <f>B10</f>
        <v>249672168.75</v>
      </c>
      <c r="Q7" s="15">
        <f>C10</f>
        <v>347566441.23000002</v>
      </c>
      <c r="R7" s="15">
        <f>D10</f>
        <v>259260284.69999999</v>
      </c>
      <c r="S7" s="13">
        <f t="shared" si="1"/>
        <v>-0.25406985846359076</v>
      </c>
      <c r="T7" s="13">
        <f t="shared" si="2"/>
        <v>3.8402822381058854E-2</v>
      </c>
    </row>
    <row r="8" spans="1:20" ht="15.75">
      <c r="A8" s="2" t="s">
        <v>34</v>
      </c>
      <c r="B8" s="5">
        <v>7971728</v>
      </c>
      <c r="C8" s="5">
        <v>7590274</v>
      </c>
      <c r="D8" s="5">
        <v>6812750.0999999996</v>
      </c>
      <c r="O8" s="11" t="s">
        <v>35</v>
      </c>
      <c r="P8" s="14">
        <f t="shared" ref="P8:R10" si="5">B7/B$10</f>
        <v>0.17229560152967591</v>
      </c>
      <c r="Q8" s="14">
        <f t="shared" si="5"/>
        <v>0.13456788991043409</v>
      </c>
      <c r="R8" s="14">
        <f t="shared" si="5"/>
        <v>0.15053645140890337</v>
      </c>
      <c r="S8" s="13">
        <f>R8-Q8</f>
        <v>1.5968561498469286E-2</v>
      </c>
      <c r="T8" s="13">
        <f>R8-P8</f>
        <v>-2.1759150120772536E-2</v>
      </c>
    </row>
    <row r="9" spans="1:20" ht="15.75">
      <c r="A9" s="2" t="s">
        <v>36</v>
      </c>
      <c r="B9" s="5">
        <v>198683024.25</v>
      </c>
      <c r="C9" s="5">
        <v>293204884.63</v>
      </c>
      <c r="D9" s="5">
        <v>213419411.34999999</v>
      </c>
      <c r="O9" s="11" t="s">
        <v>37</v>
      </c>
      <c r="P9" s="14">
        <f t="shared" si="5"/>
        <v>3.1928781008756305E-2</v>
      </c>
      <c r="Q9" s="14">
        <f t="shared" si="5"/>
        <v>2.1838339665759564E-2</v>
      </c>
      <c r="R9" s="14">
        <f t="shared" si="5"/>
        <v>2.6277646450490071E-2</v>
      </c>
      <c r="S9" s="13">
        <f t="shared" ref="S9:S10" si="6">R9-Q9</f>
        <v>4.4393067847305068E-3</v>
      </c>
      <c r="T9" s="13">
        <f t="shared" ref="T9:T10" si="7">R9-P9</f>
        <v>-5.651134558266234E-3</v>
      </c>
    </row>
    <row r="10" spans="1:20" ht="15.75">
      <c r="A10" s="2" t="s">
        <v>38</v>
      </c>
      <c r="B10" s="5">
        <v>249672168.75</v>
      </c>
      <c r="C10" s="5">
        <v>347566441.23000002</v>
      </c>
      <c r="D10" s="5">
        <v>259260284.69999999</v>
      </c>
      <c r="O10" s="11" t="s">
        <v>39</v>
      </c>
      <c r="P10" s="14">
        <f t="shared" si="5"/>
        <v>0.79577561746156777</v>
      </c>
      <c r="Q10" s="14">
        <f t="shared" si="5"/>
        <v>0.84359377042380623</v>
      </c>
      <c r="R10" s="14">
        <f t="shared" si="5"/>
        <v>0.82318590214060661</v>
      </c>
      <c r="S10" s="13">
        <f t="shared" si="6"/>
        <v>-2.0407868283199626E-2</v>
      </c>
      <c r="T10" s="13">
        <f t="shared" si="7"/>
        <v>2.7410284679038832E-2</v>
      </c>
    </row>
    <row r="11" spans="1:20" ht="15.75">
      <c r="A11" s="2" t="s">
        <v>40</v>
      </c>
      <c r="B11" s="5">
        <v>8189</v>
      </c>
      <c r="C11" s="5">
        <v>6789</v>
      </c>
      <c r="D11" s="5">
        <v>6069</v>
      </c>
      <c r="O11" s="11" t="s">
        <v>41</v>
      </c>
      <c r="P11" s="12">
        <f>B14</f>
        <v>48893</v>
      </c>
      <c r="Q11" s="12">
        <f>C14</f>
        <v>54678</v>
      </c>
      <c r="R11" s="12">
        <f>D14</f>
        <v>44045</v>
      </c>
      <c r="S11" s="13">
        <f t="shared" si="1"/>
        <v>-0.19446578148432647</v>
      </c>
      <c r="T11" s="13">
        <f t="shared" si="2"/>
        <v>-9.9155298304460793E-2</v>
      </c>
    </row>
    <row r="12" spans="1:20" ht="15.75">
      <c r="A12" s="2" t="s">
        <v>42</v>
      </c>
      <c r="B12" s="5">
        <v>1497</v>
      </c>
      <c r="C12" s="5">
        <v>1071</v>
      </c>
      <c r="D12" s="5">
        <v>997</v>
      </c>
      <c r="O12" s="11" t="s">
        <v>43</v>
      </c>
      <c r="P12" s="14">
        <f t="shared" ref="P12:R14" si="8">B11/B$14</f>
        <v>0.16748818849324035</v>
      </c>
      <c r="Q12" s="14">
        <f t="shared" si="8"/>
        <v>0.1241632832217711</v>
      </c>
      <c r="R12" s="14">
        <f t="shared" si="8"/>
        <v>0.13779089567487796</v>
      </c>
      <c r="S12" s="13">
        <f>R12-Q12</f>
        <v>1.3627612453106855E-2</v>
      </c>
      <c r="T12" s="13">
        <f>R12-P12</f>
        <v>-2.9697292818362392E-2</v>
      </c>
    </row>
    <row r="13" spans="1:20" ht="15.75">
      <c r="A13" s="2" t="s">
        <v>44</v>
      </c>
      <c r="B13" s="5">
        <v>39160</v>
      </c>
      <c r="C13" s="5">
        <v>46811</v>
      </c>
      <c r="D13" s="5">
        <v>36963</v>
      </c>
      <c r="O13" s="11" t="s">
        <v>45</v>
      </c>
      <c r="P13" s="14">
        <f t="shared" si="8"/>
        <v>3.0617879860102674E-2</v>
      </c>
      <c r="Q13" s="14">
        <f t="shared" si="8"/>
        <v>1.9587402611653683E-2</v>
      </c>
      <c r="R13" s="14">
        <f t="shared" si="8"/>
        <v>2.2635940515381994E-2</v>
      </c>
      <c r="S13" s="13">
        <f t="shared" ref="S13:S14" si="9">R13-Q13</f>
        <v>3.0485379037283114E-3</v>
      </c>
      <c r="T13" s="13">
        <f t="shared" ref="T13:T14" si="10">R13-P13</f>
        <v>-7.9819393447206795E-3</v>
      </c>
    </row>
    <row r="14" spans="1:20" ht="15.75">
      <c r="A14" s="2" t="s">
        <v>46</v>
      </c>
      <c r="B14" s="5">
        <v>48893</v>
      </c>
      <c r="C14" s="5">
        <v>54678</v>
      </c>
      <c r="D14" s="5">
        <v>44045</v>
      </c>
      <c r="O14" s="11" t="s">
        <v>47</v>
      </c>
      <c r="P14" s="14">
        <f t="shared" si="8"/>
        <v>0.80093264884543802</v>
      </c>
      <c r="Q14" s="14">
        <f t="shared" si="8"/>
        <v>0.85612129192728337</v>
      </c>
      <c r="R14" s="14">
        <f t="shared" si="8"/>
        <v>0.83920989896696563</v>
      </c>
      <c r="S14" s="13">
        <f t="shared" si="9"/>
        <v>-1.6911392960317739E-2</v>
      </c>
      <c r="T14" s="13">
        <f t="shared" si="10"/>
        <v>3.8277250121527606E-2</v>
      </c>
    </row>
    <row r="15" spans="1:20" ht="15.75">
      <c r="A15" s="2" t="s">
        <v>15</v>
      </c>
      <c r="B15" s="5">
        <v>5106.5013140000001</v>
      </c>
      <c r="C15" s="5">
        <v>6356.6048730000002</v>
      </c>
      <c r="D15" s="5">
        <v>5886.2591599999996</v>
      </c>
      <c r="O15" s="11" t="s">
        <v>48</v>
      </c>
      <c r="P15" s="12">
        <f>B15</f>
        <v>5106.5013140000001</v>
      </c>
      <c r="Q15" s="12">
        <f t="shared" ref="Q15:R24" si="11">C15</f>
        <v>6356.6048730000002</v>
      </c>
      <c r="R15" s="12">
        <f t="shared" si="11"/>
        <v>5886.2591599999996</v>
      </c>
      <c r="S15" s="13">
        <f t="shared" si="1"/>
        <v>-7.3993227894000091E-2</v>
      </c>
      <c r="T15" s="13">
        <f t="shared" si="2"/>
        <v>0.15269903952873043</v>
      </c>
    </row>
    <row r="16" spans="1:20" ht="15.75">
      <c r="A16" s="2" t="s">
        <v>49</v>
      </c>
      <c r="B16" s="5">
        <v>5253.0732079999998</v>
      </c>
      <c r="C16" s="5">
        <v>6889.2742079999998</v>
      </c>
      <c r="D16" s="5">
        <v>6430.7337699999998</v>
      </c>
      <c r="O16" s="11" t="s">
        <v>50</v>
      </c>
      <c r="P16" s="12">
        <f t="shared" ref="P16:P24" si="12">B16</f>
        <v>5253.0732079999998</v>
      </c>
      <c r="Q16" s="12">
        <f t="shared" si="11"/>
        <v>6889.2742079999998</v>
      </c>
      <c r="R16" s="12">
        <f t="shared" si="11"/>
        <v>6430.7337699999998</v>
      </c>
      <c r="S16" s="13">
        <f t="shared" si="1"/>
        <v>-6.6558598795143253E-2</v>
      </c>
      <c r="T16" s="13">
        <f t="shared" si="2"/>
        <v>0.22418506565005014</v>
      </c>
    </row>
    <row r="17" spans="1:34" ht="15.75">
      <c r="A17" s="2" t="s">
        <v>51</v>
      </c>
      <c r="B17" s="5">
        <v>5325.1356050000004</v>
      </c>
      <c r="C17" s="5">
        <v>7087.0905700000003</v>
      </c>
      <c r="D17" s="5">
        <v>6833.2498500000002</v>
      </c>
      <c r="O17" s="11" t="s">
        <v>52</v>
      </c>
      <c r="P17" s="12">
        <f t="shared" si="12"/>
        <v>5325.1356050000004</v>
      </c>
      <c r="Q17" s="12">
        <f t="shared" si="11"/>
        <v>7087.0905700000003</v>
      </c>
      <c r="R17" s="12">
        <f t="shared" si="11"/>
        <v>6833.2498500000002</v>
      </c>
      <c r="S17" s="13">
        <f t="shared" si="1"/>
        <v>-3.5817338228259721E-2</v>
      </c>
      <c r="T17" s="13">
        <f t="shared" si="2"/>
        <v>0.283206730657519</v>
      </c>
    </row>
    <row r="18" spans="1:34" ht="15.75">
      <c r="A18" s="2" t="s">
        <v>53</v>
      </c>
      <c r="B18" s="5">
        <v>5073.6216610000001</v>
      </c>
      <c r="C18" s="5">
        <v>6263.5894259999995</v>
      </c>
      <c r="D18" s="5">
        <v>5773.8660650000002</v>
      </c>
      <c r="O18" s="11" t="s">
        <v>54</v>
      </c>
      <c r="P18" s="12">
        <f t="shared" si="12"/>
        <v>5073.6216610000001</v>
      </c>
      <c r="Q18" s="12">
        <f t="shared" si="11"/>
        <v>6263.5894259999995</v>
      </c>
      <c r="R18" s="12">
        <f t="shared" si="11"/>
        <v>5773.8660650000002</v>
      </c>
      <c r="S18" s="13">
        <f t="shared" si="1"/>
        <v>-7.8185737872148886E-2</v>
      </c>
      <c r="T18" s="13">
        <f t="shared" si="2"/>
        <v>0.13801667739292633</v>
      </c>
    </row>
    <row r="19" spans="1:34" ht="15.75">
      <c r="A19" s="2" t="s">
        <v>55</v>
      </c>
      <c r="B19" s="5">
        <v>6734.9725859999999</v>
      </c>
      <c r="C19" s="5">
        <v>7915.6082180000003</v>
      </c>
      <c r="D19" s="5">
        <v>7088.4561780000004</v>
      </c>
      <c r="O19" s="11" t="s">
        <v>56</v>
      </c>
      <c r="P19" s="12">
        <f t="shared" si="12"/>
        <v>6734.9725859999999</v>
      </c>
      <c r="Q19" s="12">
        <f t="shared" si="11"/>
        <v>7915.6082180000003</v>
      </c>
      <c r="R19" s="12">
        <f t="shared" si="11"/>
        <v>7088.4561780000004</v>
      </c>
      <c r="S19" s="13">
        <f t="shared" si="1"/>
        <v>-0.10449633397962599</v>
      </c>
      <c r="T19" s="13">
        <f t="shared" si="2"/>
        <v>5.2484785570588333E-2</v>
      </c>
    </row>
    <row r="20" spans="1:34" ht="15.75">
      <c r="A20" s="2" t="s">
        <v>57</v>
      </c>
      <c r="B20" s="5">
        <v>7414.2393140000004</v>
      </c>
      <c r="C20" s="5">
        <v>7448.8425859999998</v>
      </c>
      <c r="D20" s="5">
        <v>7052.425596</v>
      </c>
      <c r="O20" s="11" t="s">
        <v>58</v>
      </c>
      <c r="P20" s="12">
        <f t="shared" si="12"/>
        <v>7414.2393140000004</v>
      </c>
      <c r="Q20" s="12">
        <f t="shared" si="11"/>
        <v>7448.8425859999998</v>
      </c>
      <c r="R20" s="12">
        <f t="shared" si="11"/>
        <v>7052.425596</v>
      </c>
      <c r="S20" s="13">
        <f t="shared" si="1"/>
        <v>-5.3218602141634763E-2</v>
      </c>
      <c r="T20" s="13">
        <f t="shared" si="2"/>
        <v>-4.879984347373334E-2</v>
      </c>
    </row>
    <row r="21" spans="1:34" ht="15.75">
      <c r="A21" s="2" t="s">
        <v>59</v>
      </c>
      <c r="B21" s="5">
        <v>14209.853832000001</v>
      </c>
      <c r="C21" s="5">
        <v>16829.875831000001</v>
      </c>
      <c r="D21" s="5">
        <v>17513.496401</v>
      </c>
      <c r="O21" s="11" t="s">
        <v>60</v>
      </c>
      <c r="P21" s="12">
        <f t="shared" si="12"/>
        <v>14209.853832000001</v>
      </c>
      <c r="Q21" s="12">
        <f t="shared" si="11"/>
        <v>16829.875831000001</v>
      </c>
      <c r="R21" s="12">
        <f t="shared" si="11"/>
        <v>17513.496401</v>
      </c>
      <c r="S21" s="13">
        <f t="shared" si="1"/>
        <v>4.0619466053385622E-2</v>
      </c>
      <c r="T21" s="13">
        <f t="shared" si="2"/>
        <v>0.2324895532394804</v>
      </c>
    </row>
    <row r="22" spans="1:34" ht="15.75">
      <c r="A22" s="2" t="s">
        <v>61</v>
      </c>
      <c r="B22" s="5">
        <v>6470.0737349999999</v>
      </c>
      <c r="C22" s="5">
        <v>7886.3036830000001</v>
      </c>
      <c r="D22" s="5">
        <v>6962.658598</v>
      </c>
      <c r="O22" s="11" t="s">
        <v>62</v>
      </c>
      <c r="P22" s="12">
        <f t="shared" si="12"/>
        <v>6470.0737349999999</v>
      </c>
      <c r="Q22" s="12">
        <f t="shared" si="11"/>
        <v>7886.3036830000001</v>
      </c>
      <c r="R22" s="12">
        <f t="shared" si="11"/>
        <v>6962.658598</v>
      </c>
      <c r="S22" s="13">
        <f t="shared" si="1"/>
        <v>-0.11712015186417979</v>
      </c>
      <c r="T22" s="13">
        <f t="shared" si="2"/>
        <v>7.6132805154190519E-2</v>
      </c>
    </row>
    <row r="23" spans="1:34" ht="15.75">
      <c r="A23" s="2" t="s">
        <v>63</v>
      </c>
      <c r="B23" s="5">
        <v>6144795</v>
      </c>
      <c r="C23" s="5">
        <v>5527995</v>
      </c>
      <c r="D23" s="5">
        <v>6303583</v>
      </c>
      <c r="O23" s="11" t="s">
        <v>64</v>
      </c>
      <c r="P23" s="15">
        <f t="shared" si="12"/>
        <v>6144795</v>
      </c>
      <c r="Q23" s="15">
        <f t="shared" si="11"/>
        <v>5527995</v>
      </c>
      <c r="R23" s="15">
        <f t="shared" si="11"/>
        <v>6303583</v>
      </c>
      <c r="S23" s="13">
        <f t="shared" si="1"/>
        <v>0.14030186351471019</v>
      </c>
      <c r="T23" s="13">
        <f t="shared" si="2"/>
        <v>2.5841057350163732E-2</v>
      </c>
    </row>
    <row r="24" spans="1:34" ht="15.75">
      <c r="A24" s="2" t="s">
        <v>65</v>
      </c>
      <c r="B24" s="5">
        <v>11279889</v>
      </c>
      <c r="C24" s="5">
        <v>5572171</v>
      </c>
      <c r="D24" s="5">
        <v>3982390</v>
      </c>
      <c r="O24" s="11" t="s">
        <v>66</v>
      </c>
      <c r="P24" s="15">
        <f t="shared" si="12"/>
        <v>11279889</v>
      </c>
      <c r="Q24" s="15">
        <f t="shared" si="11"/>
        <v>5572171</v>
      </c>
      <c r="R24" s="15">
        <f t="shared" si="11"/>
        <v>3982390</v>
      </c>
      <c r="S24" s="13">
        <f t="shared" si="1"/>
        <v>-0.2853072886671999</v>
      </c>
      <c r="T24" s="13">
        <f t="shared" si="2"/>
        <v>-0.64694776695054357</v>
      </c>
    </row>
    <row r="29" spans="1:34">
      <c r="K29" t="s">
        <v>18</v>
      </c>
      <c r="L29" t="s">
        <v>67</v>
      </c>
      <c r="M29" t="s">
        <v>24</v>
      </c>
      <c r="N29" t="s">
        <v>26</v>
      </c>
      <c r="O29" t="s">
        <v>28</v>
      </c>
      <c r="P29" t="s">
        <v>30</v>
      </c>
      <c r="Q29" t="s">
        <v>32</v>
      </c>
      <c r="R29" t="s">
        <v>34</v>
      </c>
      <c r="S29" t="s">
        <v>36</v>
      </c>
      <c r="T29" t="s">
        <v>38</v>
      </c>
      <c r="U29" t="s">
        <v>40</v>
      </c>
      <c r="V29" t="s">
        <v>42</v>
      </c>
      <c r="W29" t="s">
        <v>44</v>
      </c>
      <c r="X29" t="s">
        <v>46</v>
      </c>
      <c r="Y29" t="s">
        <v>15</v>
      </c>
      <c r="Z29" t="s">
        <v>49</v>
      </c>
      <c r="AA29" t="s">
        <v>51</v>
      </c>
      <c r="AB29" t="s">
        <v>53</v>
      </c>
      <c r="AC29" t="s">
        <v>55</v>
      </c>
      <c r="AD29" t="s">
        <v>57</v>
      </c>
      <c r="AE29" t="s">
        <v>59</v>
      </c>
      <c r="AF29" t="s">
        <v>61</v>
      </c>
      <c r="AG29" t="s">
        <v>63</v>
      </c>
      <c r="AH29" t="s">
        <v>65</v>
      </c>
    </row>
    <row r="30" spans="1:34">
      <c r="K30" t="s">
        <v>68</v>
      </c>
      <c r="L30">
        <v>2025</v>
      </c>
      <c r="M30">
        <v>43909</v>
      </c>
      <c r="N30">
        <v>6279</v>
      </c>
      <c r="O30">
        <v>451</v>
      </c>
      <c r="P30">
        <v>37179</v>
      </c>
      <c r="Q30">
        <v>46771282.600000001</v>
      </c>
      <c r="R30">
        <v>7590274</v>
      </c>
      <c r="S30">
        <v>293204884.63</v>
      </c>
      <c r="T30">
        <v>347566441.23000002</v>
      </c>
      <c r="U30">
        <v>6789</v>
      </c>
      <c r="V30">
        <v>1071</v>
      </c>
      <c r="W30">
        <v>46811</v>
      </c>
      <c r="X30">
        <v>54678</v>
      </c>
      <c r="Y30">
        <v>6356.6048730000002</v>
      </c>
      <c r="Z30">
        <v>6889.2742079999998</v>
      </c>
      <c r="AA30">
        <v>7087.0905700000003</v>
      </c>
      <c r="AB30">
        <v>6263.5894259999995</v>
      </c>
      <c r="AC30">
        <v>7915.6082180000003</v>
      </c>
      <c r="AD30">
        <v>7448.8425859999998</v>
      </c>
      <c r="AE30">
        <v>16829.875831000001</v>
      </c>
      <c r="AF30">
        <v>7886.3036830000001</v>
      </c>
      <c r="AG30">
        <v>5527995</v>
      </c>
      <c r="AH30">
        <v>5572171</v>
      </c>
    </row>
    <row r="32" spans="1:34">
      <c r="K32" t="s">
        <v>18</v>
      </c>
      <c r="L32" t="s">
        <v>67</v>
      </c>
      <c r="M32" t="s">
        <v>24</v>
      </c>
      <c r="N32" t="s">
        <v>26</v>
      </c>
      <c r="O32" t="s">
        <v>28</v>
      </c>
      <c r="P32" t="s">
        <v>30</v>
      </c>
      <c r="Q32" t="s">
        <v>32</v>
      </c>
      <c r="R32" t="s">
        <v>34</v>
      </c>
      <c r="S32" t="s">
        <v>36</v>
      </c>
      <c r="T32" t="s">
        <v>38</v>
      </c>
      <c r="U32" t="s">
        <v>40</v>
      </c>
      <c r="V32" t="s">
        <v>42</v>
      </c>
      <c r="W32" t="s">
        <v>44</v>
      </c>
      <c r="X32" t="s">
        <v>46</v>
      </c>
      <c r="Y32" t="s">
        <v>15</v>
      </c>
      <c r="Z32" t="s">
        <v>49</v>
      </c>
      <c r="AA32" t="s">
        <v>51</v>
      </c>
      <c r="AB32" t="s">
        <v>53</v>
      </c>
      <c r="AC32" t="s">
        <v>55</v>
      </c>
      <c r="AD32" t="s">
        <v>57</v>
      </c>
      <c r="AE32" t="s">
        <v>59</v>
      </c>
      <c r="AF32" t="s">
        <v>61</v>
      </c>
      <c r="AG32" t="s">
        <v>63</v>
      </c>
      <c r="AH32" t="s">
        <v>65</v>
      </c>
    </row>
    <row r="33" spans="11:34">
      <c r="K33" t="s">
        <v>69</v>
      </c>
      <c r="L33">
        <v>2024</v>
      </c>
      <c r="M33">
        <v>37068</v>
      </c>
      <c r="N33">
        <v>5803</v>
      </c>
      <c r="O33">
        <v>560</v>
      </c>
      <c r="P33">
        <v>30705</v>
      </c>
      <c r="Q33">
        <v>43019616.5</v>
      </c>
      <c r="R33">
        <v>7971727</v>
      </c>
      <c r="S33">
        <v>198690962.25</v>
      </c>
      <c r="T33">
        <v>249682305.75</v>
      </c>
      <c r="U33">
        <v>8190</v>
      </c>
      <c r="V33">
        <v>1495</v>
      </c>
      <c r="W33">
        <v>39152</v>
      </c>
      <c r="X33">
        <v>48837</v>
      </c>
      <c r="Y33">
        <v>5112.5643620000001</v>
      </c>
      <c r="Z33">
        <v>5252.7004269999998</v>
      </c>
      <c r="AA33">
        <v>5332.258863</v>
      </c>
      <c r="AB33">
        <v>5074.8611119999996</v>
      </c>
      <c r="AC33">
        <v>6735.7911340000001</v>
      </c>
      <c r="AD33">
        <v>7413.3407719999996</v>
      </c>
      <c r="AE33">
        <v>14235.226785999999</v>
      </c>
      <c r="AF33">
        <v>6470.9644109999999</v>
      </c>
      <c r="AG33">
        <v>6131889</v>
      </c>
      <c r="AH33">
        <v>11279164</v>
      </c>
    </row>
    <row r="34" spans="11:34">
      <c r="K34" t="s">
        <v>68</v>
      </c>
      <c r="L34">
        <v>2025</v>
      </c>
      <c r="M34">
        <v>43909</v>
      </c>
      <c r="N34">
        <v>6279</v>
      </c>
      <c r="O34">
        <v>451</v>
      </c>
      <c r="P34">
        <v>37179</v>
      </c>
      <c r="Q34">
        <v>46771282.600000001</v>
      </c>
      <c r="R34">
        <v>7590274</v>
      </c>
      <c r="S34">
        <v>293204884.63</v>
      </c>
      <c r="T34">
        <v>347566441.23000002</v>
      </c>
      <c r="U34">
        <v>6789</v>
      </c>
      <c r="V34">
        <v>1071</v>
      </c>
      <c r="W34">
        <v>46810</v>
      </c>
      <c r="X34">
        <v>54670</v>
      </c>
      <c r="Y34">
        <v>6357.5350509999998</v>
      </c>
      <c r="Z34">
        <v>6889.2742079999998</v>
      </c>
      <c r="AA34">
        <v>7087.0905700000003</v>
      </c>
      <c r="AB34">
        <v>6263.7232350000004</v>
      </c>
      <c r="AC34">
        <v>7915.6082180000003</v>
      </c>
      <c r="AD34">
        <v>7448.8425859999998</v>
      </c>
      <c r="AE34">
        <v>16829.875831000001</v>
      </c>
      <c r="AF34">
        <v>7886.3036830000001</v>
      </c>
      <c r="AG34">
        <v>5524974</v>
      </c>
      <c r="AH34">
        <v>5572171</v>
      </c>
    </row>
    <row r="35" spans="11:34">
      <c r="K35" t="s">
        <v>69</v>
      </c>
      <c r="L35">
        <v>2025</v>
      </c>
      <c r="M35">
        <v>36575</v>
      </c>
      <c r="N35">
        <v>5534</v>
      </c>
      <c r="O35">
        <v>389</v>
      </c>
      <c r="P35">
        <v>30652</v>
      </c>
      <c r="Q35">
        <v>39028123.25</v>
      </c>
      <c r="R35">
        <v>6812750.0999999996</v>
      </c>
      <c r="S35">
        <v>213419411.34999999</v>
      </c>
      <c r="T35">
        <v>259260284.69999999</v>
      </c>
      <c r="U35">
        <v>6069</v>
      </c>
      <c r="V35">
        <v>997</v>
      </c>
      <c r="W35">
        <v>36963</v>
      </c>
      <c r="X35">
        <v>44029</v>
      </c>
      <c r="Y35">
        <v>5888.3982079999996</v>
      </c>
      <c r="Z35">
        <v>6430.7337699999998</v>
      </c>
      <c r="AA35">
        <v>6833.2498500000002</v>
      </c>
      <c r="AB35">
        <v>5773.8660650000002</v>
      </c>
      <c r="AC35">
        <v>7088.4561780000004</v>
      </c>
      <c r="AD35">
        <v>7052.425596</v>
      </c>
      <c r="AE35">
        <v>17513.496401</v>
      </c>
      <c r="AF35">
        <v>6962.658598</v>
      </c>
      <c r="AG35">
        <v>6297088</v>
      </c>
      <c r="AH35">
        <v>3982390</v>
      </c>
    </row>
  </sheetData>
  <conditionalFormatting sqref="S2:T24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1BE8-A085-45E7-AA98-D96D73AE7347}">
  <dimension ref="A1:Q24"/>
  <sheetViews>
    <sheetView topLeftCell="F1" workbookViewId="0">
      <selection activeCell="L2" sqref="L2"/>
    </sheetView>
  </sheetViews>
  <sheetFormatPr defaultRowHeight="15"/>
  <cols>
    <col min="1" max="1" width="24.85546875" bestFit="1" customWidth="1"/>
    <col min="2" max="4" width="12" bestFit="1" customWidth="1"/>
    <col min="6" max="6" width="24.85546875" bestFit="1" customWidth="1"/>
    <col min="7" max="9" width="15.28515625" bestFit="1" customWidth="1"/>
    <col min="12" max="12" width="26.28515625" bestFit="1" customWidth="1"/>
    <col min="13" max="15" width="9.7109375" bestFit="1" customWidth="1"/>
    <col min="16" max="16" width="17.85546875" bestFit="1" customWidth="1"/>
    <col min="17" max="17" width="16" bestFit="1" customWidth="1"/>
    <col min="18" max="18" width="8" bestFit="1" customWidth="1"/>
    <col min="19" max="19" width="21.85546875" bestFit="1" customWidth="1"/>
    <col min="20" max="20" width="9.85546875" bestFit="1" customWidth="1"/>
    <col min="21" max="21" width="14.42578125" bestFit="1" customWidth="1"/>
    <col min="22" max="22" width="13.42578125" bestFit="1" customWidth="1"/>
    <col min="23" max="23" width="15" bestFit="1" customWidth="1"/>
    <col min="24" max="24" width="18.28515625" bestFit="1" customWidth="1"/>
    <col min="25" max="25" width="17.28515625" bestFit="1" customWidth="1"/>
    <col min="26" max="26" width="10" bestFit="1" customWidth="1"/>
    <col min="27" max="27" width="14.140625" bestFit="1" customWidth="1"/>
    <col min="28" max="28" width="17.42578125" bestFit="1" customWidth="1"/>
    <col min="29" max="29" width="16.28515625" bestFit="1" customWidth="1"/>
    <col min="30" max="30" width="6" bestFit="1" customWidth="1"/>
    <col min="31" max="31" width="12" bestFit="1" customWidth="1"/>
    <col min="32" max="32" width="14.42578125" bestFit="1" customWidth="1"/>
    <col min="33" max="33" width="17.42578125" bestFit="1" customWidth="1"/>
    <col min="34" max="34" width="16.28515625" bestFit="1" customWidth="1"/>
    <col min="35" max="35" width="12" bestFit="1" customWidth="1"/>
    <col min="36" max="36" width="15" bestFit="1" customWidth="1"/>
    <col min="37" max="37" width="18" bestFit="1" customWidth="1"/>
    <col min="38" max="38" width="16.85546875" bestFit="1" customWidth="1"/>
    <col min="39" max="39" width="24.85546875" bestFit="1" customWidth="1"/>
    <col min="40" max="40" width="17" bestFit="1" customWidth="1"/>
  </cols>
  <sheetData>
    <row r="1" spans="1:17" ht="15.75">
      <c r="A1" s="4" t="s">
        <v>18</v>
      </c>
      <c r="B1" s="7">
        <v>45536</v>
      </c>
      <c r="C1" s="7">
        <v>45870</v>
      </c>
      <c r="D1" s="7">
        <v>45901</v>
      </c>
      <c r="L1" s="8" t="s">
        <v>19</v>
      </c>
      <c r="M1" s="9">
        <f t="shared" ref="M1:O3" si="0">B1</f>
        <v>45536</v>
      </c>
      <c r="N1" s="9">
        <f t="shared" si="0"/>
        <v>45870</v>
      </c>
      <c r="O1" s="9">
        <f t="shared" si="0"/>
        <v>45901</v>
      </c>
      <c r="P1" s="10" t="s">
        <v>20</v>
      </c>
      <c r="Q1" s="10" t="s">
        <v>21</v>
      </c>
    </row>
    <row r="2" spans="1:17" ht="15.75">
      <c r="A2" s="2" t="s">
        <v>22</v>
      </c>
      <c r="B2" s="5">
        <v>5173</v>
      </c>
      <c r="C2" s="5">
        <v>5638</v>
      </c>
      <c r="D2" s="5">
        <v>5276</v>
      </c>
      <c r="L2" s="11" t="s">
        <v>23</v>
      </c>
      <c r="M2" s="12">
        <f t="shared" si="0"/>
        <v>5173</v>
      </c>
      <c r="N2" s="12">
        <f t="shared" si="0"/>
        <v>5638</v>
      </c>
      <c r="O2" s="12">
        <f t="shared" si="0"/>
        <v>5276</v>
      </c>
      <c r="P2" s="13">
        <f>O2/N2-1</f>
        <v>-6.4207165661582133E-2</v>
      </c>
      <c r="Q2" s="13">
        <f>O2/M2-1</f>
        <v>1.9911076744635547E-2</v>
      </c>
    </row>
    <row r="3" spans="1:17" ht="15.75">
      <c r="A3" s="2" t="s">
        <v>24</v>
      </c>
      <c r="B3" s="5">
        <v>34056</v>
      </c>
      <c r="C3" s="5">
        <v>38902</v>
      </c>
      <c r="D3" s="5">
        <v>34032</v>
      </c>
      <c r="G3" s="16"/>
      <c r="H3" s="16"/>
      <c r="I3" s="16"/>
      <c r="L3" s="11" t="s">
        <v>25</v>
      </c>
      <c r="M3" s="12">
        <f t="shared" si="0"/>
        <v>34056</v>
      </c>
      <c r="N3" s="12">
        <f t="shared" si="0"/>
        <v>38902</v>
      </c>
      <c r="O3" s="12">
        <f t="shared" si="0"/>
        <v>34032</v>
      </c>
      <c r="P3" s="13">
        <f t="shared" ref="P3:P24" si="1">O3/N3-1</f>
        <v>-0.12518636573955066</v>
      </c>
      <c r="Q3" s="13">
        <f t="shared" ref="Q3:Q24" si="2">O3/M3-1</f>
        <v>-7.0472163495416407E-4</v>
      </c>
    </row>
    <row r="4" spans="1:17" ht="15.75">
      <c r="A4" s="2" t="s">
        <v>26</v>
      </c>
      <c r="B4" s="5">
        <v>5353</v>
      </c>
      <c r="C4" s="5">
        <v>5682</v>
      </c>
      <c r="D4" s="5">
        <v>5204</v>
      </c>
      <c r="G4" s="16"/>
      <c r="H4" s="16"/>
      <c r="I4" s="16"/>
      <c r="L4" s="11" t="s">
        <v>27</v>
      </c>
      <c r="M4" s="14">
        <f>B4/B3</f>
        <v>0.15718228799624148</v>
      </c>
      <c r="N4" s="14">
        <f>C4/C3</f>
        <v>0.14605932856922524</v>
      </c>
      <c r="O4" s="14">
        <f>D4/D3</f>
        <v>0.15291490362012225</v>
      </c>
      <c r="P4" s="13">
        <f>O4-N4</f>
        <v>6.8555750508970115E-3</v>
      </c>
      <c r="Q4" s="13">
        <f>O4-M4</f>
        <v>-4.267384376119232E-3</v>
      </c>
    </row>
    <row r="5" spans="1:17" ht="15.75">
      <c r="A5" s="2" t="s">
        <v>28</v>
      </c>
      <c r="B5" s="5">
        <v>496</v>
      </c>
      <c r="C5" s="5">
        <v>396</v>
      </c>
      <c r="D5" s="5">
        <v>359</v>
      </c>
      <c r="G5" s="16"/>
      <c r="H5" s="16"/>
      <c r="I5" s="16"/>
      <c r="L5" s="11" t="s">
        <v>29</v>
      </c>
      <c r="M5" s="14">
        <f>B5/B3</f>
        <v>1.4564247122386657E-2</v>
      </c>
      <c r="N5" s="14">
        <f>C5/C3</f>
        <v>1.0179425222353607E-2</v>
      </c>
      <c r="O5" s="14">
        <f>D5/D3</f>
        <v>1.0548895157498824E-2</v>
      </c>
      <c r="P5" s="13">
        <f t="shared" ref="P5:P6" si="3">O5-N5</f>
        <v>3.6946993514521721E-4</v>
      </c>
      <c r="Q5" s="13">
        <f t="shared" ref="Q5:Q6" si="4">O5-M5</f>
        <v>-4.0153519648878332E-3</v>
      </c>
    </row>
    <row r="6" spans="1:17" ht="15.75">
      <c r="A6" s="2" t="s">
        <v>30</v>
      </c>
      <c r="B6" s="5">
        <v>28207</v>
      </c>
      <c r="C6" s="5">
        <v>32824</v>
      </c>
      <c r="D6" s="5">
        <v>28469</v>
      </c>
      <c r="G6" s="16"/>
      <c r="H6" s="16"/>
      <c r="I6" s="16"/>
      <c r="L6" s="11" t="s">
        <v>31</v>
      </c>
      <c r="M6" s="14">
        <f>B6/B3</f>
        <v>0.82825346488137186</v>
      </c>
      <c r="N6" s="14">
        <f>C6/C3</f>
        <v>0.84376124620842119</v>
      </c>
      <c r="O6" s="14">
        <f>D6/D3</f>
        <v>0.83653620122237893</v>
      </c>
      <c r="P6" s="13">
        <f t="shared" si="3"/>
        <v>-7.2250449860422616E-3</v>
      </c>
      <c r="Q6" s="13">
        <f t="shared" si="4"/>
        <v>8.2827363410070687E-3</v>
      </c>
    </row>
    <row r="7" spans="1:17" ht="15.75">
      <c r="A7" s="2" t="s">
        <v>32</v>
      </c>
      <c r="B7" s="5">
        <v>41108297</v>
      </c>
      <c r="C7" s="5">
        <v>44134789</v>
      </c>
      <c r="D7" s="5">
        <v>37680556</v>
      </c>
      <c r="G7" s="16"/>
      <c r="H7" s="16"/>
      <c r="I7" s="16"/>
      <c r="L7" s="11" t="s">
        <v>33</v>
      </c>
      <c r="M7" s="15">
        <f>B10</f>
        <v>230265690</v>
      </c>
      <c r="N7" s="15">
        <f>C10</f>
        <v>311709590</v>
      </c>
      <c r="O7" s="15">
        <f>D10</f>
        <v>240850036</v>
      </c>
      <c r="P7" s="13">
        <f t="shared" si="1"/>
        <v>-0.22732555004162691</v>
      </c>
      <c r="Q7" s="13">
        <f t="shared" si="2"/>
        <v>4.596579716239968E-2</v>
      </c>
    </row>
    <row r="8" spans="1:17" ht="15.75">
      <c r="A8" s="2" t="s">
        <v>34</v>
      </c>
      <c r="B8" s="5">
        <v>7267511</v>
      </c>
      <c r="C8" s="5">
        <v>6839157</v>
      </c>
      <c r="D8" s="5">
        <v>6327874</v>
      </c>
      <c r="G8" s="16"/>
      <c r="H8" s="16"/>
      <c r="I8" s="16"/>
      <c r="L8" s="11" t="s">
        <v>35</v>
      </c>
      <c r="M8" s="14">
        <f t="shared" ref="M8:O10" si="5">B7/B$10</f>
        <v>0.17852549808875132</v>
      </c>
      <c r="N8" s="14">
        <f t="shared" si="5"/>
        <v>0.14158944869164916</v>
      </c>
      <c r="O8" s="14">
        <f t="shared" si="5"/>
        <v>0.15644820580388039</v>
      </c>
      <c r="P8" s="13">
        <f>O8-N8</f>
        <v>1.4858757112231225E-2</v>
      </c>
      <c r="Q8" s="13">
        <f>O8-M8</f>
        <v>-2.2077292284870931E-2</v>
      </c>
    </row>
    <row r="9" spans="1:17" ht="15.75">
      <c r="A9" s="2" t="s">
        <v>36</v>
      </c>
      <c r="B9" s="5">
        <v>181889882</v>
      </c>
      <c r="C9" s="5">
        <v>260735644</v>
      </c>
      <c r="D9" s="5">
        <v>196841606</v>
      </c>
      <c r="G9" s="16"/>
      <c r="H9" s="16"/>
      <c r="I9" s="16"/>
      <c r="L9" s="11" t="s">
        <v>37</v>
      </c>
      <c r="M9" s="14">
        <f t="shared" si="5"/>
        <v>3.1561414989788532E-2</v>
      </c>
      <c r="N9" s="14">
        <f t="shared" si="5"/>
        <v>2.1940797522463137E-2</v>
      </c>
      <c r="O9" s="14">
        <f t="shared" si="5"/>
        <v>2.6273087208506792E-2</v>
      </c>
      <c r="P9" s="13">
        <f t="shared" ref="P9:P10" si="6">O9-N9</f>
        <v>4.3322896860436555E-3</v>
      </c>
      <c r="Q9" s="13">
        <f t="shared" ref="Q9:Q10" si="7">O9-M9</f>
        <v>-5.2883277812817396E-3</v>
      </c>
    </row>
    <row r="10" spans="1:17" ht="15.75">
      <c r="A10" s="2" t="s">
        <v>38</v>
      </c>
      <c r="B10" s="5">
        <v>230265690</v>
      </c>
      <c r="C10" s="5">
        <v>311709590</v>
      </c>
      <c r="D10" s="5">
        <v>240850036</v>
      </c>
      <c r="G10" s="16"/>
      <c r="H10" s="16"/>
      <c r="I10" s="16"/>
      <c r="L10" s="11" t="s">
        <v>39</v>
      </c>
      <c r="M10" s="14">
        <f t="shared" si="5"/>
        <v>0.78991308692146012</v>
      </c>
      <c r="N10" s="14">
        <f t="shared" si="5"/>
        <v>0.83646975378588773</v>
      </c>
      <c r="O10" s="14">
        <f t="shared" si="5"/>
        <v>0.81727870698761285</v>
      </c>
      <c r="P10" s="13">
        <f t="shared" si="6"/>
        <v>-1.919104679827488E-2</v>
      </c>
      <c r="Q10" s="13">
        <f t="shared" si="7"/>
        <v>2.7365620066152729E-2</v>
      </c>
    </row>
    <row r="11" spans="1:17" ht="15.75">
      <c r="A11" s="2" t="s">
        <v>40</v>
      </c>
      <c r="B11" s="5">
        <v>7740</v>
      </c>
      <c r="C11" s="5">
        <v>6172</v>
      </c>
      <c r="D11" s="5">
        <v>5735</v>
      </c>
      <c r="G11" s="16"/>
      <c r="H11" s="16"/>
      <c r="I11" s="16"/>
      <c r="L11" s="11" t="s">
        <v>41</v>
      </c>
      <c r="M11" s="12">
        <f>B14</f>
        <v>45013</v>
      </c>
      <c r="N11" s="12">
        <f>C14</f>
        <v>47794</v>
      </c>
      <c r="O11" s="12">
        <f>D14</f>
        <v>40800</v>
      </c>
      <c r="P11" s="13">
        <f t="shared" si="1"/>
        <v>-0.14633636021257901</v>
      </c>
      <c r="Q11" s="13">
        <f t="shared" si="2"/>
        <v>-9.3595183613622734E-2</v>
      </c>
    </row>
    <row r="12" spans="1:17" ht="15.75">
      <c r="A12" s="2" t="s">
        <v>42</v>
      </c>
      <c r="B12" s="5">
        <v>1334</v>
      </c>
      <c r="C12" s="5">
        <v>936</v>
      </c>
      <c r="D12" s="5">
        <v>911</v>
      </c>
      <c r="G12" s="16"/>
      <c r="H12" s="16"/>
      <c r="I12" s="16"/>
      <c r="L12" s="11" t="s">
        <v>43</v>
      </c>
      <c r="M12" s="14">
        <f>B11/B$14</f>
        <v>0.17195032546153333</v>
      </c>
      <c r="N12" s="14">
        <f>C11/C$14</f>
        <v>0.12913754864627358</v>
      </c>
      <c r="O12" s="14">
        <f>D11/D$14</f>
        <v>0.14056372549019608</v>
      </c>
      <c r="P12" s="13">
        <f>O12-N12</f>
        <v>1.1426176843922498E-2</v>
      </c>
      <c r="Q12" s="13">
        <f>O12-M12</f>
        <v>-3.1386599971337248E-2</v>
      </c>
    </row>
    <row r="13" spans="1:17" ht="15.75">
      <c r="A13" s="2" t="s">
        <v>44</v>
      </c>
      <c r="B13" s="5">
        <v>35897</v>
      </c>
      <c r="C13" s="5">
        <v>40680</v>
      </c>
      <c r="D13" s="5">
        <v>34138</v>
      </c>
      <c r="G13" s="16"/>
      <c r="H13" s="16"/>
      <c r="I13" s="16"/>
      <c r="L13" s="11" t="s">
        <v>45</v>
      </c>
      <c r="M13" s="14">
        <f t="shared" ref="M13:M14" si="8">B12/B$14</f>
        <v>2.9635882967142826E-2</v>
      </c>
      <c r="N13" s="14">
        <f>C12/C$14</f>
        <v>1.9584048206887895E-2</v>
      </c>
      <c r="O13" s="14">
        <f>D12/D$14</f>
        <v>2.2328431372549019E-2</v>
      </c>
      <c r="P13" s="13">
        <f t="shared" ref="P13:P14" si="9">O13-N13</f>
        <v>2.7443831656611233E-3</v>
      </c>
      <c r="Q13" s="13">
        <f t="shared" ref="Q13:Q14" si="10">O13-M13</f>
        <v>-7.3074515945938077E-3</v>
      </c>
    </row>
    <row r="14" spans="1:17" ht="15.75">
      <c r="A14" s="2" t="s">
        <v>46</v>
      </c>
      <c r="B14" s="5">
        <v>45013</v>
      </c>
      <c r="C14" s="5">
        <v>47794</v>
      </c>
      <c r="D14" s="5">
        <v>40800</v>
      </c>
      <c r="G14" s="16"/>
      <c r="H14" s="16"/>
      <c r="I14" s="16"/>
      <c r="L14" s="11" t="s">
        <v>47</v>
      </c>
      <c r="M14" s="14">
        <f t="shared" si="8"/>
        <v>0.79748072778974965</v>
      </c>
      <c r="N14" s="14">
        <f>C13/C$14</f>
        <v>0.85115286437628157</v>
      </c>
      <c r="O14" s="14">
        <f>D13/D$14</f>
        <v>0.83671568627450976</v>
      </c>
      <c r="P14" s="13">
        <f t="shared" si="9"/>
        <v>-1.4437178101771808E-2</v>
      </c>
      <c r="Q14" s="13">
        <f t="shared" si="10"/>
        <v>3.9234958484760107E-2</v>
      </c>
    </row>
    <row r="15" spans="1:17" ht="15.75">
      <c r="A15" s="2" t="s">
        <v>15</v>
      </c>
      <c r="B15" s="5">
        <v>5115.5375110000004</v>
      </c>
      <c r="C15" s="5">
        <v>6521.9397829999998</v>
      </c>
      <c r="D15" s="5">
        <v>5903.1871570000003</v>
      </c>
      <c r="G15" s="16"/>
      <c r="H15" s="16"/>
      <c r="I15" s="16"/>
      <c r="L15" s="11" t="s">
        <v>48</v>
      </c>
      <c r="M15" s="12">
        <f>B15</f>
        <v>5115.5375110000004</v>
      </c>
      <c r="N15" s="12">
        <f t="shared" ref="N15:O24" si="11">C15</f>
        <v>6521.9397829999998</v>
      </c>
      <c r="O15" s="12">
        <f t="shared" si="11"/>
        <v>5903.1871570000003</v>
      </c>
      <c r="P15" s="13">
        <f t="shared" si="1"/>
        <v>-9.4872483737557967E-2</v>
      </c>
      <c r="Q15" s="13">
        <f t="shared" si="2"/>
        <v>0.15397202039987157</v>
      </c>
    </row>
    <row r="16" spans="1:17" ht="15.75">
      <c r="A16" s="2" t="s">
        <v>49</v>
      </c>
      <c r="B16" s="5">
        <v>5311.1494830000001</v>
      </c>
      <c r="C16" s="5">
        <v>7150.8083280000001</v>
      </c>
      <c r="D16" s="5">
        <v>6570.2800349999998</v>
      </c>
      <c r="G16" s="16"/>
      <c r="H16" s="16"/>
      <c r="I16" s="16"/>
      <c r="L16" s="11" t="s">
        <v>50</v>
      </c>
      <c r="M16" s="12">
        <f t="shared" ref="M16:M24" si="12">B16</f>
        <v>5311.1494830000001</v>
      </c>
      <c r="N16" s="12">
        <f t="shared" si="11"/>
        <v>7150.8083280000001</v>
      </c>
      <c r="O16" s="12">
        <f t="shared" si="11"/>
        <v>6570.2800349999998</v>
      </c>
      <c r="P16" s="13">
        <f t="shared" si="1"/>
        <v>-8.1183590214110479E-2</v>
      </c>
      <c r="Q16" s="13">
        <f t="shared" si="2"/>
        <v>0.23707307731221694</v>
      </c>
    </row>
    <row r="17" spans="1:17" ht="15.75">
      <c r="A17" s="2" t="s">
        <v>51</v>
      </c>
      <c r="B17" s="5">
        <v>5447.9092950000004</v>
      </c>
      <c r="C17" s="5">
        <v>7306.7916670000004</v>
      </c>
      <c r="D17" s="5">
        <v>6946.0746429999999</v>
      </c>
      <c r="G17" s="16"/>
      <c r="H17" s="16"/>
      <c r="I17" s="16"/>
      <c r="L17" s="11" t="s">
        <v>52</v>
      </c>
      <c r="M17" s="12">
        <f t="shared" si="12"/>
        <v>5447.9092950000004</v>
      </c>
      <c r="N17" s="12">
        <f t="shared" si="11"/>
        <v>7306.7916670000004</v>
      </c>
      <c r="O17" s="12">
        <f t="shared" si="11"/>
        <v>6946.0746429999999</v>
      </c>
      <c r="P17" s="13">
        <f t="shared" si="1"/>
        <v>-4.9367361276923094E-2</v>
      </c>
      <c r="Q17" s="13">
        <f t="shared" si="2"/>
        <v>0.27499821800906088</v>
      </c>
    </row>
    <row r="18" spans="1:17" ht="15.75">
      <c r="A18" s="2" t="s">
        <v>53</v>
      </c>
      <c r="B18" s="5">
        <v>5066.9939549999999</v>
      </c>
      <c r="C18" s="5">
        <v>6409.4307769999996</v>
      </c>
      <c r="D18" s="5">
        <v>5766.0555979999999</v>
      </c>
      <c r="G18" s="16"/>
      <c r="H18" s="16"/>
      <c r="I18" s="16"/>
      <c r="L18" s="11" t="s">
        <v>54</v>
      </c>
      <c r="M18" s="12">
        <f t="shared" si="12"/>
        <v>5066.9939549999999</v>
      </c>
      <c r="N18" s="12">
        <f t="shared" si="11"/>
        <v>6409.4307769999996</v>
      </c>
      <c r="O18" s="12">
        <f t="shared" si="11"/>
        <v>5766.0555979999999</v>
      </c>
      <c r="P18" s="13">
        <f t="shared" si="1"/>
        <v>-0.10037945667635995</v>
      </c>
      <c r="Q18" s="13">
        <f t="shared" si="2"/>
        <v>0.13796378073634386</v>
      </c>
    </row>
    <row r="19" spans="1:17" ht="15.75">
      <c r="A19" s="2" t="s">
        <v>55</v>
      </c>
      <c r="B19" s="5">
        <v>6761.3838969999997</v>
      </c>
      <c r="C19" s="5">
        <v>8012.6880369999999</v>
      </c>
      <c r="D19" s="5">
        <v>7077.1637280000004</v>
      </c>
      <c r="G19" s="16"/>
      <c r="H19" s="16"/>
      <c r="I19" s="16"/>
      <c r="L19" s="11" t="s">
        <v>56</v>
      </c>
      <c r="M19" s="12">
        <f t="shared" si="12"/>
        <v>6761.3838969999997</v>
      </c>
      <c r="N19" s="12">
        <f t="shared" si="11"/>
        <v>8012.6880369999999</v>
      </c>
      <c r="O19" s="12">
        <f t="shared" si="11"/>
        <v>7077.1637280000004</v>
      </c>
      <c r="P19" s="13">
        <f t="shared" si="1"/>
        <v>-0.11675536407757936</v>
      </c>
      <c r="Q19" s="13">
        <f t="shared" si="2"/>
        <v>4.6703431695412467E-2</v>
      </c>
    </row>
    <row r="20" spans="1:17" ht="15.75">
      <c r="A20" s="2" t="s">
        <v>57</v>
      </c>
      <c r="B20" s="5">
        <v>7679.4875769999999</v>
      </c>
      <c r="C20" s="5">
        <v>7767.4743049999997</v>
      </c>
      <c r="D20" s="5">
        <v>7240.6910070000004</v>
      </c>
      <c r="G20" s="16"/>
      <c r="H20" s="16"/>
      <c r="I20" s="16"/>
      <c r="L20" s="11" t="s">
        <v>58</v>
      </c>
      <c r="M20" s="12">
        <f t="shared" si="12"/>
        <v>7679.4875769999999</v>
      </c>
      <c r="N20" s="12">
        <f t="shared" si="11"/>
        <v>7767.4743049999997</v>
      </c>
      <c r="O20" s="12">
        <f t="shared" si="11"/>
        <v>7240.6910070000004</v>
      </c>
      <c r="P20" s="13">
        <f t="shared" si="1"/>
        <v>-6.7819123348873411E-2</v>
      </c>
      <c r="Q20" s="13">
        <f t="shared" si="2"/>
        <v>-5.7138782451343739E-2</v>
      </c>
    </row>
    <row r="21" spans="1:17" ht="15.75">
      <c r="A21" s="2" t="s">
        <v>59</v>
      </c>
      <c r="B21" s="5">
        <v>14652.239919</v>
      </c>
      <c r="C21" s="5">
        <v>17270.598484999999</v>
      </c>
      <c r="D21" s="5">
        <v>17626.389972000001</v>
      </c>
      <c r="G21" s="16"/>
      <c r="H21" s="16"/>
      <c r="I21" s="16"/>
      <c r="L21" s="11" t="s">
        <v>60</v>
      </c>
      <c r="M21" s="12">
        <f t="shared" si="12"/>
        <v>14652.239919</v>
      </c>
      <c r="N21" s="12">
        <f t="shared" si="11"/>
        <v>17270.598484999999</v>
      </c>
      <c r="O21" s="12">
        <f t="shared" si="11"/>
        <v>17626.389972000001</v>
      </c>
      <c r="P21" s="13">
        <f t="shared" si="1"/>
        <v>2.0600993492438491E-2</v>
      </c>
      <c r="Q21" s="13">
        <f t="shared" si="2"/>
        <v>0.20298262036668757</v>
      </c>
    </row>
    <row r="22" spans="1:17" ht="15.75">
      <c r="A22" s="2" t="s">
        <v>61</v>
      </c>
      <c r="B22" s="5">
        <v>6448.3951500000003</v>
      </c>
      <c r="C22" s="5">
        <v>7943.445162</v>
      </c>
      <c r="D22" s="5">
        <v>6914.2437739999996</v>
      </c>
      <c r="G22" s="16"/>
      <c r="H22" s="16"/>
      <c r="I22" s="16"/>
      <c r="L22" s="11" t="s">
        <v>62</v>
      </c>
      <c r="M22" s="12">
        <f t="shared" si="12"/>
        <v>6448.3951500000003</v>
      </c>
      <c r="N22" s="12">
        <f t="shared" si="11"/>
        <v>7943.445162</v>
      </c>
      <c r="O22" s="12">
        <f t="shared" si="11"/>
        <v>6914.2437739999996</v>
      </c>
      <c r="P22" s="13">
        <f t="shared" si="1"/>
        <v>-0.12956612238270526</v>
      </c>
      <c r="Q22" s="13">
        <f t="shared" si="2"/>
        <v>7.2242567827128124E-2</v>
      </c>
    </row>
    <row r="23" spans="1:17" ht="15.75">
      <c r="A23" s="2" t="s">
        <v>63</v>
      </c>
      <c r="B23" s="5">
        <v>5678699</v>
      </c>
      <c r="C23" s="5">
        <v>5179374</v>
      </c>
      <c r="D23" s="5">
        <v>5890975</v>
      </c>
      <c r="G23" s="16"/>
      <c r="H23" s="16"/>
      <c r="I23" s="16"/>
      <c r="L23" s="11" t="s">
        <v>64</v>
      </c>
      <c r="M23" s="15">
        <f t="shared" si="12"/>
        <v>5678699</v>
      </c>
      <c r="N23" s="15">
        <f t="shared" si="11"/>
        <v>5179374</v>
      </c>
      <c r="O23" s="15">
        <f t="shared" si="11"/>
        <v>5890975</v>
      </c>
      <c r="P23" s="13">
        <f t="shared" si="1"/>
        <v>0.13739131408544747</v>
      </c>
      <c r="Q23" s="13">
        <f t="shared" si="2"/>
        <v>3.7381097325285273E-2</v>
      </c>
    </row>
    <row r="24" spans="1:17" ht="15.75">
      <c r="A24" s="2" t="s">
        <v>65</v>
      </c>
      <c r="B24" s="5">
        <v>10464181</v>
      </c>
      <c r="C24" s="5">
        <v>4987200</v>
      </c>
      <c r="D24" s="5">
        <v>3761525</v>
      </c>
      <c r="G24" s="16"/>
      <c r="H24" s="16"/>
      <c r="I24" s="16"/>
      <c r="L24" s="11" t="s">
        <v>66</v>
      </c>
      <c r="M24" s="15">
        <f t="shared" si="12"/>
        <v>10464181</v>
      </c>
      <c r="N24" s="15">
        <f t="shared" si="11"/>
        <v>4987200</v>
      </c>
      <c r="O24" s="15">
        <f t="shared" si="11"/>
        <v>3761525</v>
      </c>
      <c r="P24" s="13">
        <f t="shared" si="1"/>
        <v>-0.24576415623997439</v>
      </c>
      <c r="Q24" s="13">
        <f t="shared" si="2"/>
        <v>-0.64053326294719093</v>
      </c>
    </row>
  </sheetData>
  <conditionalFormatting sqref="P2:Q2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C62F-6CDF-43C1-9F09-10AA0EDA533D}">
  <dimension ref="A1:P24"/>
  <sheetViews>
    <sheetView workbookViewId="0">
      <selection activeCell="B9" sqref="B9"/>
    </sheetView>
  </sheetViews>
  <sheetFormatPr defaultRowHeight="15"/>
  <cols>
    <col min="1" max="1" width="24.85546875" bestFit="1" customWidth="1"/>
    <col min="2" max="4" width="12" bestFit="1" customWidth="1"/>
    <col min="11" max="11" width="26.28515625" bestFit="1" customWidth="1"/>
    <col min="12" max="14" width="8.5703125" bestFit="1" customWidth="1"/>
    <col min="15" max="15" width="17.85546875" bestFit="1" customWidth="1"/>
    <col min="16" max="16" width="16" bestFit="1" customWidth="1"/>
  </cols>
  <sheetData>
    <row r="1" spans="1:16" ht="15.75">
      <c r="A1" s="4" t="s">
        <v>18</v>
      </c>
      <c r="B1" s="7">
        <v>45536</v>
      </c>
      <c r="C1" s="7">
        <v>45870</v>
      </c>
      <c r="D1" s="7">
        <v>45901</v>
      </c>
      <c r="K1" s="8" t="s">
        <v>19</v>
      </c>
      <c r="L1" s="9">
        <f t="shared" ref="L1:N3" si="0">B1</f>
        <v>45536</v>
      </c>
      <c r="M1" s="9">
        <f t="shared" si="0"/>
        <v>45870</v>
      </c>
      <c r="N1" s="9">
        <f t="shared" si="0"/>
        <v>45901</v>
      </c>
      <c r="O1" s="10" t="s">
        <v>20</v>
      </c>
      <c r="P1" s="10" t="s">
        <v>21</v>
      </c>
    </row>
    <row r="2" spans="1:16" ht="15.75">
      <c r="A2" s="2" t="s">
        <v>22</v>
      </c>
      <c r="B2" s="5">
        <v>572</v>
      </c>
      <c r="C2" s="5">
        <v>658</v>
      </c>
      <c r="D2" s="5">
        <v>391</v>
      </c>
      <c r="K2" s="11" t="s">
        <v>23</v>
      </c>
      <c r="L2" s="12">
        <f t="shared" si="0"/>
        <v>572</v>
      </c>
      <c r="M2" s="12">
        <f t="shared" si="0"/>
        <v>658</v>
      </c>
      <c r="N2" s="12">
        <f t="shared" si="0"/>
        <v>391</v>
      </c>
      <c r="O2" s="13">
        <f>N2/M2-1</f>
        <v>-0.4057750759878419</v>
      </c>
      <c r="P2" s="13">
        <f>N2/L2-1</f>
        <v>-0.31643356643356646</v>
      </c>
    </row>
    <row r="3" spans="1:16" ht="15.75">
      <c r="A3" s="2" t="s">
        <v>24</v>
      </c>
      <c r="B3" s="5">
        <v>3408</v>
      </c>
      <c r="C3" s="5">
        <v>5651</v>
      </c>
      <c r="D3" s="5">
        <v>2803</v>
      </c>
      <c r="K3" s="11" t="s">
        <v>25</v>
      </c>
      <c r="L3" s="12">
        <f t="shared" si="0"/>
        <v>3408</v>
      </c>
      <c r="M3" s="12">
        <f t="shared" si="0"/>
        <v>5651</v>
      </c>
      <c r="N3" s="12">
        <f t="shared" si="0"/>
        <v>2803</v>
      </c>
      <c r="O3" s="13">
        <f t="shared" ref="O3:O24" si="1">N3/M3-1</f>
        <v>-0.50398159617766769</v>
      </c>
      <c r="P3" s="13">
        <f t="shared" ref="P3:P24" si="2">N3/L3-1</f>
        <v>-0.17752347417840375</v>
      </c>
    </row>
    <row r="4" spans="1:16" ht="15.75">
      <c r="A4" s="2" t="s">
        <v>26</v>
      </c>
      <c r="B4" s="5">
        <v>485</v>
      </c>
      <c r="C4" s="5">
        <v>631</v>
      </c>
      <c r="D4" s="5">
        <v>345</v>
      </c>
      <c r="K4" s="11" t="s">
        <v>27</v>
      </c>
      <c r="L4" s="14">
        <f>B4/B3</f>
        <v>0.14231220657276994</v>
      </c>
      <c r="M4" s="14">
        <f>C4/C3</f>
        <v>0.11166165280481331</v>
      </c>
      <c r="N4" s="14">
        <f>D4/D3</f>
        <v>0.12308241170174812</v>
      </c>
      <c r="O4" s="13">
        <f>N4-M4</f>
        <v>1.1420758896934807E-2</v>
      </c>
      <c r="P4" s="13">
        <f>N4-L4</f>
        <v>-1.9229794871021819E-2</v>
      </c>
    </row>
    <row r="5" spans="1:16" ht="15.75">
      <c r="A5" s="2" t="s">
        <v>28</v>
      </c>
      <c r="B5" s="5">
        <v>31</v>
      </c>
      <c r="C5" s="5">
        <v>22</v>
      </c>
      <c r="D5" s="5">
        <v>17</v>
      </c>
      <c r="K5" s="11" t="s">
        <v>29</v>
      </c>
      <c r="L5" s="14">
        <f>B5/B3</f>
        <v>9.0962441314553985E-3</v>
      </c>
      <c r="M5" s="14">
        <f>C5/C3</f>
        <v>3.893116262608388E-3</v>
      </c>
      <c r="N5" s="14">
        <f>D5/D3</f>
        <v>6.0649304316803421E-3</v>
      </c>
      <c r="O5" s="13">
        <f t="shared" ref="O5:O6" si="3">N5-M5</f>
        <v>2.1718141690719541E-3</v>
      </c>
      <c r="P5" s="13">
        <f t="shared" ref="P5:P6" si="4">N5-L5</f>
        <v>-3.0313136997750564E-3</v>
      </c>
    </row>
    <row r="6" spans="1:16" ht="15.75">
      <c r="A6" s="2" t="s">
        <v>30</v>
      </c>
      <c r="B6" s="5">
        <v>2892</v>
      </c>
      <c r="C6" s="5">
        <v>4998</v>
      </c>
      <c r="D6" s="5">
        <v>2441</v>
      </c>
      <c r="K6" s="11" t="s">
        <v>31</v>
      </c>
      <c r="L6" s="14">
        <f>B6/B3</f>
        <v>0.84859154929577463</v>
      </c>
      <c r="M6" s="14">
        <f>C6/C3</f>
        <v>0.88444523093257832</v>
      </c>
      <c r="N6" s="14">
        <f>D6/D3</f>
        <v>0.87085265786657151</v>
      </c>
      <c r="O6" s="13">
        <f t="shared" si="3"/>
        <v>-1.3592573066006808E-2</v>
      </c>
      <c r="P6" s="13">
        <f t="shared" si="4"/>
        <v>2.2261108570796884E-2</v>
      </c>
    </row>
    <row r="7" spans="1:16" ht="15.75">
      <c r="A7" s="2" t="s">
        <v>32</v>
      </c>
      <c r="B7" s="5">
        <v>2198489.5</v>
      </c>
      <c r="C7" s="5">
        <v>2908998.6</v>
      </c>
      <c r="D7" s="5">
        <v>1449565.75</v>
      </c>
      <c r="K7" s="11" t="s">
        <v>33</v>
      </c>
      <c r="L7" s="15">
        <f>B10</f>
        <v>19406478.75</v>
      </c>
      <c r="M7" s="15">
        <f>C10</f>
        <v>35856851.229999997</v>
      </c>
      <c r="N7" s="15">
        <f>D10</f>
        <v>18410248.699999999</v>
      </c>
      <c r="O7" s="13">
        <f t="shared" si="1"/>
        <v>-0.48656259352196329</v>
      </c>
      <c r="P7" s="13">
        <f t="shared" si="2"/>
        <v>-5.1334920818646768E-2</v>
      </c>
    </row>
    <row r="8" spans="1:16" ht="15.75">
      <c r="A8" s="2" t="s">
        <v>34</v>
      </c>
      <c r="B8" s="5">
        <v>283896</v>
      </c>
      <c r="C8" s="5">
        <v>239348</v>
      </c>
      <c r="D8" s="5">
        <v>295047.09999999998</v>
      </c>
      <c r="K8" s="11" t="s">
        <v>35</v>
      </c>
      <c r="L8" s="14">
        <f t="shared" ref="L8:N10" si="5">B7/B$10</f>
        <v>0.11328636834747777</v>
      </c>
      <c r="M8" s="14">
        <f t="shared" si="5"/>
        <v>8.112811081320373E-2</v>
      </c>
      <c r="N8" s="14">
        <f t="shared" si="5"/>
        <v>7.87368912620936E-2</v>
      </c>
      <c r="O8" s="13">
        <f>N8-M8</f>
        <v>-2.3912195511101297E-3</v>
      </c>
      <c r="P8" s="13">
        <f>N8-L8</f>
        <v>-3.4549477085384167E-2</v>
      </c>
    </row>
    <row r="9" spans="1:16" ht="15.75">
      <c r="A9" s="2" t="s">
        <v>36</v>
      </c>
      <c r="B9" s="5">
        <v>16924093.25</v>
      </c>
      <c r="C9" s="5">
        <v>32708504.629999999</v>
      </c>
      <c r="D9" s="5">
        <v>16665635.85</v>
      </c>
      <c r="K9" s="11" t="s">
        <v>37</v>
      </c>
      <c r="L9" s="14">
        <f t="shared" si="5"/>
        <v>1.4628929011658028E-2</v>
      </c>
      <c r="M9" s="14">
        <f t="shared" si="5"/>
        <v>6.6750981134603106E-3</v>
      </c>
      <c r="N9" s="14">
        <f t="shared" si="5"/>
        <v>1.6026241948594644E-2</v>
      </c>
      <c r="O9" s="13">
        <f t="shared" ref="O9:O10" si="6">N9-M9</f>
        <v>9.3511438351343325E-3</v>
      </c>
      <c r="P9" s="13">
        <f t="shared" ref="P9:P10" si="7">N9-L9</f>
        <v>1.3973129369366163E-3</v>
      </c>
    </row>
    <row r="10" spans="1:16" ht="15.75">
      <c r="A10" s="2" t="s">
        <v>38</v>
      </c>
      <c r="B10" s="5">
        <v>19406478.75</v>
      </c>
      <c r="C10" s="5">
        <v>35856851.229999997</v>
      </c>
      <c r="D10" s="5">
        <v>18410248.699999999</v>
      </c>
      <c r="K10" s="11" t="s">
        <v>39</v>
      </c>
      <c r="L10" s="14">
        <f t="shared" si="5"/>
        <v>0.87208470264086424</v>
      </c>
      <c r="M10" s="14">
        <f t="shared" si="5"/>
        <v>0.91219679107333607</v>
      </c>
      <c r="N10" s="14">
        <f t="shared" si="5"/>
        <v>0.90523686678931181</v>
      </c>
      <c r="O10" s="13">
        <f t="shared" si="6"/>
        <v>-6.9599242840242548E-3</v>
      </c>
      <c r="P10" s="13">
        <f t="shared" si="7"/>
        <v>3.3152164148447572E-2</v>
      </c>
    </row>
    <row r="11" spans="1:16" ht="15.75">
      <c r="A11" s="2" t="s">
        <v>40</v>
      </c>
      <c r="B11" s="5">
        <v>494</v>
      </c>
      <c r="C11" s="5">
        <v>655</v>
      </c>
      <c r="D11" s="5">
        <v>351</v>
      </c>
      <c r="K11" s="11" t="s">
        <v>41</v>
      </c>
      <c r="L11" s="12">
        <f>B14</f>
        <v>3880</v>
      </c>
      <c r="M11" s="12">
        <f>C14</f>
        <v>6884</v>
      </c>
      <c r="N11" s="12">
        <f>D14</f>
        <v>3245</v>
      </c>
      <c r="O11" s="13">
        <f t="shared" si="1"/>
        <v>-0.52861708309122601</v>
      </c>
      <c r="P11" s="13">
        <f t="shared" si="2"/>
        <v>-0.16365979381443296</v>
      </c>
    </row>
    <row r="12" spans="1:16" ht="15.75">
      <c r="A12" s="2" t="s">
        <v>42</v>
      </c>
      <c r="B12" s="5">
        <v>74</v>
      </c>
      <c r="C12" s="5">
        <v>52</v>
      </c>
      <c r="D12" s="5">
        <v>45</v>
      </c>
      <c r="K12" s="11" t="s">
        <v>43</v>
      </c>
      <c r="L12" s="14">
        <f t="shared" ref="L12:N14" si="8">B11/B$14</f>
        <v>0.12731958762886597</v>
      </c>
      <c r="M12" s="14">
        <f t="shared" si="8"/>
        <v>9.5148169668797217E-2</v>
      </c>
      <c r="N12" s="14">
        <f t="shared" si="8"/>
        <v>0.10816640986132511</v>
      </c>
      <c r="O12" s="13">
        <f>N12-M12</f>
        <v>1.3018240192527897E-2</v>
      </c>
      <c r="P12" s="13">
        <f>N12-L12</f>
        <v>-1.9153177767540858E-2</v>
      </c>
    </row>
    <row r="13" spans="1:16" ht="15.75">
      <c r="A13" s="2" t="s">
        <v>44</v>
      </c>
      <c r="B13" s="5">
        <v>3307</v>
      </c>
      <c r="C13" s="5">
        <v>6176</v>
      </c>
      <c r="D13" s="5">
        <v>2849</v>
      </c>
      <c r="K13" s="11" t="s">
        <v>45</v>
      </c>
      <c r="L13" s="14">
        <f t="shared" si="8"/>
        <v>1.907216494845361E-2</v>
      </c>
      <c r="M13" s="14">
        <f t="shared" si="8"/>
        <v>7.5537478210342826E-3</v>
      </c>
      <c r="N13" s="14">
        <f t="shared" si="8"/>
        <v>1.386748844375963E-2</v>
      </c>
      <c r="O13" s="13">
        <f t="shared" ref="O13:O14" si="9">N13-M13</f>
        <v>6.3137406227253478E-3</v>
      </c>
      <c r="P13" s="13">
        <f t="shared" ref="P13:P14" si="10">N13-L13</f>
        <v>-5.2046765046939794E-3</v>
      </c>
    </row>
    <row r="14" spans="1:16" ht="15.75">
      <c r="A14" s="2" t="s">
        <v>46</v>
      </c>
      <c r="B14" s="5">
        <v>3880</v>
      </c>
      <c r="C14" s="5">
        <v>6884</v>
      </c>
      <c r="D14" s="5">
        <v>3245</v>
      </c>
      <c r="K14" s="11" t="s">
        <v>47</v>
      </c>
      <c r="L14" s="14">
        <f t="shared" si="8"/>
        <v>0.85231958762886595</v>
      </c>
      <c r="M14" s="14">
        <f t="shared" si="8"/>
        <v>0.89715281812899472</v>
      </c>
      <c r="N14" s="14">
        <f t="shared" si="8"/>
        <v>0.87796610169491529</v>
      </c>
      <c r="O14" s="13">
        <f t="shared" si="9"/>
        <v>-1.9186716434079432E-2</v>
      </c>
      <c r="P14" s="13">
        <f t="shared" si="10"/>
        <v>2.5646514066049342E-2</v>
      </c>
    </row>
    <row r="15" spans="1:16" ht="15.75">
      <c r="A15" s="2" t="s">
        <v>15</v>
      </c>
      <c r="B15" s="5">
        <v>5001.6697809999996</v>
      </c>
      <c r="C15" s="5">
        <v>5208.7233050000004</v>
      </c>
      <c r="D15" s="5">
        <v>5673.420247</v>
      </c>
      <c r="K15" s="11" t="s">
        <v>48</v>
      </c>
      <c r="L15" s="12">
        <f>B15</f>
        <v>5001.6697809999996</v>
      </c>
      <c r="M15" s="12">
        <f t="shared" ref="M15:N24" si="11">C15</f>
        <v>5208.7233050000004</v>
      </c>
      <c r="N15" s="12">
        <f t="shared" si="11"/>
        <v>5673.420247</v>
      </c>
      <c r="O15" s="13">
        <f t="shared" si="1"/>
        <v>8.9215132920177131E-2</v>
      </c>
      <c r="P15" s="13">
        <f t="shared" si="2"/>
        <v>0.13430524113203157</v>
      </c>
    </row>
    <row r="16" spans="1:16" ht="15.75">
      <c r="A16" s="2" t="s">
        <v>49</v>
      </c>
      <c r="B16" s="5">
        <v>4450.3836030000002</v>
      </c>
      <c r="C16" s="5">
        <v>4441.2192370000002</v>
      </c>
      <c r="D16" s="5">
        <v>4129.8169520000001</v>
      </c>
      <c r="K16" s="11" t="s">
        <v>50</v>
      </c>
      <c r="L16" s="12">
        <f t="shared" ref="L16:L24" si="12">B16</f>
        <v>4450.3836030000002</v>
      </c>
      <c r="M16" s="12">
        <f t="shared" si="11"/>
        <v>4441.2192370000002</v>
      </c>
      <c r="N16" s="12">
        <f t="shared" si="11"/>
        <v>4129.8169520000001</v>
      </c>
      <c r="O16" s="13">
        <f t="shared" si="1"/>
        <v>-7.0116395607245252E-2</v>
      </c>
      <c r="P16" s="13">
        <f t="shared" si="2"/>
        <v>-7.2031240359573978E-2</v>
      </c>
    </row>
    <row r="17" spans="1:16" ht="15.75">
      <c r="A17" s="2" t="s">
        <v>51</v>
      </c>
      <c r="B17" s="5">
        <v>3836.4324320000001</v>
      </c>
      <c r="C17" s="5">
        <v>4602.8461539999998</v>
      </c>
      <c r="D17" s="5">
        <v>6556.6022220000004</v>
      </c>
      <c r="K17" s="11" t="s">
        <v>52</v>
      </c>
      <c r="L17" s="12">
        <f t="shared" si="12"/>
        <v>3836.4324320000001</v>
      </c>
      <c r="M17" s="12">
        <f t="shared" si="11"/>
        <v>4602.8461539999998</v>
      </c>
      <c r="N17" s="12">
        <f t="shared" si="11"/>
        <v>6556.6022220000004</v>
      </c>
      <c r="O17" s="13">
        <f t="shared" si="1"/>
        <v>0.42446694993316969</v>
      </c>
      <c r="P17" s="13">
        <f t="shared" si="2"/>
        <v>0.70903628259182661</v>
      </c>
    </row>
    <row r="18" spans="1:16" ht="15.75">
      <c r="A18" s="2" t="s">
        <v>53</v>
      </c>
      <c r="B18" s="5">
        <v>5117.6574689999998</v>
      </c>
      <c r="C18" s="5">
        <v>5296.0661639999998</v>
      </c>
      <c r="D18" s="5">
        <v>5849.6440329999996</v>
      </c>
      <c r="K18" s="11" t="s">
        <v>54</v>
      </c>
      <c r="L18" s="12">
        <f t="shared" si="12"/>
        <v>5117.6574689999998</v>
      </c>
      <c r="M18" s="12">
        <f t="shared" si="11"/>
        <v>5296.0661639999998</v>
      </c>
      <c r="N18" s="12">
        <f t="shared" si="11"/>
        <v>5849.6440329999996</v>
      </c>
      <c r="O18" s="13">
        <f t="shared" si="1"/>
        <v>0.10452623737273981</v>
      </c>
      <c r="P18" s="13">
        <f t="shared" si="2"/>
        <v>0.14303156638246661</v>
      </c>
    </row>
    <row r="19" spans="1:16" ht="15.75">
      <c r="A19" s="2" t="s">
        <v>55</v>
      </c>
      <c r="B19" s="5">
        <v>5694.3893049999997</v>
      </c>
      <c r="C19" s="5">
        <v>6345.2223020000001</v>
      </c>
      <c r="D19" s="5">
        <v>6568.0516230000003</v>
      </c>
      <c r="K19" s="11" t="s">
        <v>56</v>
      </c>
      <c r="L19" s="12">
        <f t="shared" si="12"/>
        <v>5694.3893049999997</v>
      </c>
      <c r="M19" s="12">
        <f t="shared" si="11"/>
        <v>6345.2223020000001</v>
      </c>
      <c r="N19" s="12">
        <f t="shared" si="11"/>
        <v>6568.0516230000003</v>
      </c>
      <c r="O19" s="13">
        <f t="shared" si="1"/>
        <v>3.5117653944096716E-2</v>
      </c>
      <c r="P19" s="13">
        <f t="shared" si="2"/>
        <v>0.15342511219471322</v>
      </c>
    </row>
    <row r="20" spans="1:16" ht="15.75">
      <c r="A20" s="2" t="s">
        <v>57</v>
      </c>
      <c r="B20" s="5">
        <v>4532.9680410000001</v>
      </c>
      <c r="C20" s="5">
        <v>4610.1404119999997</v>
      </c>
      <c r="D20" s="5">
        <v>4201.6398550000004</v>
      </c>
      <c r="K20" s="11" t="s">
        <v>58</v>
      </c>
      <c r="L20" s="12">
        <f t="shared" si="12"/>
        <v>4532.9680410000001</v>
      </c>
      <c r="M20" s="12">
        <f t="shared" si="11"/>
        <v>4610.1404119999997</v>
      </c>
      <c r="N20" s="12">
        <f t="shared" si="11"/>
        <v>4201.6398550000004</v>
      </c>
      <c r="O20" s="13">
        <f t="shared" si="1"/>
        <v>-8.8609135621268709E-2</v>
      </c>
      <c r="P20" s="13">
        <f t="shared" si="2"/>
        <v>-7.3092989626925897E-2</v>
      </c>
    </row>
    <row r="21" spans="1:16" ht="15.75">
      <c r="A21" s="2" t="s">
        <v>59</v>
      </c>
      <c r="B21" s="5">
        <v>9157.9354839999996</v>
      </c>
      <c r="C21" s="5">
        <v>10879.454545000001</v>
      </c>
      <c r="D21" s="5">
        <v>17355.711765</v>
      </c>
      <c r="K21" s="11" t="s">
        <v>60</v>
      </c>
      <c r="L21" s="12">
        <f t="shared" si="12"/>
        <v>9157.9354839999996</v>
      </c>
      <c r="M21" s="12">
        <f t="shared" si="11"/>
        <v>10879.454545000001</v>
      </c>
      <c r="N21" s="12">
        <f t="shared" si="11"/>
        <v>17355.711765</v>
      </c>
      <c r="O21" s="13">
        <f t="shared" si="1"/>
        <v>0.595274073090031</v>
      </c>
      <c r="P21" s="13">
        <f t="shared" si="2"/>
        <v>0.89515549605284828</v>
      </c>
    </row>
    <row r="22" spans="1:16" ht="15.75">
      <c r="A22" s="2" t="s">
        <v>61</v>
      </c>
      <c r="B22" s="5">
        <v>5852.0377769999996</v>
      </c>
      <c r="C22" s="5">
        <v>6544.3186530000003</v>
      </c>
      <c r="D22" s="5">
        <v>6827.3805199999997</v>
      </c>
      <c r="K22" s="11" t="s">
        <v>62</v>
      </c>
      <c r="L22" s="12">
        <f t="shared" si="12"/>
        <v>5852.0377769999996</v>
      </c>
      <c r="M22" s="12">
        <f t="shared" si="11"/>
        <v>6544.3186530000003</v>
      </c>
      <c r="N22" s="12">
        <f t="shared" si="11"/>
        <v>6827.3805199999997</v>
      </c>
      <c r="O22" s="13">
        <f t="shared" si="1"/>
        <v>4.3253069113656339E-2</v>
      </c>
      <c r="P22" s="13">
        <f t="shared" si="2"/>
        <v>0.16666719870356039</v>
      </c>
    </row>
    <row r="23" spans="1:16" ht="15.75">
      <c r="A23" s="2" t="s">
        <v>63</v>
      </c>
      <c r="B23" s="5">
        <v>466096</v>
      </c>
      <c r="C23" s="5">
        <v>348621</v>
      </c>
      <c r="D23" s="5">
        <v>412608</v>
      </c>
      <c r="K23" s="11" t="s">
        <v>64</v>
      </c>
      <c r="L23" s="15">
        <f t="shared" si="12"/>
        <v>466096</v>
      </c>
      <c r="M23" s="15">
        <f t="shared" si="11"/>
        <v>348621</v>
      </c>
      <c r="N23" s="15">
        <f t="shared" si="11"/>
        <v>412608</v>
      </c>
      <c r="O23" s="13">
        <f t="shared" si="1"/>
        <v>0.18354316005059945</v>
      </c>
      <c r="P23" s="13">
        <f t="shared" si="2"/>
        <v>-0.11475747485496546</v>
      </c>
    </row>
    <row r="24" spans="1:16" ht="15.75">
      <c r="A24" s="2" t="s">
        <v>65</v>
      </c>
      <c r="B24" s="5">
        <v>815708</v>
      </c>
      <c r="C24" s="5">
        <v>584971</v>
      </c>
      <c r="D24" s="5">
        <v>220865</v>
      </c>
      <c r="K24" s="11" t="s">
        <v>66</v>
      </c>
      <c r="L24" s="15">
        <f t="shared" si="12"/>
        <v>815708</v>
      </c>
      <c r="M24" s="15">
        <f t="shared" si="11"/>
        <v>584971</v>
      </c>
      <c r="N24" s="15">
        <f t="shared" si="11"/>
        <v>220865</v>
      </c>
      <c r="O24" s="13">
        <f t="shared" si="1"/>
        <v>-0.62243427451959155</v>
      </c>
      <c r="P24" s="13">
        <f t="shared" si="2"/>
        <v>-0.72923521652355983</v>
      </c>
    </row>
  </sheetData>
  <conditionalFormatting sqref="O2:P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70EF-3D59-42DC-AC86-AF0FE7F4AAD0}">
  <dimension ref="A1:R18"/>
  <sheetViews>
    <sheetView topLeftCell="F1" workbookViewId="0">
      <selection activeCell="I10" sqref="I10"/>
    </sheetView>
  </sheetViews>
  <sheetFormatPr defaultRowHeight="15"/>
  <cols>
    <col min="1" max="1" width="21.85546875" bestFit="1" customWidth="1"/>
    <col min="2" max="2" width="10.7109375" bestFit="1" customWidth="1"/>
    <col min="3" max="3" width="9.140625" bestFit="1" customWidth="1"/>
    <col min="4" max="5" width="10.7109375" bestFit="1" customWidth="1"/>
    <col min="6" max="6" width="9.140625" bestFit="1" customWidth="1"/>
    <col min="7" max="7" width="10.7109375" bestFit="1" customWidth="1"/>
    <col min="8" max="8" width="12" bestFit="1" customWidth="1"/>
    <col min="9" max="10" width="12" customWidth="1"/>
    <col min="11" max="11" width="11" bestFit="1" customWidth="1"/>
    <col min="12" max="12" width="56.140625" bestFit="1" customWidth="1"/>
    <col min="13" max="13" width="7" bestFit="1" customWidth="1"/>
    <col min="14" max="14" width="6.42578125" bestFit="1" customWidth="1"/>
    <col min="15" max="15" width="7.42578125" bestFit="1" customWidth="1"/>
    <col min="16" max="16" width="9.140625" bestFit="1" customWidth="1"/>
    <col min="17" max="17" width="6.42578125" bestFit="1" customWidth="1"/>
    <col min="18" max="18" width="9.140625" bestFit="1" customWidth="1"/>
    <col min="19" max="19" width="9.28515625" bestFit="1" customWidth="1"/>
    <col min="20" max="20" width="15.85546875" bestFit="1" customWidth="1"/>
    <col min="21" max="21" width="17" bestFit="1" customWidth="1"/>
    <col min="22" max="22" width="11.140625" bestFit="1" customWidth="1"/>
    <col min="23" max="23" width="16.85546875" bestFit="1" customWidth="1"/>
    <col min="24" max="24" width="17.7109375" bestFit="1" customWidth="1"/>
  </cols>
  <sheetData>
    <row r="1" spans="1:18">
      <c r="A1" s="4" t="s">
        <v>70</v>
      </c>
      <c r="B1" s="7">
        <v>45870</v>
      </c>
      <c r="C1" s="7">
        <v>45870</v>
      </c>
      <c r="D1" s="7">
        <v>45870</v>
      </c>
      <c r="E1" s="7">
        <v>45901</v>
      </c>
      <c r="F1" s="7">
        <v>45901</v>
      </c>
      <c r="G1" s="7">
        <v>45901</v>
      </c>
      <c r="H1" s="1"/>
      <c r="I1" s="1"/>
      <c r="J1" s="1"/>
      <c r="K1" s="1"/>
      <c r="L1" s="54" t="s">
        <v>71</v>
      </c>
      <c r="M1" s="56">
        <f>E1</f>
        <v>45901</v>
      </c>
      <c r="N1" s="57"/>
      <c r="O1" s="58"/>
      <c r="P1" s="56">
        <f>B1</f>
        <v>45870</v>
      </c>
      <c r="Q1" s="57"/>
      <c r="R1" s="59"/>
    </row>
    <row r="2" spans="1:18">
      <c r="A2" s="2" t="s">
        <v>72</v>
      </c>
      <c r="B2" s="2" t="s">
        <v>73</v>
      </c>
      <c r="C2" s="2" t="s">
        <v>74</v>
      </c>
      <c r="D2" s="2" t="s">
        <v>75</v>
      </c>
      <c r="E2" s="2" t="s">
        <v>73</v>
      </c>
      <c r="F2" s="2" t="s">
        <v>74</v>
      </c>
      <c r="G2" s="2" t="s">
        <v>75</v>
      </c>
      <c r="L2" s="55"/>
      <c r="M2" s="18" t="s">
        <v>2</v>
      </c>
      <c r="N2" s="18" t="s">
        <v>76</v>
      </c>
      <c r="O2" s="18" t="s">
        <v>77</v>
      </c>
      <c r="P2" s="18" t="s">
        <v>2</v>
      </c>
      <c r="Q2" s="18" t="s">
        <v>76</v>
      </c>
      <c r="R2" s="19" t="s">
        <v>77</v>
      </c>
    </row>
    <row r="3" spans="1:18">
      <c r="A3" s="2" t="s">
        <v>78</v>
      </c>
      <c r="B3" s="5">
        <v>38902</v>
      </c>
      <c r="C3" s="5">
        <v>5651</v>
      </c>
      <c r="D3" s="5">
        <v>43909</v>
      </c>
      <c r="E3" s="5">
        <v>34032</v>
      </c>
      <c r="F3" s="5">
        <v>2803</v>
      </c>
      <c r="G3" s="5">
        <v>36575</v>
      </c>
      <c r="L3" s="20" t="s">
        <v>79</v>
      </c>
      <c r="M3" s="21">
        <f>E4</f>
        <v>5890975</v>
      </c>
      <c r="N3" s="21">
        <f t="shared" ref="N3:O3" si="0">F4</f>
        <v>412608</v>
      </c>
      <c r="O3" s="21">
        <f t="shared" si="0"/>
        <v>6303583</v>
      </c>
      <c r="P3" s="21">
        <f>B4</f>
        <v>5179374</v>
      </c>
      <c r="Q3" s="21">
        <f t="shared" ref="Q3:R3" si="1">C4</f>
        <v>348621</v>
      </c>
      <c r="R3" s="21">
        <f t="shared" si="1"/>
        <v>5527995</v>
      </c>
    </row>
    <row r="4" spans="1:18">
      <c r="A4" s="2" t="s">
        <v>80</v>
      </c>
      <c r="B4" s="5">
        <v>5179374</v>
      </c>
      <c r="C4" s="5">
        <v>348621</v>
      </c>
      <c r="D4" s="5">
        <v>5527995</v>
      </c>
      <c r="E4" s="5">
        <v>5890975</v>
      </c>
      <c r="F4" s="5">
        <v>412608</v>
      </c>
      <c r="G4" s="5">
        <v>6303583</v>
      </c>
      <c r="L4" s="20" t="s">
        <v>81</v>
      </c>
      <c r="M4" s="22">
        <f>E10</f>
        <v>60835</v>
      </c>
      <c r="N4" s="22">
        <f t="shared" ref="N4:O4" si="2">F10</f>
        <v>677</v>
      </c>
      <c r="O4" s="22">
        <f t="shared" si="2"/>
        <v>61512</v>
      </c>
      <c r="P4" s="22">
        <f>B10</f>
        <v>29968045</v>
      </c>
      <c r="Q4" s="22">
        <f t="shared" ref="Q4:R4" si="3">C10</f>
        <v>12475</v>
      </c>
      <c r="R4" s="22">
        <f t="shared" si="3"/>
        <v>29980520</v>
      </c>
    </row>
    <row r="5" spans="1:18">
      <c r="A5" s="2" t="s">
        <v>82</v>
      </c>
      <c r="B5" s="5">
        <v>4987200</v>
      </c>
      <c r="C5" s="5">
        <v>584971</v>
      </c>
      <c r="D5" s="5">
        <v>5572171</v>
      </c>
      <c r="E5" s="5">
        <v>3761525</v>
      </c>
      <c r="F5" s="5">
        <v>220865</v>
      </c>
      <c r="G5" s="5">
        <v>3982390</v>
      </c>
      <c r="L5" s="20" t="s">
        <v>83</v>
      </c>
      <c r="M5" s="21">
        <f>M3+M4</f>
        <v>5951810</v>
      </c>
      <c r="N5" s="21">
        <f t="shared" ref="N5:R5" si="4">N3+N4</f>
        <v>413285</v>
      </c>
      <c r="O5" s="21">
        <f t="shared" si="4"/>
        <v>6365095</v>
      </c>
      <c r="P5" s="21">
        <f t="shared" si="4"/>
        <v>35147419</v>
      </c>
      <c r="Q5" s="21">
        <f t="shared" si="4"/>
        <v>361096</v>
      </c>
      <c r="R5" s="21">
        <f t="shared" si="4"/>
        <v>35508515</v>
      </c>
    </row>
    <row r="6" spans="1:18">
      <c r="A6" s="2" t="s">
        <v>84</v>
      </c>
      <c r="B6" s="5">
        <v>10869</v>
      </c>
      <c r="C6" s="5">
        <v>1614</v>
      </c>
      <c r="D6" s="5">
        <v>12449</v>
      </c>
      <c r="E6" s="5">
        <v>8909</v>
      </c>
      <c r="F6" s="5">
        <v>730</v>
      </c>
      <c r="G6" s="5">
        <v>9614</v>
      </c>
      <c r="L6" s="20" t="s">
        <v>85</v>
      </c>
      <c r="M6" s="21">
        <f>E5</f>
        <v>3761525</v>
      </c>
      <c r="N6" s="21">
        <f t="shared" ref="N6:O6" si="5">F5</f>
        <v>220865</v>
      </c>
      <c r="O6" s="21">
        <f t="shared" si="5"/>
        <v>3982390</v>
      </c>
      <c r="P6" s="21">
        <f>B5</f>
        <v>4987200</v>
      </c>
      <c r="Q6" s="21">
        <f t="shared" ref="Q6:R6" si="6">C5</f>
        <v>584971</v>
      </c>
      <c r="R6" s="21">
        <f t="shared" si="6"/>
        <v>5572171</v>
      </c>
    </row>
    <row r="7" spans="1:18">
      <c r="A7" s="2" t="s">
        <v>86</v>
      </c>
      <c r="B7" s="5">
        <v>11356</v>
      </c>
      <c r="C7" s="5">
        <v>1674</v>
      </c>
      <c r="D7" s="5">
        <v>13030</v>
      </c>
      <c r="E7" s="5">
        <v>9422</v>
      </c>
      <c r="F7" s="5">
        <v>768</v>
      </c>
      <c r="G7" s="5">
        <v>10190</v>
      </c>
      <c r="L7" s="23" t="s">
        <v>87</v>
      </c>
      <c r="M7" s="24">
        <f>M6/M5</f>
        <v>0.63199682113508326</v>
      </c>
      <c r="N7" s="24">
        <v>0.68610000000000004</v>
      </c>
      <c r="O7" s="24">
        <v>0.75380000000000003</v>
      </c>
      <c r="P7" s="24">
        <v>0.73440000000000005</v>
      </c>
      <c r="Q7" s="24">
        <v>0.69779999999999998</v>
      </c>
      <c r="R7" s="25">
        <v>0.73180000000000001</v>
      </c>
    </row>
    <row r="8" spans="1:18">
      <c r="A8" s="2" t="s">
        <v>88</v>
      </c>
      <c r="B8" s="5">
        <v>71845772</v>
      </c>
      <c r="C8" s="5">
        <v>8434696.0800000001</v>
      </c>
      <c r="D8" s="5">
        <v>80280468.079999998</v>
      </c>
      <c r="E8" s="5">
        <v>56958635</v>
      </c>
      <c r="F8" s="5">
        <v>4282318.5999999996</v>
      </c>
      <c r="G8" s="5">
        <v>61240953.600000001</v>
      </c>
      <c r="L8" s="20" t="s">
        <v>89</v>
      </c>
      <c r="M8" s="22">
        <f>E6</f>
        <v>8909</v>
      </c>
      <c r="N8" s="22">
        <f t="shared" ref="N8:O8" si="7">F6</f>
        <v>730</v>
      </c>
      <c r="O8" s="22">
        <f t="shared" si="7"/>
        <v>9614</v>
      </c>
      <c r="P8" s="22">
        <f>B6</f>
        <v>10869</v>
      </c>
      <c r="Q8" s="22">
        <f t="shared" ref="Q8:R8" si="8">C6</f>
        <v>1614</v>
      </c>
      <c r="R8" s="22">
        <f t="shared" si="8"/>
        <v>12449</v>
      </c>
    </row>
    <row r="9" spans="1:18">
      <c r="A9" s="2" t="s">
        <v>90</v>
      </c>
      <c r="B9" s="5">
        <v>33833</v>
      </c>
      <c r="C9" s="5">
        <v>28</v>
      </c>
      <c r="D9" s="5">
        <v>33846</v>
      </c>
      <c r="E9" s="5">
        <v>187</v>
      </c>
      <c r="F9" s="5">
        <v>4</v>
      </c>
      <c r="G9" s="5">
        <v>191</v>
      </c>
      <c r="L9" s="20" t="s">
        <v>91</v>
      </c>
      <c r="M9" s="26">
        <f>M8/E3</f>
        <v>0.26178302773859896</v>
      </c>
      <c r="N9" s="26">
        <f t="shared" ref="N9:O9" si="9">N8/F3</f>
        <v>0.26043524794862649</v>
      </c>
      <c r="O9" s="26">
        <f t="shared" si="9"/>
        <v>0.26285714285714284</v>
      </c>
      <c r="P9" s="26">
        <f>P8/B3</f>
        <v>0.27939437561050845</v>
      </c>
      <c r="Q9" s="26">
        <f t="shared" ref="Q9:R9" si="10">Q8/C3</f>
        <v>0.28561316581136081</v>
      </c>
      <c r="R9" s="26">
        <f t="shared" si="10"/>
        <v>0.28351818533785783</v>
      </c>
    </row>
    <row r="10" spans="1:18">
      <c r="A10" s="2" t="s">
        <v>92</v>
      </c>
      <c r="B10" s="5">
        <v>29968045</v>
      </c>
      <c r="C10" s="5">
        <v>12475</v>
      </c>
      <c r="D10" s="5">
        <v>29980520</v>
      </c>
      <c r="E10" s="5">
        <v>60835</v>
      </c>
      <c r="F10" s="5">
        <v>677</v>
      </c>
      <c r="G10" s="5">
        <v>61512</v>
      </c>
      <c r="L10" s="20" t="s">
        <v>93</v>
      </c>
      <c r="M10" s="21">
        <f>M6</f>
        <v>3761525</v>
      </c>
      <c r="N10" s="21">
        <f t="shared" ref="N10:R10" si="11">N6</f>
        <v>220865</v>
      </c>
      <c r="O10" s="21">
        <f t="shared" si="11"/>
        <v>3982390</v>
      </c>
      <c r="P10" s="21">
        <f t="shared" si="11"/>
        <v>4987200</v>
      </c>
      <c r="Q10" s="21">
        <f t="shared" si="11"/>
        <v>584971</v>
      </c>
      <c r="R10" s="21">
        <f t="shared" si="11"/>
        <v>5572171</v>
      </c>
    </row>
    <row r="11" spans="1:18">
      <c r="A11" s="17" t="s">
        <v>24</v>
      </c>
      <c r="B11" s="5">
        <v>38902</v>
      </c>
      <c r="C11" s="5">
        <v>5651</v>
      </c>
      <c r="D11" s="5">
        <v>43909</v>
      </c>
      <c r="E11" s="5">
        <v>34032</v>
      </c>
      <c r="F11" s="5">
        <v>2803</v>
      </c>
      <c r="G11" s="5">
        <v>36575</v>
      </c>
      <c r="L11" s="20" t="s">
        <v>94</v>
      </c>
      <c r="M11" s="21">
        <f>E8</f>
        <v>56958635</v>
      </c>
      <c r="N11" s="21">
        <f t="shared" ref="N11:O11" si="12">F8</f>
        <v>4282318.5999999996</v>
      </c>
      <c r="O11" s="21">
        <f t="shared" si="12"/>
        <v>61240953.600000001</v>
      </c>
      <c r="P11" s="21">
        <f>B8</f>
        <v>71845772</v>
      </c>
      <c r="Q11" s="21">
        <f t="shared" ref="Q11:R11" si="13">C8</f>
        <v>8434696.0800000001</v>
      </c>
      <c r="R11" s="21">
        <f t="shared" si="13"/>
        <v>80280468.079999998</v>
      </c>
    </row>
    <row r="12" spans="1:18">
      <c r="L12" s="20" t="s">
        <v>95</v>
      </c>
      <c r="M12" s="22">
        <f>'[1]Overall Coupon Data'!$B$3</f>
        <v>9380</v>
      </c>
      <c r="N12" s="27">
        <f>'[1]Overall Coupon Data'!$C$3</f>
        <v>629</v>
      </c>
      <c r="O12" s="22">
        <f>'[1]Overall Coupon Data'!$D$3</f>
        <v>10009</v>
      </c>
      <c r="P12" s="22">
        <f>'[1]Overall Coupon Data'!$E$3</f>
        <v>9013</v>
      </c>
      <c r="Q12" s="27">
        <f>'[1]Overall Coupon Data'!$F$3</f>
        <v>592</v>
      </c>
      <c r="R12" s="28">
        <f>'[1]Overall Coupon Data'!$G$3</f>
        <v>9605</v>
      </c>
    </row>
    <row r="13" spans="1:18">
      <c r="L13" s="20" t="s">
        <v>96</v>
      </c>
      <c r="M13" s="22">
        <f>'[1]Overall Coupon Data'!B5</f>
        <v>1704</v>
      </c>
      <c r="N13" s="27">
        <f>'[1]Overall Coupon Data'!C5</f>
        <v>84</v>
      </c>
      <c r="O13" s="22">
        <f>'[1]Overall Coupon Data'!D5</f>
        <v>1788</v>
      </c>
      <c r="P13" s="22">
        <f>'[1]Overall Coupon Data'!E5</f>
        <v>1765</v>
      </c>
      <c r="Q13" s="27">
        <f>'[1]Overall Coupon Data'!F5</f>
        <v>60</v>
      </c>
      <c r="R13" s="28">
        <f>'[1]Overall Coupon Data'!G5</f>
        <v>1825</v>
      </c>
    </row>
    <row r="14" spans="1:18">
      <c r="L14" s="23" t="s">
        <v>97</v>
      </c>
      <c r="M14" s="24">
        <f>M13/M12</f>
        <v>0.18166311300639659</v>
      </c>
      <c r="N14" s="24">
        <f t="shared" ref="N14:R14" si="14">N13/N12</f>
        <v>0.13354531001589826</v>
      </c>
      <c r="O14" s="24">
        <f t="shared" si="14"/>
        <v>0.17863922469777199</v>
      </c>
      <c r="P14" s="24">
        <f t="shared" si="14"/>
        <v>0.19582824808609786</v>
      </c>
      <c r="Q14" s="24">
        <f t="shared" si="14"/>
        <v>0.10135135135135136</v>
      </c>
      <c r="R14" s="24">
        <f t="shared" si="14"/>
        <v>0.19000520562207185</v>
      </c>
    </row>
    <row r="15" spans="1:18">
      <c r="L15" s="20" t="s">
        <v>98</v>
      </c>
      <c r="M15" s="22">
        <f>'[1]Overall Coupon Data'!B4</f>
        <v>1468</v>
      </c>
      <c r="N15" s="27">
        <f>'[1]Overall Coupon Data'!C4</f>
        <v>75</v>
      </c>
      <c r="O15" s="22">
        <f>'[1]Overall Coupon Data'!D4</f>
        <v>1541</v>
      </c>
      <c r="P15" s="22">
        <f>'[1]Overall Coupon Data'!E4</f>
        <v>1566</v>
      </c>
      <c r="Q15" s="27">
        <f>'[1]Overall Coupon Data'!F4</f>
        <v>58</v>
      </c>
      <c r="R15" s="28">
        <f>'[1]Overall Coupon Data'!G4</f>
        <v>1621</v>
      </c>
    </row>
    <row r="16" spans="1:18">
      <c r="L16" s="20" t="s">
        <v>99</v>
      </c>
      <c r="M16" s="26">
        <f>M15/E3</f>
        <v>4.3135872120357313E-2</v>
      </c>
      <c r="N16" s="26">
        <f t="shared" ref="N16:O16" si="15">N15/F3</f>
        <v>2.6757046022119157E-2</v>
      </c>
      <c r="O16" s="26">
        <f t="shared" si="15"/>
        <v>4.2132604237867397E-2</v>
      </c>
      <c r="P16" s="26">
        <f>P15/B3</f>
        <v>4.025499974294381E-2</v>
      </c>
      <c r="Q16" s="26">
        <f t="shared" ref="Q16:R16" si="16">Q15/C3</f>
        <v>1.0263670146876659E-2</v>
      </c>
      <c r="R16" s="26">
        <f t="shared" si="16"/>
        <v>3.6917260698262316E-2</v>
      </c>
    </row>
    <row r="17" spans="12:18">
      <c r="L17" s="20" t="s">
        <v>100</v>
      </c>
      <c r="M17" s="21">
        <f>'[1]Overall Coupon Data'!B8</f>
        <v>2112500</v>
      </c>
      <c r="N17" s="21">
        <f>'[1]Overall Coupon Data'!C8</f>
        <v>140500</v>
      </c>
      <c r="O17" s="21">
        <f>'[1]Overall Coupon Data'!D8</f>
        <v>2253000</v>
      </c>
      <c r="P17" s="21">
        <f>'[1]Overall Coupon Data'!E8</f>
        <v>2151000</v>
      </c>
      <c r="Q17" s="21">
        <f>'[1]Overall Coupon Data'!F8</f>
        <v>96000</v>
      </c>
      <c r="R17" s="21">
        <f>'[1]Overall Coupon Data'!G8</f>
        <v>2247000</v>
      </c>
    </row>
    <row r="18" spans="12:18" ht="15.75" thickBot="1">
      <c r="L18" s="29" t="s">
        <v>101</v>
      </c>
      <c r="M18" s="21">
        <f>'[1]Overall Coupon Data'!B6</f>
        <v>14652910</v>
      </c>
      <c r="N18" s="21">
        <f>'[1]Overall Coupon Data'!C6</f>
        <v>685556.25</v>
      </c>
      <c r="O18" s="21">
        <f>'[1]Overall Coupon Data'!D6</f>
        <v>15338466.25</v>
      </c>
      <c r="P18" s="21">
        <f>'[1]Overall Coupon Data'!E6</f>
        <v>14023490</v>
      </c>
      <c r="Q18" s="21">
        <f>'[1]Overall Coupon Data'!F6</f>
        <v>457316</v>
      </c>
      <c r="R18" s="21">
        <f>'[1]Overall Coupon Data'!G6</f>
        <v>14480806</v>
      </c>
    </row>
  </sheetData>
  <mergeCells count="3">
    <mergeCell ref="L1:L2"/>
    <mergeCell ref="M1:O1"/>
    <mergeCell ref="P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0D4D-A86E-4FFA-AA65-0143C7DC36A5}">
  <dimension ref="A1:G17"/>
  <sheetViews>
    <sheetView workbookViewId="0">
      <selection activeCell="A10" sqref="A10:B17"/>
    </sheetView>
  </sheetViews>
  <sheetFormatPr defaultRowHeight="15"/>
  <cols>
    <col min="1" max="1" width="23.42578125" bestFit="1" customWidth="1"/>
    <col min="2" max="3" width="23.42578125" customWidth="1"/>
    <col min="4" max="4" width="13.42578125" bestFit="1" customWidth="1"/>
    <col min="5" max="6" width="11" customWidth="1"/>
    <col min="7" max="7" width="13.42578125" bestFit="1" customWidth="1"/>
    <col min="15" max="15" width="24.85546875" bestFit="1" customWidth="1"/>
    <col min="16" max="16" width="6.7109375" bestFit="1" customWidth="1"/>
  </cols>
  <sheetData>
    <row r="1" spans="1:7">
      <c r="A1" s="4" t="s">
        <v>102</v>
      </c>
      <c r="B1" s="60">
        <v>45870</v>
      </c>
      <c r="C1" s="61"/>
      <c r="D1" s="61"/>
      <c r="E1" s="62">
        <v>45901</v>
      </c>
      <c r="F1" s="63"/>
      <c r="G1" s="64"/>
    </row>
    <row r="2" spans="1:7">
      <c r="A2" s="2" t="s">
        <v>103</v>
      </c>
      <c r="B2" s="2" t="s">
        <v>5</v>
      </c>
      <c r="C2" s="2" t="s">
        <v>74</v>
      </c>
      <c r="D2" s="2" t="s">
        <v>4</v>
      </c>
      <c r="E2" s="2" t="s">
        <v>73</v>
      </c>
      <c r="F2" s="2" t="s">
        <v>6</v>
      </c>
      <c r="G2" s="2" t="s">
        <v>4</v>
      </c>
    </row>
    <row r="3" spans="1:7">
      <c r="A3" s="2" t="s">
        <v>104</v>
      </c>
      <c r="B3" s="5">
        <v>9657</v>
      </c>
      <c r="C3" s="5">
        <v>931</v>
      </c>
      <c r="D3" s="5">
        <v>10588</v>
      </c>
      <c r="E3" s="5">
        <v>8200</v>
      </c>
      <c r="F3" s="5">
        <v>512</v>
      </c>
      <c r="G3" s="5">
        <v>8712</v>
      </c>
    </row>
    <row r="4" spans="1:7">
      <c r="A4" s="2" t="s">
        <v>84</v>
      </c>
      <c r="B4" s="5">
        <v>2056</v>
      </c>
      <c r="C4" s="5">
        <v>74</v>
      </c>
      <c r="D4" s="5">
        <v>2129</v>
      </c>
      <c r="E4" s="5">
        <v>2027</v>
      </c>
      <c r="F4" s="5">
        <v>80</v>
      </c>
      <c r="G4" s="5">
        <v>2105</v>
      </c>
    </row>
    <row r="5" spans="1:7">
      <c r="A5" s="2" t="s">
        <v>102</v>
      </c>
      <c r="B5" s="5">
        <v>2250</v>
      </c>
      <c r="C5" s="5">
        <v>78</v>
      </c>
      <c r="D5" s="5">
        <v>2328</v>
      </c>
      <c r="E5" s="5">
        <v>2216</v>
      </c>
      <c r="F5" s="5">
        <v>85</v>
      </c>
      <c r="G5" s="5">
        <v>2301</v>
      </c>
    </row>
    <row r="6" spans="1:7">
      <c r="A6" s="2" t="s">
        <v>105</v>
      </c>
      <c r="B6" s="5">
        <v>18144263</v>
      </c>
      <c r="C6" s="5">
        <v>508107</v>
      </c>
      <c r="D6" s="5">
        <v>18652370</v>
      </c>
      <c r="E6" s="5">
        <v>16816224</v>
      </c>
      <c r="F6" s="5">
        <v>588715.25</v>
      </c>
      <c r="G6" s="5">
        <v>17404939.25</v>
      </c>
    </row>
    <row r="7" spans="1:7">
      <c r="A7" s="2" t="s">
        <v>106</v>
      </c>
      <c r="B7" s="5">
        <v>2250</v>
      </c>
      <c r="C7" s="5">
        <v>78</v>
      </c>
      <c r="D7" s="5">
        <v>2328</v>
      </c>
      <c r="E7" s="5">
        <v>2216</v>
      </c>
      <c r="F7" s="5">
        <v>85</v>
      </c>
      <c r="G7" s="5">
        <v>2301</v>
      </c>
    </row>
    <row r="8" spans="1:7">
      <c r="A8" s="2" t="s">
        <v>107</v>
      </c>
      <c r="B8" s="5">
        <v>2590629.65</v>
      </c>
      <c r="C8" s="5">
        <v>85700</v>
      </c>
      <c r="D8" s="5">
        <v>2676329.65</v>
      </c>
      <c r="E8" s="5">
        <v>2385481.25</v>
      </c>
      <c r="F8" s="5">
        <v>96250</v>
      </c>
      <c r="G8" s="5">
        <v>2481731.25</v>
      </c>
    </row>
    <row r="10" spans="1:7">
      <c r="A10" s="4" t="s">
        <v>102</v>
      </c>
    </row>
    <row r="11" spans="1:7">
      <c r="A11" s="2" t="s">
        <v>103</v>
      </c>
      <c r="B11" s="2" t="s">
        <v>4</v>
      </c>
    </row>
    <row r="12" spans="1:7">
      <c r="A12" s="2" t="s">
        <v>104</v>
      </c>
      <c r="B12" s="5">
        <v>8712</v>
      </c>
    </row>
    <row r="13" spans="1:7">
      <c r="A13" s="2" t="s">
        <v>84</v>
      </c>
      <c r="B13" s="5">
        <v>2105</v>
      </c>
    </row>
    <row r="14" spans="1:7">
      <c r="A14" s="2" t="s">
        <v>102</v>
      </c>
      <c r="B14" s="5">
        <v>2301</v>
      </c>
    </row>
    <row r="15" spans="1:7">
      <c r="A15" s="2" t="s">
        <v>105</v>
      </c>
      <c r="B15" s="5">
        <v>17404939.25</v>
      </c>
    </row>
    <row r="16" spans="1:7">
      <c r="A16" s="2" t="s">
        <v>106</v>
      </c>
      <c r="B16" s="5">
        <v>2301</v>
      </c>
    </row>
    <row r="17" spans="1:2">
      <c r="A17" s="2" t="s">
        <v>107</v>
      </c>
      <c r="B17" s="5">
        <v>2481731.25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2A88-9B53-4EAC-BB70-EE5E3B22D81B}">
  <dimension ref="A1:Q11"/>
  <sheetViews>
    <sheetView workbookViewId="0">
      <selection activeCell="E12" sqref="E12"/>
    </sheetView>
  </sheetViews>
  <sheetFormatPr defaultRowHeight="15"/>
  <cols>
    <col min="1" max="1" width="15.7109375" bestFit="1" customWidth="1"/>
    <col min="2" max="2" width="10.28515625" bestFit="1" customWidth="1"/>
    <col min="3" max="3" width="8.140625" bestFit="1" customWidth="1"/>
    <col min="4" max="4" width="13.42578125" bestFit="1" customWidth="1"/>
    <col min="9" max="9" width="18.42578125" bestFit="1" customWidth="1"/>
    <col min="10" max="10" width="11.140625" bestFit="1" customWidth="1"/>
    <col min="11" max="11" width="13.5703125" bestFit="1" customWidth="1"/>
    <col min="12" max="12" width="7.28515625" bestFit="1" customWidth="1"/>
    <col min="13" max="13" width="7.7109375" bestFit="1" customWidth="1"/>
    <col min="14" max="14" width="9.5703125" bestFit="1" customWidth="1"/>
    <col min="15" max="15" width="8.140625" bestFit="1" customWidth="1"/>
    <col min="16" max="17" width="7.28515625" bestFit="1" customWidth="1"/>
  </cols>
  <sheetData>
    <row r="1" spans="1:17" ht="15.75">
      <c r="A1" s="2" t="s">
        <v>108</v>
      </c>
      <c r="B1" s="2" t="s">
        <v>109</v>
      </c>
      <c r="C1" s="2" t="s">
        <v>46</v>
      </c>
      <c r="D1" s="2" t="s">
        <v>38</v>
      </c>
      <c r="I1" s="8" t="s">
        <v>110</v>
      </c>
      <c r="J1" s="8" t="s">
        <v>111</v>
      </c>
      <c r="K1" s="8" t="s">
        <v>112</v>
      </c>
      <c r="L1" s="8" t="s">
        <v>113</v>
      </c>
      <c r="M1" s="8" t="s">
        <v>114</v>
      </c>
      <c r="N1" s="8" t="s">
        <v>7</v>
      </c>
      <c r="O1" s="8" t="s">
        <v>115</v>
      </c>
      <c r="P1" s="8" t="s">
        <v>116</v>
      </c>
      <c r="Q1" s="8" t="s">
        <v>55</v>
      </c>
    </row>
    <row r="2" spans="1:17" ht="15.75">
      <c r="A2" s="2" t="s">
        <v>117</v>
      </c>
      <c r="B2" s="5">
        <v>4179</v>
      </c>
      <c r="C2" s="5">
        <v>4470</v>
      </c>
      <c r="D2" s="5">
        <v>4967838.5</v>
      </c>
      <c r="I2" s="10" t="s">
        <v>118</v>
      </c>
      <c r="J2" s="30">
        <f t="shared" ref="J2:J10" si="0">B2</f>
        <v>4179</v>
      </c>
      <c r="K2" s="31">
        <f t="shared" ref="K2:K10" si="1">J2/$J$11</f>
        <v>0.11425837320574163</v>
      </c>
      <c r="L2" s="30">
        <f t="shared" ref="L2:L10" si="2">C2</f>
        <v>4470</v>
      </c>
      <c r="M2" s="31">
        <f t="shared" ref="M2:M10" si="3">L2/$L$11</f>
        <v>0.10148711545010784</v>
      </c>
      <c r="N2" s="15">
        <f t="shared" ref="N2:N10" si="4">D2</f>
        <v>4967838.5</v>
      </c>
      <c r="O2" s="31">
        <f t="shared" ref="O2:O10" si="5">N2/$N$11</f>
        <v>1.9161586996436712E-2</v>
      </c>
      <c r="P2" s="30">
        <f>N2/L2</f>
        <v>1111.3732662192394</v>
      </c>
      <c r="Q2" s="30">
        <f>N2/J2</f>
        <v>1188.7625029911462</v>
      </c>
    </row>
    <row r="3" spans="1:17" ht="15.75">
      <c r="A3" s="2" t="s">
        <v>119</v>
      </c>
      <c r="B3" s="5">
        <v>8687</v>
      </c>
      <c r="C3" s="5">
        <v>9952</v>
      </c>
      <c r="D3" s="5">
        <v>22079600.100000001</v>
      </c>
      <c r="I3" s="10" t="s">
        <v>120</v>
      </c>
      <c r="J3" s="30">
        <f t="shared" si="0"/>
        <v>8687</v>
      </c>
      <c r="K3" s="31">
        <f t="shared" si="1"/>
        <v>0.23751196172248804</v>
      </c>
      <c r="L3" s="30">
        <f t="shared" si="2"/>
        <v>9952</v>
      </c>
      <c r="M3" s="31">
        <f t="shared" si="3"/>
        <v>0.22595073220569872</v>
      </c>
      <c r="N3" s="15">
        <f t="shared" si="4"/>
        <v>22079600.100000001</v>
      </c>
      <c r="O3" s="31">
        <f t="shared" si="5"/>
        <v>8.5163834968202526E-2</v>
      </c>
      <c r="P3" s="30">
        <f t="shared" ref="P3:P10" si="6">N3/L3</f>
        <v>2218.609334807074</v>
      </c>
      <c r="Q3" s="30">
        <f t="shared" ref="Q3:Q10" si="7">N3/J3</f>
        <v>2541.6829860711409</v>
      </c>
    </row>
    <row r="4" spans="1:17" ht="15.75">
      <c r="A4" s="2" t="s">
        <v>121</v>
      </c>
      <c r="B4" s="5">
        <v>6136</v>
      </c>
      <c r="C4" s="5">
        <v>7498</v>
      </c>
      <c r="D4" s="5">
        <v>27803178.5</v>
      </c>
      <c r="I4" s="10" t="s">
        <v>122</v>
      </c>
      <c r="J4" s="30">
        <f t="shared" si="0"/>
        <v>6136</v>
      </c>
      <c r="K4" s="31">
        <f t="shared" si="1"/>
        <v>0.16776486671223514</v>
      </c>
      <c r="L4" s="30">
        <f t="shared" si="2"/>
        <v>7498</v>
      </c>
      <c r="M4" s="31">
        <f t="shared" si="3"/>
        <v>0.17023498694516973</v>
      </c>
      <c r="N4" s="15">
        <f t="shared" si="4"/>
        <v>27803178.5</v>
      </c>
      <c r="O4" s="31">
        <f t="shared" si="5"/>
        <v>0.1072404071922243</v>
      </c>
      <c r="P4" s="30">
        <f t="shared" si="6"/>
        <v>3708.0792878100829</v>
      </c>
      <c r="Q4" s="30">
        <f t="shared" si="7"/>
        <v>4531.1568611473276</v>
      </c>
    </row>
    <row r="5" spans="1:17" ht="15.75">
      <c r="A5" s="2" t="s">
        <v>123</v>
      </c>
      <c r="B5" s="5">
        <v>4934</v>
      </c>
      <c r="C5" s="5">
        <v>6160</v>
      </c>
      <c r="D5" s="5">
        <v>32424816.800000001</v>
      </c>
      <c r="I5" s="10" t="s">
        <v>124</v>
      </c>
      <c r="J5" s="30">
        <f t="shared" si="0"/>
        <v>4934</v>
      </c>
      <c r="K5" s="31">
        <f t="shared" si="1"/>
        <v>0.1349008885850991</v>
      </c>
      <c r="L5" s="30">
        <f t="shared" si="2"/>
        <v>6160</v>
      </c>
      <c r="M5" s="31">
        <f t="shared" si="3"/>
        <v>0.13985696446815757</v>
      </c>
      <c r="N5" s="15">
        <f t="shared" si="4"/>
        <v>32424816.800000001</v>
      </c>
      <c r="O5" s="31">
        <f t="shared" si="5"/>
        <v>0.1250666558417152</v>
      </c>
      <c r="P5" s="30">
        <f t="shared" si="6"/>
        <v>5263.7689610389616</v>
      </c>
      <c r="Q5" s="30">
        <f t="shared" si="7"/>
        <v>6571.7099310903932</v>
      </c>
    </row>
    <row r="6" spans="1:17" ht="15.75">
      <c r="A6" s="2" t="s">
        <v>125</v>
      </c>
      <c r="B6" s="5">
        <v>3907</v>
      </c>
      <c r="C6" s="5">
        <v>4853</v>
      </c>
      <c r="D6" s="5">
        <v>32528665.600000001</v>
      </c>
      <c r="I6" s="10" t="s">
        <v>126</v>
      </c>
      <c r="J6" s="30">
        <f t="shared" si="0"/>
        <v>3907</v>
      </c>
      <c r="K6" s="31">
        <f t="shared" si="1"/>
        <v>0.1068215994531784</v>
      </c>
      <c r="L6" s="30">
        <f t="shared" si="2"/>
        <v>4853</v>
      </c>
      <c r="M6" s="31">
        <f t="shared" si="3"/>
        <v>0.11018276762402089</v>
      </c>
      <c r="N6" s="15">
        <f t="shared" si="4"/>
        <v>32528665.600000001</v>
      </c>
      <c r="O6" s="31">
        <f t="shared" si="5"/>
        <v>0.12546721391454216</v>
      </c>
      <c r="P6" s="30">
        <f t="shared" si="6"/>
        <v>6702.7953018751286</v>
      </c>
      <c r="Q6" s="30">
        <f t="shared" si="7"/>
        <v>8325.7398515485038</v>
      </c>
    </row>
    <row r="7" spans="1:17" ht="15.75">
      <c r="A7" s="2" t="s">
        <v>127</v>
      </c>
      <c r="B7" s="5">
        <v>2557</v>
      </c>
      <c r="C7" s="5">
        <v>3271</v>
      </c>
      <c r="D7" s="5">
        <v>26961183.699999999</v>
      </c>
      <c r="I7" s="10" t="s">
        <v>128</v>
      </c>
      <c r="J7" s="30">
        <f t="shared" si="0"/>
        <v>2557</v>
      </c>
      <c r="K7" s="31">
        <f t="shared" si="1"/>
        <v>6.9911141490088854E-2</v>
      </c>
      <c r="L7" s="30">
        <f t="shared" si="2"/>
        <v>3271</v>
      </c>
      <c r="M7" s="31">
        <f t="shared" si="3"/>
        <v>7.4264956294698606E-2</v>
      </c>
      <c r="N7" s="15">
        <f t="shared" si="4"/>
        <v>26961183.699999999</v>
      </c>
      <c r="O7" s="31">
        <f t="shared" si="5"/>
        <v>0.10399272580911426</v>
      </c>
      <c r="P7" s="30">
        <f t="shared" si="6"/>
        <v>8242.4896667685716</v>
      </c>
      <c r="Q7" s="30">
        <f t="shared" si="7"/>
        <v>10544.068713335941</v>
      </c>
    </row>
    <row r="8" spans="1:17" ht="15.75">
      <c r="A8" s="2" t="s">
        <v>129</v>
      </c>
      <c r="B8" s="5">
        <v>1711</v>
      </c>
      <c r="C8" s="5">
        <v>2209</v>
      </c>
      <c r="D8" s="5">
        <v>21410917.899999999</v>
      </c>
      <c r="I8" s="10" t="s">
        <v>130</v>
      </c>
      <c r="J8" s="30">
        <f t="shared" si="0"/>
        <v>1711</v>
      </c>
      <c r="K8" s="31">
        <f t="shared" si="1"/>
        <v>4.6780587833219416E-2</v>
      </c>
      <c r="L8" s="30">
        <f t="shared" si="2"/>
        <v>2209</v>
      </c>
      <c r="M8" s="31">
        <f t="shared" si="3"/>
        <v>5.0153252355545463E-2</v>
      </c>
      <c r="N8" s="15">
        <f t="shared" si="4"/>
        <v>21410917.899999999</v>
      </c>
      <c r="O8" s="31">
        <f t="shared" si="5"/>
        <v>8.2584642398180627E-2</v>
      </c>
      <c r="P8" s="30">
        <f t="shared" si="6"/>
        <v>9692.583929379809</v>
      </c>
      <c r="Q8" s="30">
        <f t="shared" si="7"/>
        <v>12513.686674459379</v>
      </c>
    </row>
    <row r="9" spans="1:17" ht="15.75">
      <c r="A9" s="2" t="s">
        <v>131</v>
      </c>
      <c r="B9" s="5">
        <v>1128</v>
      </c>
      <c r="C9" s="5">
        <v>1483</v>
      </c>
      <c r="D9" s="5">
        <v>16664362.699999999</v>
      </c>
      <c r="I9" s="10" t="s">
        <v>132</v>
      </c>
      <c r="J9" s="30">
        <f t="shared" si="0"/>
        <v>1128</v>
      </c>
      <c r="K9" s="31">
        <f t="shared" si="1"/>
        <v>3.0840738209159262E-2</v>
      </c>
      <c r="L9" s="30">
        <f t="shared" si="2"/>
        <v>1483</v>
      </c>
      <c r="M9" s="31">
        <f t="shared" si="3"/>
        <v>3.3670110114655469E-2</v>
      </c>
      <c r="N9" s="15">
        <f t="shared" si="4"/>
        <v>16664362.699999999</v>
      </c>
      <c r="O9" s="31">
        <f t="shared" si="5"/>
        <v>6.4276573325848851E-2</v>
      </c>
      <c r="P9" s="30">
        <f t="shared" si="6"/>
        <v>11236.926972353338</v>
      </c>
      <c r="Q9" s="30">
        <f t="shared" si="7"/>
        <v>14773.371187943261</v>
      </c>
    </row>
    <row r="10" spans="1:17" ht="15.75">
      <c r="A10" s="2" t="s">
        <v>133</v>
      </c>
      <c r="B10" s="5">
        <v>3336</v>
      </c>
      <c r="C10" s="5">
        <v>4149</v>
      </c>
      <c r="D10" s="5">
        <v>74419720.900000006</v>
      </c>
      <c r="I10" s="10" t="s">
        <v>134</v>
      </c>
      <c r="J10" s="30">
        <f t="shared" si="0"/>
        <v>3336</v>
      </c>
      <c r="K10" s="31">
        <f t="shared" si="1"/>
        <v>9.1209842788790157E-2</v>
      </c>
      <c r="L10" s="30">
        <f t="shared" si="2"/>
        <v>4149</v>
      </c>
      <c r="M10" s="31">
        <f t="shared" si="3"/>
        <v>9.4199114541945739E-2</v>
      </c>
      <c r="N10" s="15">
        <f t="shared" si="4"/>
        <v>74419720.900000006</v>
      </c>
      <c r="O10" s="31">
        <f t="shared" si="5"/>
        <v>0.28704635955373542</v>
      </c>
      <c r="P10" s="30">
        <f t="shared" si="6"/>
        <v>17936.784984333575</v>
      </c>
      <c r="Q10" s="30">
        <f t="shared" si="7"/>
        <v>22308.069814148683</v>
      </c>
    </row>
    <row r="11" spans="1:17" ht="15.75">
      <c r="I11" s="10" t="s">
        <v>135</v>
      </c>
      <c r="J11" s="32">
        <f>SUM(J2:J10)</f>
        <v>36575</v>
      </c>
      <c r="K11" s="33">
        <f t="shared" ref="K11:O11" si="8">SUM(K2:K10)</f>
        <v>0.99999999999999989</v>
      </c>
      <c r="L11" s="32">
        <f t="shared" si="8"/>
        <v>44045</v>
      </c>
      <c r="M11" s="33">
        <f t="shared" si="8"/>
        <v>1</v>
      </c>
      <c r="N11" s="34">
        <f t="shared" si="8"/>
        <v>259260284.69999999</v>
      </c>
      <c r="O11" s="33">
        <f t="shared" si="8"/>
        <v>1</v>
      </c>
      <c r="P11" s="32">
        <f>N11/L11</f>
        <v>5886.2591599500511</v>
      </c>
      <c r="Q11" s="32">
        <f>N11/J11</f>
        <v>7088.4561777170193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9D2-23AD-471D-88F3-4C1290624A45}">
  <dimension ref="A1:L5"/>
  <sheetViews>
    <sheetView workbookViewId="0">
      <selection activeCell="K16" sqref="K16"/>
    </sheetView>
  </sheetViews>
  <sheetFormatPr defaultRowHeight="15"/>
  <cols>
    <col min="1" max="1" width="15.42578125" bestFit="1" customWidth="1"/>
    <col min="2" max="2" width="9.28515625" bestFit="1" customWidth="1"/>
    <col min="4" max="4" width="15.42578125" bestFit="1" customWidth="1"/>
    <col min="5" max="5" width="9.28515625" bestFit="1" customWidth="1"/>
    <col min="6" max="6" width="10.7109375" bestFit="1" customWidth="1"/>
    <col min="8" max="8" width="20" bestFit="1" customWidth="1"/>
    <col min="9" max="9" width="9" bestFit="1" customWidth="1"/>
    <col min="10" max="10" width="4.85546875" bestFit="1" customWidth="1"/>
    <col min="11" max="11" width="16.28515625" bestFit="1" customWidth="1"/>
    <col min="12" max="12" width="9" bestFit="1" customWidth="1"/>
  </cols>
  <sheetData>
    <row r="1" spans="1:12" ht="18.75">
      <c r="A1" s="2" t="s">
        <v>136</v>
      </c>
      <c r="B1" s="2" t="s">
        <v>78</v>
      </c>
      <c r="D1" s="2" t="s">
        <v>137</v>
      </c>
      <c r="E1" s="2" t="s">
        <v>78</v>
      </c>
      <c r="H1" s="37" t="s">
        <v>138</v>
      </c>
      <c r="I1" s="65">
        <v>45383</v>
      </c>
      <c r="J1" s="65"/>
      <c r="K1" s="65">
        <v>45748</v>
      </c>
      <c r="L1" s="66"/>
    </row>
    <row r="2" spans="1:12" ht="18.75">
      <c r="A2" s="2" t="s">
        <v>139</v>
      </c>
      <c r="B2" s="5">
        <v>96604</v>
      </c>
      <c r="D2" s="2" t="s">
        <v>139</v>
      </c>
      <c r="E2" s="5">
        <v>99059</v>
      </c>
      <c r="H2" s="38" t="s">
        <v>139</v>
      </c>
      <c r="I2" s="12">
        <f>B2</f>
        <v>96604</v>
      </c>
      <c r="J2" s="36">
        <f>I2/SUM($I$2:$I$5)</f>
        <v>0.23131756958994312</v>
      </c>
      <c r="K2" s="12">
        <f>E2</f>
        <v>99059</v>
      </c>
      <c r="L2" s="39">
        <f>K2/SUM($K$2:$K$5)</f>
        <v>0.29074542055196989</v>
      </c>
    </row>
    <row r="3" spans="1:12" ht="18.75">
      <c r="A3" s="2" t="s">
        <v>140</v>
      </c>
      <c r="B3" s="5">
        <v>54561</v>
      </c>
      <c r="D3" s="2" t="s">
        <v>140</v>
      </c>
      <c r="E3" s="5">
        <v>52379</v>
      </c>
      <c r="H3" s="38" t="s">
        <v>140</v>
      </c>
      <c r="I3" s="12">
        <f t="shared" ref="I3:I5" si="0">B3</f>
        <v>54561</v>
      </c>
      <c r="J3" s="36">
        <f t="shared" ref="J3:J5" si="1">I3/SUM($I$2:$I$5)</f>
        <v>0.13064591439688716</v>
      </c>
      <c r="K3" s="12">
        <f t="shared" ref="K3:K5" si="2">E3</f>
        <v>52379</v>
      </c>
      <c r="L3" s="39">
        <f t="shared" ref="L3:L5" si="3">K3/SUM($K$2:$K$5)</f>
        <v>0.15373620148690811</v>
      </c>
    </row>
    <row r="4" spans="1:12" ht="18.75">
      <c r="A4" s="2" t="s">
        <v>141</v>
      </c>
      <c r="B4" s="5">
        <v>190561</v>
      </c>
      <c r="D4" s="2" t="s">
        <v>141</v>
      </c>
      <c r="E4" s="5">
        <v>111497</v>
      </c>
      <c r="H4" s="38" t="s">
        <v>142</v>
      </c>
      <c r="I4" s="12">
        <f t="shared" si="0"/>
        <v>190561</v>
      </c>
      <c r="J4" s="36">
        <f t="shared" si="1"/>
        <v>0.45629691709069142</v>
      </c>
      <c r="K4" s="12">
        <f t="shared" si="2"/>
        <v>111497</v>
      </c>
      <c r="L4" s="39">
        <f t="shared" si="3"/>
        <v>0.32725186157020547</v>
      </c>
    </row>
    <row r="5" spans="1:12" ht="19.5" thickBot="1">
      <c r="A5" s="2" t="s">
        <v>142</v>
      </c>
      <c r="B5" s="5">
        <v>75899</v>
      </c>
      <c r="D5" s="2" t="s">
        <v>142</v>
      </c>
      <c r="E5" s="5">
        <v>77772</v>
      </c>
      <c r="H5" s="40" t="s">
        <v>143</v>
      </c>
      <c r="I5" s="41">
        <f t="shared" si="0"/>
        <v>75899</v>
      </c>
      <c r="J5" s="42">
        <f t="shared" si="1"/>
        <v>0.18173959892247829</v>
      </c>
      <c r="K5" s="41">
        <f t="shared" si="2"/>
        <v>77772</v>
      </c>
      <c r="L5" s="43">
        <f t="shared" si="3"/>
        <v>0.22826651639091652</v>
      </c>
    </row>
  </sheetData>
  <mergeCells count="2">
    <mergeCell ref="I1:J1"/>
    <mergeCell ref="K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B861-184E-46C4-9A82-41C028DC4753}">
  <dimension ref="A1:E6"/>
  <sheetViews>
    <sheetView workbookViewId="0">
      <selection activeCell="B9" sqref="B9"/>
    </sheetView>
  </sheetViews>
  <sheetFormatPr defaultRowHeight="15"/>
  <cols>
    <col min="1" max="1" width="9" bestFit="1" customWidth="1"/>
    <col min="2" max="2" width="10.140625" bestFit="1" customWidth="1"/>
    <col min="3" max="3" width="15.85546875" bestFit="1" customWidth="1"/>
    <col min="4" max="4" width="17.5703125" bestFit="1" customWidth="1"/>
  </cols>
  <sheetData>
    <row r="1" spans="1:5">
      <c r="A1" s="4" t="s">
        <v>144</v>
      </c>
      <c r="B1" s="4" t="s">
        <v>109</v>
      </c>
      <c r="C1" s="4" t="s">
        <v>145</v>
      </c>
      <c r="D1" s="4" t="s">
        <v>146</v>
      </c>
      <c r="E1" s="48" t="s">
        <v>147</v>
      </c>
    </row>
    <row r="2" spans="1:5">
      <c r="A2" s="2" t="s">
        <v>148</v>
      </c>
      <c r="B2" s="2">
        <v>6831</v>
      </c>
      <c r="C2" s="2">
        <v>1439289</v>
      </c>
      <c r="D2" s="2">
        <v>844723</v>
      </c>
      <c r="E2" s="47">
        <v>1</v>
      </c>
    </row>
    <row r="3" spans="1:5">
      <c r="A3" s="2" t="s">
        <v>149</v>
      </c>
      <c r="B3" s="2">
        <v>6611</v>
      </c>
      <c r="C3" s="2">
        <v>845166</v>
      </c>
      <c r="D3" s="2">
        <v>309089</v>
      </c>
      <c r="E3" s="47">
        <v>2</v>
      </c>
    </row>
    <row r="4" spans="1:5">
      <c r="A4" s="2" t="s">
        <v>150</v>
      </c>
      <c r="B4" s="2">
        <v>9193</v>
      </c>
      <c r="C4" s="2">
        <v>3403422</v>
      </c>
      <c r="D4" s="2">
        <v>2738758</v>
      </c>
      <c r="E4" s="47">
        <v>3</v>
      </c>
    </row>
    <row r="5" spans="1:5">
      <c r="A5" s="2" t="s">
        <v>151</v>
      </c>
      <c r="B5" s="2">
        <v>11383</v>
      </c>
      <c r="C5" s="2">
        <v>609954</v>
      </c>
      <c r="D5" s="2">
        <v>89820</v>
      </c>
      <c r="E5" s="47">
        <v>4</v>
      </c>
    </row>
    <row r="6" spans="1:5">
      <c r="A6" s="2" t="s">
        <v>152</v>
      </c>
      <c r="B6" s="2">
        <v>2557</v>
      </c>
      <c r="C6" s="2">
        <v>0</v>
      </c>
      <c r="D6" s="2">
        <v>0</v>
      </c>
      <c r="E6" s="47">
        <v>5</v>
      </c>
    </row>
  </sheetData>
  <sortState xmlns:xlrd2="http://schemas.microsoft.com/office/spreadsheetml/2017/richdata2" ref="A2:E6">
    <sortCondition ref="E2:E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Guest User</cp:lastModifiedBy>
  <cp:revision/>
  <dcterms:created xsi:type="dcterms:W3CDTF">2025-10-06T05:35:16Z</dcterms:created>
  <dcterms:modified xsi:type="dcterms:W3CDTF">2025-10-07T06:20:22Z</dcterms:modified>
  <cp:category/>
  <cp:contentStatus/>
</cp:coreProperties>
</file>