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sys\02 Library\"/>
    </mc:Choice>
  </mc:AlternateContent>
  <bookViews>
    <workbookView xWindow="0" yWindow="0" windowWidth="28800" windowHeight="12435" tabRatio="765" firstSheet="6" activeTab="20"/>
  </bookViews>
  <sheets>
    <sheet name="Gerdau H" sheetId="3" r:id="rId1"/>
    <sheet name="Gerdau I" sheetId="4" r:id="rId2"/>
    <sheet name="Gerdau CH" sheetId="1" r:id="rId3"/>
    <sheet name="Gerdau B" sheetId="5" r:id="rId4"/>
    <sheet name="Gerdau Q" sheetId="6" r:id="rId5"/>
    <sheet name="Gerdau L" sheetId="7" r:id="rId6"/>
    <sheet name="Gerdau U" sheetId="8" r:id="rId7"/>
    <sheet name="Gerdau T" sheetId="9" r:id="rId8"/>
    <sheet name="Gerdau UDS" sheetId="10" r:id="rId9"/>
    <sheet name="Gerdau UDE" sheetId="11" r:id="rId10"/>
    <sheet name="Cedisa UDS" sheetId="12" r:id="rId11"/>
    <sheet name="Cedisa UDE" sheetId="13" r:id="rId12"/>
    <sheet name="Cedisa TR" sheetId="14" r:id="rId13"/>
    <sheet name="Cedisa TQ" sheetId="15" r:id="rId14"/>
    <sheet name="Cedisa CH" sheetId="16" r:id="rId15"/>
    <sheet name="Cedisa U" sheetId="17" r:id="rId16"/>
    <sheet name="Cedisa VS" sheetId="18" r:id="rId17"/>
    <sheet name="Cedisa CVS" sheetId="26" r:id="rId18"/>
    <sheet name="Cedisa CS" sheetId="27" r:id="rId19"/>
    <sheet name="Cedisa L" sheetId="28" r:id="rId20"/>
    <sheet name="Cedisa T" sheetId="29" r:id="rId21"/>
  </sheets>
  <externalReferences>
    <externalReference r:id="rId2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9" l="1"/>
  <c r="G1" i="29"/>
  <c r="F1" i="29"/>
  <c r="E1" i="29"/>
  <c r="D1" i="29"/>
  <c r="H12" i="29" s="1"/>
  <c r="C1" i="29"/>
  <c r="B1" i="29"/>
  <c r="A1" i="29"/>
  <c r="O7" i="28"/>
  <c r="P7" i="28"/>
  <c r="O8" i="28"/>
  <c r="P8" i="28"/>
  <c r="O9" i="28"/>
  <c r="P9" i="28"/>
  <c r="O10" i="28"/>
  <c r="P10" i="28"/>
  <c r="O11" i="28"/>
  <c r="P11" i="28"/>
  <c r="O12" i="28"/>
  <c r="P12" i="28"/>
  <c r="O13" i="28"/>
  <c r="P13" i="28"/>
  <c r="O14" i="28"/>
  <c r="P14" i="28"/>
  <c r="O15" i="28"/>
  <c r="P15" i="28"/>
  <c r="M15" i="28" s="1"/>
  <c r="Q15" i="28"/>
  <c r="O16" i="28"/>
  <c r="P16" i="28"/>
  <c r="O17" i="28"/>
  <c r="P17" i="28"/>
  <c r="O18" i="28"/>
  <c r="P18" i="28"/>
  <c r="O19" i="28"/>
  <c r="P19" i="28"/>
  <c r="O20" i="28"/>
  <c r="P20" i="28"/>
  <c r="O21" i="28"/>
  <c r="P21" i="28"/>
  <c r="O22" i="28"/>
  <c r="P22" i="28"/>
  <c r="N22" i="28" s="1"/>
  <c r="Q22" i="28"/>
  <c r="O23" i="28"/>
  <c r="P23" i="28"/>
  <c r="O24" i="28"/>
  <c r="P24" i="28"/>
  <c r="O25" i="28"/>
  <c r="P25" i="28"/>
  <c r="O26" i="28"/>
  <c r="P26" i="28"/>
  <c r="O27" i="28"/>
  <c r="P27" i="28"/>
  <c r="O28" i="28"/>
  <c r="P28" i="28"/>
  <c r="O29" i="28"/>
  <c r="P29" i="28"/>
  <c r="O30" i="28"/>
  <c r="P30" i="28"/>
  <c r="M30" i="28" s="1"/>
  <c r="Q30" i="28"/>
  <c r="O31" i="28"/>
  <c r="P31" i="28"/>
  <c r="O32" i="28"/>
  <c r="P32" i="28"/>
  <c r="O33" i="28"/>
  <c r="P33" i="28"/>
  <c r="O34" i="28"/>
  <c r="P34" i="28"/>
  <c r="M34" i="28" s="1"/>
  <c r="Q34" i="28"/>
  <c r="N34" i="28" s="1"/>
  <c r="O35" i="28"/>
  <c r="P35" i="28"/>
  <c r="O36" i="28"/>
  <c r="P36" i="28"/>
  <c r="O37" i="28"/>
  <c r="P37" i="28"/>
  <c r="O38" i="28"/>
  <c r="P38" i="28"/>
  <c r="O39" i="28"/>
  <c r="P39" i="28"/>
  <c r="M39" i="28" s="1"/>
  <c r="Q39" i="28"/>
  <c r="O40" i="28"/>
  <c r="P40" i="28"/>
  <c r="M40" i="28" s="1"/>
  <c r="Q40" i="28"/>
  <c r="O41" i="28"/>
  <c r="P41" i="28"/>
  <c r="O42" i="28"/>
  <c r="P42" i="28"/>
  <c r="O43" i="28"/>
  <c r="P43" i="28"/>
  <c r="O44" i="28"/>
  <c r="P44" i="28"/>
  <c r="Q44" i="28"/>
  <c r="O45" i="28"/>
  <c r="P45" i="28"/>
  <c r="N45" i="28" s="1"/>
  <c r="Q45" i="28"/>
  <c r="Q6" i="28"/>
  <c r="M6" i="28" s="1"/>
  <c r="P6" i="28"/>
  <c r="O6" i="28"/>
  <c r="I16" i="28"/>
  <c r="I17" i="28" s="1"/>
  <c r="I23" i="28"/>
  <c r="I24" i="28" s="1"/>
  <c r="I25" i="28" s="1"/>
  <c r="Q25" i="28" s="1"/>
  <c r="K7" i="28"/>
  <c r="I7" i="28" s="1"/>
  <c r="Q7" i="28" s="1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I31" i="28" s="1"/>
  <c r="K32" i="28"/>
  <c r="K33" i="28"/>
  <c r="K34" i="28"/>
  <c r="K35" i="28"/>
  <c r="I35" i="28" s="1"/>
  <c r="K36" i="28"/>
  <c r="K37" i="28"/>
  <c r="K38" i="28"/>
  <c r="K39" i="28"/>
  <c r="K40" i="28"/>
  <c r="K41" i="28"/>
  <c r="I41" i="28" s="1"/>
  <c r="Q41" i="28" s="1"/>
  <c r="K42" i="28"/>
  <c r="K43" i="28"/>
  <c r="K44" i="28"/>
  <c r="K45" i="28"/>
  <c r="K6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C1" i="28"/>
  <c r="B1" i="28"/>
  <c r="A1" i="28"/>
  <c r="H101" i="27"/>
  <c r="H85" i="27"/>
  <c r="H69" i="27"/>
  <c r="H53" i="27"/>
  <c r="H37" i="27"/>
  <c r="H21" i="27"/>
  <c r="H10" i="27"/>
  <c r="H5" i="27"/>
  <c r="G1" i="27"/>
  <c r="F1" i="27"/>
  <c r="E1" i="27"/>
  <c r="D1" i="27"/>
  <c r="H99" i="27" s="1"/>
  <c r="C1" i="27"/>
  <c r="B1" i="27"/>
  <c r="A1" i="27"/>
  <c r="H93" i="26"/>
  <c r="H29" i="26"/>
  <c r="G1" i="26"/>
  <c r="F1" i="26"/>
  <c r="E1" i="26"/>
  <c r="D1" i="26"/>
  <c r="H77" i="26" s="1"/>
  <c r="C1" i="26"/>
  <c r="B1" i="26"/>
  <c r="A1" i="26"/>
  <c r="I36" i="28" l="1"/>
  <c r="Q35" i="28"/>
  <c r="N24" i="28"/>
  <c r="I8" i="28"/>
  <c r="M16" i="28"/>
  <c r="I32" i="28"/>
  <c r="Q31" i="28"/>
  <c r="H58" i="27"/>
  <c r="H109" i="26"/>
  <c r="H43" i="27"/>
  <c r="H91" i="27"/>
  <c r="H53" i="26"/>
  <c r="H21" i="26"/>
  <c r="H85" i="26"/>
  <c r="H4" i="27"/>
  <c r="H20" i="27"/>
  <c r="H36" i="27"/>
  <c r="H52" i="27"/>
  <c r="H68" i="27"/>
  <c r="H84" i="27"/>
  <c r="H100" i="27"/>
  <c r="N6" i="28"/>
  <c r="H9" i="29"/>
  <c r="I42" i="28"/>
  <c r="H42" i="27"/>
  <c r="H90" i="27"/>
  <c r="H27" i="27"/>
  <c r="H75" i="27"/>
  <c r="N25" i="28"/>
  <c r="H8" i="27"/>
  <c r="H28" i="27"/>
  <c r="H60" i="27"/>
  <c r="H92" i="27"/>
  <c r="H5" i="29"/>
  <c r="H61" i="26"/>
  <c r="H125" i="26"/>
  <c r="H13" i="27"/>
  <c r="H29" i="27"/>
  <c r="H45" i="27"/>
  <c r="H61" i="27"/>
  <c r="H77" i="27"/>
  <c r="H93" i="27"/>
  <c r="M45" i="28"/>
  <c r="Q24" i="28"/>
  <c r="M24" i="28" s="1"/>
  <c r="M7" i="28"/>
  <c r="H4" i="29"/>
  <c r="H37" i="26"/>
  <c r="H26" i="27"/>
  <c r="H74" i="27"/>
  <c r="I18" i="28"/>
  <c r="Q16" i="28"/>
  <c r="N16" i="28" s="1"/>
  <c r="H7" i="29"/>
  <c r="H11" i="27"/>
  <c r="H59" i="27"/>
  <c r="H12" i="27"/>
  <c r="H5" i="26"/>
  <c r="H69" i="26"/>
  <c r="H133" i="26"/>
  <c r="H2" i="27"/>
  <c r="H18" i="27"/>
  <c r="H34" i="27"/>
  <c r="H50" i="27"/>
  <c r="H66" i="27"/>
  <c r="H82" i="27"/>
  <c r="H98" i="27"/>
  <c r="N40" i="28"/>
  <c r="M31" i="28"/>
  <c r="H11" i="29"/>
  <c r="H3" i="29"/>
  <c r="I26" i="28"/>
  <c r="N41" i="28"/>
  <c r="H101" i="26"/>
  <c r="Q23" i="28"/>
  <c r="H45" i="26"/>
  <c r="M23" i="28"/>
  <c r="H6" i="29"/>
  <c r="H117" i="26"/>
  <c r="H44" i="27"/>
  <c r="H76" i="27"/>
  <c r="H13" i="26"/>
  <c r="H3" i="27"/>
  <c r="H19" i="27"/>
  <c r="H35" i="27"/>
  <c r="H51" i="27"/>
  <c r="H67" i="27"/>
  <c r="H83" i="27"/>
  <c r="M44" i="28"/>
  <c r="N35" i="28"/>
  <c r="Q17" i="28"/>
  <c r="M17" i="28" s="1"/>
  <c r="H10" i="29"/>
  <c r="H2" i="29"/>
  <c r="M35" i="28"/>
  <c r="N30" i="28"/>
  <c r="M22" i="28"/>
  <c r="N44" i="28"/>
  <c r="M41" i="28"/>
  <c r="M25" i="28"/>
  <c r="N39" i="28"/>
  <c r="N31" i="28"/>
  <c r="N23" i="28"/>
  <c r="N15" i="28"/>
  <c r="N7" i="28"/>
  <c r="H6" i="27"/>
  <c r="H14" i="27"/>
  <c r="H22" i="27"/>
  <c r="H30" i="27"/>
  <c r="H38" i="27"/>
  <c r="H46" i="27"/>
  <c r="H54" i="27"/>
  <c r="H62" i="27"/>
  <c r="H70" i="27"/>
  <c r="H78" i="27"/>
  <c r="H86" i="27"/>
  <c r="H94" i="27"/>
  <c r="H7" i="27"/>
  <c r="H15" i="27"/>
  <c r="H23" i="27"/>
  <c r="H31" i="27"/>
  <c r="H39" i="27"/>
  <c r="H47" i="27"/>
  <c r="H55" i="27"/>
  <c r="H63" i="27"/>
  <c r="H71" i="27"/>
  <c r="H79" i="27"/>
  <c r="H87" i="27"/>
  <c r="H95" i="27"/>
  <c r="H16" i="27"/>
  <c r="H24" i="27"/>
  <c r="H32" i="27"/>
  <c r="H40" i="27"/>
  <c r="H48" i="27"/>
  <c r="H56" i="27"/>
  <c r="H64" i="27"/>
  <c r="H72" i="27"/>
  <c r="H80" i="27"/>
  <c r="H88" i="27"/>
  <c r="H96" i="27"/>
  <c r="H9" i="27"/>
  <c r="H17" i="27"/>
  <c r="H25" i="27"/>
  <c r="H33" i="27"/>
  <c r="H41" i="27"/>
  <c r="H49" i="27"/>
  <c r="H57" i="27"/>
  <c r="H65" i="27"/>
  <c r="H73" i="27"/>
  <c r="H81" i="27"/>
  <c r="H89" i="27"/>
  <c r="H97" i="27"/>
  <c r="H14" i="26"/>
  <c r="H38" i="26"/>
  <c r="H54" i="26"/>
  <c r="H86" i="26"/>
  <c r="H110" i="26"/>
  <c r="H126" i="26"/>
  <c r="H7" i="26"/>
  <c r="H31" i="26"/>
  <c r="H63" i="26"/>
  <c r="H87" i="26"/>
  <c r="H111" i="26"/>
  <c r="H135" i="26"/>
  <c r="H16" i="26"/>
  <c r="H40" i="26"/>
  <c r="H56" i="26"/>
  <c r="H72" i="26"/>
  <c r="H96" i="26"/>
  <c r="H112" i="26"/>
  <c r="H17" i="26"/>
  <c r="H33" i="26"/>
  <c r="H49" i="26"/>
  <c r="H73" i="26"/>
  <c r="H89" i="26"/>
  <c r="H113" i="26"/>
  <c r="H129" i="26"/>
  <c r="H2" i="26"/>
  <c r="H10" i="26"/>
  <c r="H18" i="26"/>
  <c r="H26" i="26"/>
  <c r="H34" i="26"/>
  <c r="H42" i="26"/>
  <c r="H50" i="26"/>
  <c r="H58" i="26"/>
  <c r="H66" i="26"/>
  <c r="H74" i="26"/>
  <c r="H82" i="26"/>
  <c r="H90" i="26"/>
  <c r="H98" i="26"/>
  <c r="H106" i="26"/>
  <c r="H114" i="26"/>
  <c r="H122" i="26"/>
  <c r="H130" i="26"/>
  <c r="H30" i="26"/>
  <c r="H62" i="26"/>
  <c r="H78" i="26"/>
  <c r="H102" i="26"/>
  <c r="H118" i="26"/>
  <c r="H134" i="26"/>
  <c r="H15" i="26"/>
  <c r="H39" i="26"/>
  <c r="H55" i="26"/>
  <c r="H79" i="26"/>
  <c r="H103" i="26"/>
  <c r="H127" i="26"/>
  <c r="H32" i="26"/>
  <c r="H128" i="26"/>
  <c r="H25" i="26"/>
  <c r="H41" i="26"/>
  <c r="H57" i="26"/>
  <c r="H65" i="26"/>
  <c r="H81" i="26"/>
  <c r="H105" i="26"/>
  <c r="H121" i="26"/>
  <c r="H137" i="26"/>
  <c r="H3" i="26"/>
  <c r="H11" i="26"/>
  <c r="H19" i="26"/>
  <c r="H27" i="26"/>
  <c r="H35" i="26"/>
  <c r="H43" i="26"/>
  <c r="H51" i="26"/>
  <c r="H59" i="26"/>
  <c r="H67" i="26"/>
  <c r="H75" i="26"/>
  <c r="H83" i="26"/>
  <c r="H91" i="26"/>
  <c r="H99" i="26"/>
  <c r="H107" i="26"/>
  <c r="H115" i="26"/>
  <c r="H123" i="26"/>
  <c r="H131" i="26"/>
  <c r="H6" i="26"/>
  <c r="H22" i="26"/>
  <c r="H46" i="26"/>
  <c r="H70" i="26"/>
  <c r="H94" i="26"/>
  <c r="H23" i="26"/>
  <c r="H47" i="26"/>
  <c r="H71" i="26"/>
  <c r="H95" i="26"/>
  <c r="H119" i="26"/>
  <c r="H8" i="26"/>
  <c r="H24" i="26"/>
  <c r="H48" i="26"/>
  <c r="H64" i="26"/>
  <c r="H80" i="26"/>
  <c r="H88" i="26"/>
  <c r="H104" i="26"/>
  <c r="H120" i="26"/>
  <c r="H136" i="26"/>
  <c r="H9" i="26"/>
  <c r="H97" i="26"/>
  <c r="H4" i="26"/>
  <c r="H12" i="26"/>
  <c r="H20" i="26"/>
  <c r="H28" i="26"/>
  <c r="H36" i="26"/>
  <c r="H44" i="26"/>
  <c r="H52" i="26"/>
  <c r="H60" i="26"/>
  <c r="H68" i="26"/>
  <c r="H76" i="26"/>
  <c r="H84" i="26"/>
  <c r="H92" i="26"/>
  <c r="H100" i="26"/>
  <c r="H108" i="26"/>
  <c r="H116" i="26"/>
  <c r="H124" i="26"/>
  <c r="H132" i="26"/>
  <c r="G1" i="18"/>
  <c r="F1" i="18"/>
  <c r="E1" i="18"/>
  <c r="D1" i="18"/>
  <c r="C1" i="18"/>
  <c r="B1" i="18"/>
  <c r="A1" i="18"/>
  <c r="N8" i="17"/>
  <c r="O8" i="17" s="1"/>
  <c r="N9" i="17"/>
  <c r="N10" i="17"/>
  <c r="P10" i="17" s="1"/>
  <c r="N11" i="17"/>
  <c r="P11" i="17" s="1"/>
  <c r="N12" i="17"/>
  <c r="N13" i="17"/>
  <c r="P13" i="17" s="1"/>
  <c r="N14" i="17"/>
  <c r="O14" i="17" s="1"/>
  <c r="N15" i="17"/>
  <c r="N16" i="17"/>
  <c r="N17" i="17"/>
  <c r="O17" i="17" s="1"/>
  <c r="N18" i="17"/>
  <c r="O18" i="17" s="1"/>
  <c r="N19" i="17"/>
  <c r="N20" i="17"/>
  <c r="N21" i="17"/>
  <c r="N22" i="17"/>
  <c r="O22" i="17" s="1"/>
  <c r="N23" i="17"/>
  <c r="P23" i="17" s="1"/>
  <c r="N24" i="17"/>
  <c r="N25" i="17"/>
  <c r="N26" i="17"/>
  <c r="N27" i="17"/>
  <c r="P27" i="17" s="1"/>
  <c r="N28" i="17"/>
  <c r="N29" i="17"/>
  <c r="N30" i="17"/>
  <c r="N31" i="17"/>
  <c r="N32" i="17"/>
  <c r="O32" i="17" s="1"/>
  <c r="N33" i="17"/>
  <c r="O33" i="17" s="1"/>
  <c r="N34" i="17"/>
  <c r="O34" i="17" s="1"/>
  <c r="N35" i="17"/>
  <c r="P35" i="17" s="1"/>
  <c r="N36" i="17"/>
  <c r="O36" i="17" s="1"/>
  <c r="N37" i="17"/>
  <c r="P37" i="17" s="1"/>
  <c r="N7" i="17"/>
  <c r="O7" i="17" s="1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22" i="17"/>
  <c r="L23" i="17"/>
  <c r="L19" i="17"/>
  <c r="L20" i="17"/>
  <c r="L21" i="17"/>
  <c r="L17" i="17"/>
  <c r="L18" i="17"/>
  <c r="L15" i="17"/>
  <c r="L16" i="17"/>
  <c r="L13" i="17"/>
  <c r="L14" i="17"/>
  <c r="L12" i="17"/>
  <c r="L10" i="17"/>
  <c r="L11" i="17"/>
  <c r="L9" i="17"/>
  <c r="L8" i="17"/>
  <c r="L7" i="17"/>
  <c r="I9" i="17"/>
  <c r="I12" i="17"/>
  <c r="I15" i="17"/>
  <c r="I16" i="17" s="1"/>
  <c r="O16" i="17" s="1"/>
  <c r="I19" i="17"/>
  <c r="I24" i="17"/>
  <c r="I25" i="17" s="1"/>
  <c r="I26" i="17" s="1"/>
  <c r="P26" i="17" s="1"/>
  <c r="I28" i="17"/>
  <c r="I29" i="17" s="1"/>
  <c r="E1" i="17"/>
  <c r="D1" i="17"/>
  <c r="C1" i="17"/>
  <c r="B1" i="17"/>
  <c r="A1" i="17"/>
  <c r="N7" i="16"/>
  <c r="O7" i="16"/>
  <c r="N8" i="16"/>
  <c r="O8" i="16"/>
  <c r="N9" i="16"/>
  <c r="O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P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P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N34" i="16"/>
  <c r="O34" i="16"/>
  <c r="P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L41" i="16" s="1"/>
  <c r="P41" i="16"/>
  <c r="N42" i="16"/>
  <c r="O42" i="16"/>
  <c r="N43" i="16"/>
  <c r="O43" i="16"/>
  <c r="N44" i="16"/>
  <c r="O44" i="16"/>
  <c r="N45" i="16"/>
  <c r="O45" i="16"/>
  <c r="N46" i="16"/>
  <c r="O46" i="16"/>
  <c r="N47" i="16"/>
  <c r="O47" i="16"/>
  <c r="L48" i="16"/>
  <c r="N48" i="16"/>
  <c r="O48" i="16"/>
  <c r="P48" i="16"/>
  <c r="N49" i="16"/>
  <c r="O49" i="16"/>
  <c r="N50" i="16"/>
  <c r="O50" i="16"/>
  <c r="N51" i="16"/>
  <c r="O51" i="16"/>
  <c r="N52" i="16"/>
  <c r="O52" i="16"/>
  <c r="N53" i="16"/>
  <c r="O53" i="16"/>
  <c r="N54" i="16"/>
  <c r="O54" i="16"/>
  <c r="N55" i="16"/>
  <c r="O55" i="16"/>
  <c r="P55" i="16"/>
  <c r="N56" i="16"/>
  <c r="O56" i="16"/>
  <c r="N57" i="16"/>
  <c r="O57" i="16"/>
  <c r="N58" i="16"/>
  <c r="O58" i="16"/>
  <c r="N59" i="16"/>
  <c r="O59" i="16"/>
  <c r="N60" i="16"/>
  <c r="O60" i="16"/>
  <c r="N61" i="16"/>
  <c r="O61" i="16"/>
  <c r="N62" i="16"/>
  <c r="O62" i="16"/>
  <c r="P62" i="16"/>
  <c r="N63" i="16"/>
  <c r="O63" i="16"/>
  <c r="P63" i="16"/>
  <c r="N64" i="16"/>
  <c r="O64" i="16"/>
  <c r="N65" i="16"/>
  <c r="O65" i="16"/>
  <c r="N66" i="16"/>
  <c r="O66" i="16"/>
  <c r="N67" i="16"/>
  <c r="O67" i="16"/>
  <c r="N68" i="16"/>
  <c r="O68" i="16"/>
  <c r="P68" i="16"/>
  <c r="N69" i="16"/>
  <c r="O69" i="16"/>
  <c r="P69" i="16"/>
  <c r="N70" i="16"/>
  <c r="O70" i="16"/>
  <c r="N71" i="16"/>
  <c r="O71" i="16"/>
  <c r="P6" i="16"/>
  <c r="O6" i="16"/>
  <c r="N6" i="16"/>
  <c r="H70" i="16"/>
  <c r="P70" i="16" s="1"/>
  <c r="H64" i="16"/>
  <c r="P64" i="16" s="1"/>
  <c r="H56" i="16"/>
  <c r="H57" i="16" s="1"/>
  <c r="H49" i="16"/>
  <c r="H50" i="16" s="1"/>
  <c r="H51" i="16" s="1"/>
  <c r="H42" i="16"/>
  <c r="H43" i="16" s="1"/>
  <c r="H35" i="16"/>
  <c r="H36" i="16" s="1"/>
  <c r="H24" i="16"/>
  <c r="P24" i="16" s="1"/>
  <c r="H16" i="16"/>
  <c r="P16" i="16" s="1"/>
  <c r="H7" i="16"/>
  <c r="P7" i="16" s="1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6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C1" i="16"/>
  <c r="B1" i="16"/>
  <c r="A1" i="16"/>
  <c r="H7" i="15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9" i="15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1" i="15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3" i="15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6" i="15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9" i="15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2" i="15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5" i="15"/>
  <c r="H96" i="15" s="1"/>
  <c r="H97" i="15" s="1"/>
  <c r="H98" i="15" s="1"/>
  <c r="H99" i="15" s="1"/>
  <c r="H100" i="15" s="1"/>
  <c r="H101" i="15" s="1"/>
  <c r="H102" i="15" s="1"/>
  <c r="H103" i="15" s="1"/>
  <c r="H105" i="15"/>
  <c r="H106" i="15" s="1"/>
  <c r="H107" i="15" s="1"/>
  <c r="H108" i="15" s="1"/>
  <c r="H109" i="15" s="1"/>
  <c r="H110" i="15" s="1"/>
  <c r="H111" i="15" s="1"/>
  <c r="H112" i="15" s="1"/>
  <c r="H113" i="15" s="1"/>
  <c r="H114" i="15" s="1"/>
  <c r="H116" i="15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2" i="15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8" i="15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4" i="15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I27" i="28" l="1"/>
  <c r="Q26" i="28"/>
  <c r="I33" i="28"/>
  <c r="Q33" i="28" s="1"/>
  <c r="Q32" i="28"/>
  <c r="N17" i="28"/>
  <c r="L6" i="16"/>
  <c r="I9" i="28"/>
  <c r="Q8" i="28"/>
  <c r="I43" i="28"/>
  <c r="Q43" i="28" s="1"/>
  <c r="Q42" i="28"/>
  <c r="H68" i="18"/>
  <c r="H76" i="18"/>
  <c r="H84" i="18"/>
  <c r="H92" i="18"/>
  <c r="H100" i="18"/>
  <c r="H108" i="18"/>
  <c r="H116" i="18"/>
  <c r="H124" i="18"/>
  <c r="H132" i="18"/>
  <c r="H140" i="18"/>
  <c r="H148" i="18"/>
  <c r="H156" i="18"/>
  <c r="H164" i="18"/>
  <c r="H59" i="18"/>
  <c r="H63" i="18"/>
  <c r="H87" i="18"/>
  <c r="H119" i="18"/>
  <c r="H151" i="18"/>
  <c r="H88" i="18"/>
  <c r="H120" i="18"/>
  <c r="H152" i="18"/>
  <c r="H65" i="18"/>
  <c r="H89" i="18"/>
  <c r="H121" i="18"/>
  <c r="H145" i="18"/>
  <c r="H56" i="18"/>
  <c r="H66" i="18"/>
  <c r="H82" i="18"/>
  <c r="H98" i="18"/>
  <c r="H122" i="18"/>
  <c r="H146" i="18"/>
  <c r="H162" i="18"/>
  <c r="H61" i="18"/>
  <c r="H69" i="18"/>
  <c r="H77" i="18"/>
  <c r="H85" i="18"/>
  <c r="H93" i="18"/>
  <c r="H101" i="18"/>
  <c r="H109" i="18"/>
  <c r="H117" i="18"/>
  <c r="H125" i="18"/>
  <c r="H133" i="18"/>
  <c r="H141" i="18"/>
  <c r="H149" i="18"/>
  <c r="H157" i="18"/>
  <c r="H52" i="18"/>
  <c r="H60" i="18"/>
  <c r="H95" i="18"/>
  <c r="H127" i="18"/>
  <c r="H159" i="18"/>
  <c r="H80" i="18"/>
  <c r="H112" i="18"/>
  <c r="H144" i="18"/>
  <c r="H73" i="18"/>
  <c r="H105" i="18"/>
  <c r="H129" i="18"/>
  <c r="H153" i="18"/>
  <c r="H106" i="18"/>
  <c r="H138" i="18"/>
  <c r="H57" i="18"/>
  <c r="H62" i="18"/>
  <c r="H70" i="18"/>
  <c r="H78" i="18"/>
  <c r="H86" i="18"/>
  <c r="H94" i="18"/>
  <c r="H102" i="18"/>
  <c r="H110" i="18"/>
  <c r="H118" i="18"/>
  <c r="H126" i="18"/>
  <c r="H134" i="18"/>
  <c r="H142" i="18"/>
  <c r="H150" i="18"/>
  <c r="H158" i="18"/>
  <c r="H53" i="18"/>
  <c r="H79" i="18"/>
  <c r="H111" i="18"/>
  <c r="H143" i="18"/>
  <c r="H72" i="18"/>
  <c r="H104" i="18"/>
  <c r="H136" i="18"/>
  <c r="H55" i="18"/>
  <c r="H81" i="18"/>
  <c r="H97" i="18"/>
  <c r="H113" i="18"/>
  <c r="H137" i="18"/>
  <c r="H161" i="18"/>
  <c r="H67" i="18"/>
  <c r="H75" i="18"/>
  <c r="H83" i="18"/>
  <c r="H91" i="18"/>
  <c r="H99" i="18"/>
  <c r="H107" i="18"/>
  <c r="H115" i="18"/>
  <c r="H123" i="18"/>
  <c r="H131" i="18"/>
  <c r="H139" i="18"/>
  <c r="H147" i="18"/>
  <c r="H155" i="18"/>
  <c r="H163" i="18"/>
  <c r="H58" i="18"/>
  <c r="H71" i="18"/>
  <c r="H103" i="18"/>
  <c r="H135" i="18"/>
  <c r="H54" i="18"/>
  <c r="H64" i="18"/>
  <c r="H96" i="18"/>
  <c r="H128" i="18"/>
  <c r="H160" i="18"/>
  <c r="H74" i="18"/>
  <c r="H90" i="18"/>
  <c r="H114" i="18"/>
  <c r="H130" i="18"/>
  <c r="H154" i="18"/>
  <c r="I19" i="28"/>
  <c r="Q18" i="28"/>
  <c r="I37" i="28"/>
  <c r="Q36" i="28"/>
  <c r="P49" i="16"/>
  <c r="L49" i="16" s="1"/>
  <c r="M48" i="16"/>
  <c r="M34" i="16"/>
  <c r="H52" i="16"/>
  <c r="H53" i="16" s="1"/>
  <c r="P51" i="16"/>
  <c r="G12" i="17"/>
  <c r="P9" i="17"/>
  <c r="H17" i="16"/>
  <c r="M69" i="16"/>
  <c r="M24" i="16"/>
  <c r="P42" i="16"/>
  <c r="L42" i="16" s="1"/>
  <c r="H7" i="18"/>
  <c r="L64" i="16"/>
  <c r="L51" i="16"/>
  <c r="L23" i="16"/>
  <c r="O12" i="17"/>
  <c r="H37" i="16"/>
  <c r="P36" i="16"/>
  <c r="M36" i="16" s="1"/>
  <c r="H58" i="16"/>
  <c r="P57" i="16"/>
  <c r="L57" i="16" s="1"/>
  <c r="L16" i="16"/>
  <c r="M16" i="16"/>
  <c r="H44" i="16"/>
  <c r="P43" i="16"/>
  <c r="M43" i="16" s="1"/>
  <c r="M6" i="16"/>
  <c r="L69" i="16"/>
  <c r="M62" i="16"/>
  <c r="H8" i="16"/>
  <c r="H71" i="16"/>
  <c r="P71" i="16" s="1"/>
  <c r="M71" i="16" s="1"/>
  <c r="M51" i="16"/>
  <c r="L24" i="16"/>
  <c r="G8" i="17"/>
  <c r="H65" i="16"/>
  <c r="P35" i="16"/>
  <c r="L15" i="16"/>
  <c r="P18" i="17"/>
  <c r="L68" i="16"/>
  <c r="M64" i="16"/>
  <c r="L55" i="16"/>
  <c r="M70" i="16"/>
  <c r="P50" i="16"/>
  <c r="L7" i="16"/>
  <c r="P56" i="16"/>
  <c r="M50" i="16"/>
  <c r="H25" i="16"/>
  <c r="L63" i="16"/>
  <c r="H23" i="18"/>
  <c r="H5" i="18"/>
  <c r="H13" i="18"/>
  <c r="H21" i="18"/>
  <c r="H29" i="18"/>
  <c r="H37" i="18"/>
  <c r="H45" i="18"/>
  <c r="H15" i="18"/>
  <c r="H6" i="18"/>
  <c r="H14" i="18"/>
  <c r="H22" i="18"/>
  <c r="H30" i="18"/>
  <c r="H38" i="18"/>
  <c r="H46" i="18"/>
  <c r="H8" i="18"/>
  <c r="H16" i="18"/>
  <c r="H24" i="18"/>
  <c r="H32" i="18"/>
  <c r="H40" i="18"/>
  <c r="H48" i="18"/>
  <c r="H47" i="18"/>
  <c r="H9" i="18"/>
  <c r="H17" i="18"/>
  <c r="H25" i="18"/>
  <c r="H33" i="18"/>
  <c r="H41" i="18"/>
  <c r="H49" i="18"/>
  <c r="H39" i="18"/>
  <c r="H2" i="18"/>
  <c r="H10" i="18"/>
  <c r="H18" i="18"/>
  <c r="H26" i="18"/>
  <c r="H34" i="18"/>
  <c r="H42" i="18"/>
  <c r="H50" i="18"/>
  <c r="H31" i="18"/>
  <c r="H3" i="18"/>
  <c r="H11" i="18"/>
  <c r="H19" i="18"/>
  <c r="H27" i="18"/>
  <c r="H35" i="18"/>
  <c r="H43" i="18"/>
  <c r="H51" i="18"/>
  <c r="H4" i="18"/>
  <c r="H12" i="18"/>
  <c r="H20" i="18"/>
  <c r="H28" i="18"/>
  <c r="H36" i="18"/>
  <c r="H44" i="18"/>
  <c r="G2" i="17"/>
  <c r="G27" i="17"/>
  <c r="G19" i="17"/>
  <c r="G9" i="17"/>
  <c r="G11" i="17"/>
  <c r="G26" i="17"/>
  <c r="G18" i="17"/>
  <c r="G7" i="17"/>
  <c r="G32" i="17"/>
  <c r="G24" i="17"/>
  <c r="G16" i="17"/>
  <c r="G10" i="17"/>
  <c r="P19" i="17"/>
  <c r="G6" i="17"/>
  <c r="G31" i="17"/>
  <c r="G23" i="17"/>
  <c r="G15" i="17"/>
  <c r="G17" i="17"/>
  <c r="G5" i="17"/>
  <c r="G30" i="17"/>
  <c r="G22" i="17"/>
  <c r="G14" i="17"/>
  <c r="G25" i="17"/>
  <c r="P7" i="17"/>
  <c r="G4" i="17"/>
  <c r="G29" i="17"/>
  <c r="G21" i="17"/>
  <c r="G13" i="17"/>
  <c r="P34" i="17"/>
  <c r="G3" i="17"/>
  <c r="G28" i="17"/>
  <c r="G20" i="17"/>
  <c r="O23" i="17"/>
  <c r="O35" i="17"/>
  <c r="O19" i="17"/>
  <c r="P33" i="17"/>
  <c r="P17" i="17"/>
  <c r="O27" i="17"/>
  <c r="O11" i="17"/>
  <c r="I20" i="17"/>
  <c r="I21" i="17" s="1"/>
  <c r="O21" i="17" s="1"/>
  <c r="O26" i="17"/>
  <c r="O10" i="17"/>
  <c r="P25" i="17"/>
  <c r="P29" i="17"/>
  <c r="O29" i="17"/>
  <c r="I30" i="17"/>
  <c r="O15" i="17"/>
  <c r="P22" i="17"/>
  <c r="P14" i="17"/>
  <c r="O37" i="17"/>
  <c r="O25" i="17"/>
  <c r="O13" i="17"/>
  <c r="O9" i="17"/>
  <c r="P36" i="17"/>
  <c r="P32" i="17"/>
  <c r="P28" i="17"/>
  <c r="P24" i="17"/>
  <c r="P16" i="17"/>
  <c r="P12" i="17"/>
  <c r="P8" i="17"/>
  <c r="O28" i="17"/>
  <c r="O24" i="17"/>
  <c r="P15" i="17"/>
  <c r="L50" i="16"/>
  <c r="L34" i="16"/>
  <c r="L70" i="16"/>
  <c r="L62" i="16"/>
  <c r="M57" i="16"/>
  <c r="M41" i="16"/>
  <c r="M68" i="16"/>
  <c r="M63" i="16"/>
  <c r="M55" i="16"/>
  <c r="M23" i="16"/>
  <c r="M15" i="16"/>
  <c r="M7" i="16"/>
  <c r="N84" i="15"/>
  <c r="N139" i="15"/>
  <c r="L12" i="15"/>
  <c r="M12" i="15" s="1"/>
  <c r="L14" i="15"/>
  <c r="M14" i="15" s="1"/>
  <c r="L15" i="15"/>
  <c r="M15" i="15" s="1"/>
  <c r="L20" i="15"/>
  <c r="M20" i="15" s="1"/>
  <c r="L22" i="15"/>
  <c r="M22" i="15" s="1"/>
  <c r="L23" i="15"/>
  <c r="M23" i="15" s="1"/>
  <c r="L28" i="15"/>
  <c r="M28" i="15" s="1"/>
  <c r="L30" i="15"/>
  <c r="M30" i="15" s="1"/>
  <c r="L31" i="15"/>
  <c r="M31" i="15" s="1"/>
  <c r="L36" i="15"/>
  <c r="M36" i="15" s="1"/>
  <c r="L38" i="15"/>
  <c r="M38" i="15" s="1"/>
  <c r="L39" i="15"/>
  <c r="M39" i="15" s="1"/>
  <c r="L44" i="15"/>
  <c r="M44" i="15" s="1"/>
  <c r="L46" i="15"/>
  <c r="M46" i="15" s="1"/>
  <c r="L47" i="15"/>
  <c r="M47" i="15" s="1"/>
  <c r="L49" i="15"/>
  <c r="M49" i="15" s="1"/>
  <c r="L52" i="15"/>
  <c r="M52" i="15" s="1"/>
  <c r="L54" i="15"/>
  <c r="M54" i="15" s="1"/>
  <c r="L55" i="15"/>
  <c r="M55" i="15" s="1"/>
  <c r="L57" i="15"/>
  <c r="M57" i="15" s="1"/>
  <c r="L60" i="15"/>
  <c r="M60" i="15" s="1"/>
  <c r="L62" i="15"/>
  <c r="M62" i="15" s="1"/>
  <c r="L63" i="15"/>
  <c r="M63" i="15" s="1"/>
  <c r="L65" i="15"/>
  <c r="M65" i="15" s="1"/>
  <c r="L68" i="15"/>
  <c r="M68" i="15" s="1"/>
  <c r="L70" i="15"/>
  <c r="M70" i="15" s="1"/>
  <c r="L71" i="15"/>
  <c r="M71" i="15" s="1"/>
  <c r="L73" i="15"/>
  <c r="M73" i="15" s="1"/>
  <c r="L76" i="15"/>
  <c r="M76" i="15" s="1"/>
  <c r="L78" i="15"/>
  <c r="M78" i="15" s="1"/>
  <c r="L79" i="15"/>
  <c r="M79" i="15" s="1"/>
  <c r="L81" i="15"/>
  <c r="M81" i="15" s="1"/>
  <c r="L84" i="15"/>
  <c r="M84" i="15" s="1"/>
  <c r="L86" i="15"/>
  <c r="M86" i="15" s="1"/>
  <c r="L87" i="15"/>
  <c r="M87" i="15" s="1"/>
  <c r="L89" i="15"/>
  <c r="M89" i="15" s="1"/>
  <c r="L92" i="15"/>
  <c r="M92" i="15" s="1"/>
  <c r="L94" i="15"/>
  <c r="M94" i="15" s="1"/>
  <c r="L95" i="15"/>
  <c r="M95" i="15" s="1"/>
  <c r="L97" i="15"/>
  <c r="M97" i="15" s="1"/>
  <c r="L100" i="15"/>
  <c r="M100" i="15" s="1"/>
  <c r="L102" i="15"/>
  <c r="M102" i="15" s="1"/>
  <c r="L103" i="15"/>
  <c r="M103" i="15" s="1"/>
  <c r="L105" i="15"/>
  <c r="M105" i="15" s="1"/>
  <c r="L108" i="15"/>
  <c r="M108" i="15" s="1"/>
  <c r="L110" i="15"/>
  <c r="M110" i="15" s="1"/>
  <c r="L111" i="15"/>
  <c r="M111" i="15" s="1"/>
  <c r="L116" i="15"/>
  <c r="M116" i="15" s="1"/>
  <c r="L118" i="15"/>
  <c r="M118" i="15" s="1"/>
  <c r="L121" i="15"/>
  <c r="M121" i="15" s="1"/>
  <c r="L123" i="15"/>
  <c r="M123" i="15" s="1"/>
  <c r="L125" i="15"/>
  <c r="M125" i="15" s="1"/>
  <c r="L126" i="15"/>
  <c r="M126" i="15" s="1"/>
  <c r="L127" i="15"/>
  <c r="M127" i="15" s="1"/>
  <c r="L129" i="15"/>
  <c r="M129" i="15" s="1"/>
  <c r="L131" i="15"/>
  <c r="M131" i="15" s="1"/>
  <c r="L133" i="15"/>
  <c r="M133" i="15" s="1"/>
  <c r="L134" i="15"/>
  <c r="M134" i="15" s="1"/>
  <c r="L135" i="15"/>
  <c r="M135" i="15" s="1"/>
  <c r="L137" i="15"/>
  <c r="M137" i="15" s="1"/>
  <c r="L139" i="15"/>
  <c r="M139" i="15" s="1"/>
  <c r="L141" i="15"/>
  <c r="M141" i="15" s="1"/>
  <c r="L142" i="15"/>
  <c r="M142" i="15" s="1"/>
  <c r="L143" i="15"/>
  <c r="M143" i="15" s="1"/>
  <c r="L145" i="15"/>
  <c r="M145" i="15" s="1"/>
  <c r="L147" i="15"/>
  <c r="M147" i="15" s="1"/>
  <c r="L149" i="15"/>
  <c r="M149" i="15" s="1"/>
  <c r="L150" i="15"/>
  <c r="M150" i="15" s="1"/>
  <c r="L151" i="15"/>
  <c r="M151" i="15" s="1"/>
  <c r="L153" i="15"/>
  <c r="M153" i="15" s="1"/>
  <c r="L155" i="15"/>
  <c r="M155" i="15" s="1"/>
  <c r="L157" i="15"/>
  <c r="M157" i="15" s="1"/>
  <c r="L158" i="15"/>
  <c r="M158" i="15" s="1"/>
  <c r="L159" i="15"/>
  <c r="M159" i="15" s="1"/>
  <c r="L163" i="15"/>
  <c r="M163" i="15" s="1"/>
  <c r="L165" i="15"/>
  <c r="M165" i="15" s="1"/>
  <c r="L166" i="15"/>
  <c r="M166" i="15" s="1"/>
  <c r="L167" i="15"/>
  <c r="M167" i="15" s="1"/>
  <c r="L171" i="15"/>
  <c r="M171" i="15" s="1"/>
  <c r="L173" i="15"/>
  <c r="M173" i="15" s="1"/>
  <c r="L174" i="15"/>
  <c r="M174" i="15" s="1"/>
  <c r="L175" i="15"/>
  <c r="M175" i="15" s="1"/>
  <c r="O35" i="15"/>
  <c r="O127" i="15"/>
  <c r="L178" i="15"/>
  <c r="M178" i="15" s="1"/>
  <c r="J178" i="15"/>
  <c r="O178" i="15" s="1"/>
  <c r="L177" i="15"/>
  <c r="M177" i="15" s="1"/>
  <c r="J177" i="15"/>
  <c r="N177" i="15" s="1"/>
  <c r="L176" i="15"/>
  <c r="M176" i="15" s="1"/>
  <c r="J176" i="15"/>
  <c r="N176" i="15" s="1"/>
  <c r="J175" i="15"/>
  <c r="O175" i="15" s="1"/>
  <c r="J174" i="15"/>
  <c r="O174" i="15" s="1"/>
  <c r="F174" i="15"/>
  <c r="J173" i="15"/>
  <c r="F173" i="15"/>
  <c r="L172" i="15"/>
  <c r="M172" i="15" s="1"/>
  <c r="J172" i="15"/>
  <c r="O172" i="15" s="1"/>
  <c r="F172" i="15"/>
  <c r="J171" i="15"/>
  <c r="O171" i="15" s="1"/>
  <c r="F171" i="15"/>
  <c r="L170" i="15"/>
  <c r="M170" i="15" s="1"/>
  <c r="J170" i="15"/>
  <c r="O170" i="15" s="1"/>
  <c r="F170" i="15"/>
  <c r="L169" i="15"/>
  <c r="M169" i="15" s="1"/>
  <c r="J169" i="15"/>
  <c r="N169" i="15" s="1"/>
  <c r="F169" i="15"/>
  <c r="L168" i="15"/>
  <c r="M168" i="15" s="1"/>
  <c r="J168" i="15"/>
  <c r="O168" i="15" s="1"/>
  <c r="F168" i="15"/>
  <c r="J167" i="15"/>
  <c r="O167" i="15" s="1"/>
  <c r="F167" i="15"/>
  <c r="J166" i="15"/>
  <c r="N166" i="15" s="1"/>
  <c r="F166" i="15"/>
  <c r="J165" i="15"/>
  <c r="N165" i="15" s="1"/>
  <c r="F165" i="15"/>
  <c r="L164" i="15"/>
  <c r="M164" i="15" s="1"/>
  <c r="J164" i="15"/>
  <c r="O164" i="15" s="1"/>
  <c r="F164" i="15"/>
  <c r="J163" i="15"/>
  <c r="N163" i="15" s="1"/>
  <c r="F163" i="15"/>
  <c r="L162" i="15"/>
  <c r="M162" i="15" s="1"/>
  <c r="J162" i="15"/>
  <c r="N162" i="15" s="1"/>
  <c r="F162" i="15"/>
  <c r="L161" i="15"/>
  <c r="M161" i="15" s="1"/>
  <c r="J161" i="15"/>
  <c r="N161" i="15" s="1"/>
  <c r="F161" i="15"/>
  <c r="L160" i="15"/>
  <c r="M160" i="15" s="1"/>
  <c r="J160" i="15"/>
  <c r="O160" i="15" s="1"/>
  <c r="F160" i="15"/>
  <c r="J159" i="15"/>
  <c r="O159" i="15" s="1"/>
  <c r="F159" i="15"/>
  <c r="J158" i="15"/>
  <c r="O158" i="15" s="1"/>
  <c r="F158" i="15"/>
  <c r="J157" i="15"/>
  <c r="N157" i="15" s="1"/>
  <c r="F157" i="15"/>
  <c r="L156" i="15"/>
  <c r="M156" i="15" s="1"/>
  <c r="J156" i="15"/>
  <c r="O156" i="15" s="1"/>
  <c r="F156" i="15"/>
  <c r="J155" i="15"/>
  <c r="N155" i="15" s="1"/>
  <c r="F155" i="15"/>
  <c r="L154" i="15"/>
  <c r="M154" i="15" s="1"/>
  <c r="J154" i="15"/>
  <c r="O154" i="15" s="1"/>
  <c r="F154" i="15"/>
  <c r="J153" i="15"/>
  <c r="N153" i="15" s="1"/>
  <c r="F153" i="15"/>
  <c r="L152" i="15"/>
  <c r="M152" i="15" s="1"/>
  <c r="J152" i="15"/>
  <c r="N152" i="15" s="1"/>
  <c r="F152" i="15"/>
  <c r="J151" i="15"/>
  <c r="N151" i="15" s="1"/>
  <c r="F151" i="15"/>
  <c r="J150" i="15"/>
  <c r="N150" i="15" s="1"/>
  <c r="F150" i="15"/>
  <c r="J149" i="15"/>
  <c r="F149" i="15"/>
  <c r="L148" i="15"/>
  <c r="M148" i="15" s="1"/>
  <c r="J148" i="15"/>
  <c r="O148" i="15" s="1"/>
  <c r="F148" i="15"/>
  <c r="J147" i="15"/>
  <c r="O147" i="15" s="1"/>
  <c r="F147" i="15"/>
  <c r="L146" i="15"/>
  <c r="M146" i="15" s="1"/>
  <c r="J146" i="15"/>
  <c r="O146" i="15" s="1"/>
  <c r="F146" i="15"/>
  <c r="J145" i="15"/>
  <c r="F145" i="15"/>
  <c r="L144" i="15"/>
  <c r="M144" i="15" s="1"/>
  <c r="J144" i="15"/>
  <c r="N144" i="15" s="1"/>
  <c r="F144" i="15"/>
  <c r="J143" i="15"/>
  <c r="O143" i="15" s="1"/>
  <c r="F143" i="15"/>
  <c r="J142" i="15"/>
  <c r="N142" i="15" s="1"/>
  <c r="F142" i="15"/>
  <c r="J141" i="15"/>
  <c r="N141" i="15" s="1"/>
  <c r="F141" i="15"/>
  <c r="L140" i="15"/>
  <c r="M140" i="15" s="1"/>
  <c r="J140" i="15"/>
  <c r="O140" i="15" s="1"/>
  <c r="F140" i="15"/>
  <c r="J139" i="15"/>
  <c r="O139" i="15" s="1"/>
  <c r="F139" i="15"/>
  <c r="L138" i="15"/>
  <c r="M138" i="15" s="1"/>
  <c r="J138" i="15"/>
  <c r="N138" i="15" s="1"/>
  <c r="F138" i="15"/>
  <c r="J137" i="15"/>
  <c r="N137" i="15" s="1"/>
  <c r="F137" i="15"/>
  <c r="L136" i="15"/>
  <c r="M136" i="15" s="1"/>
  <c r="J136" i="15"/>
  <c r="N136" i="15" s="1"/>
  <c r="F136" i="15"/>
  <c r="J135" i="15"/>
  <c r="O135" i="15" s="1"/>
  <c r="F135" i="15"/>
  <c r="J134" i="15"/>
  <c r="N134" i="15" s="1"/>
  <c r="F134" i="15"/>
  <c r="J133" i="15"/>
  <c r="F133" i="15"/>
  <c r="L132" i="15"/>
  <c r="M132" i="15" s="1"/>
  <c r="J132" i="15"/>
  <c r="O132" i="15" s="1"/>
  <c r="F132" i="15"/>
  <c r="J131" i="15"/>
  <c r="O131" i="15" s="1"/>
  <c r="F131" i="15"/>
  <c r="L130" i="15"/>
  <c r="M130" i="15" s="1"/>
  <c r="J130" i="15"/>
  <c r="N130" i="15" s="1"/>
  <c r="F130" i="15"/>
  <c r="J129" i="15"/>
  <c r="N129" i="15" s="1"/>
  <c r="F129" i="15"/>
  <c r="L128" i="15"/>
  <c r="M128" i="15" s="1"/>
  <c r="J128" i="15"/>
  <c r="O128" i="15" s="1"/>
  <c r="F128" i="15"/>
  <c r="J127" i="15"/>
  <c r="N127" i="15" s="1"/>
  <c r="F127" i="15"/>
  <c r="J126" i="15"/>
  <c r="N126" i="15" s="1"/>
  <c r="F126" i="15"/>
  <c r="J125" i="15"/>
  <c r="N125" i="15" s="1"/>
  <c r="F125" i="15"/>
  <c r="L124" i="15"/>
  <c r="M124" i="15" s="1"/>
  <c r="J124" i="15"/>
  <c r="O124" i="15" s="1"/>
  <c r="F124" i="15"/>
  <c r="J123" i="15"/>
  <c r="O123" i="15" s="1"/>
  <c r="F123" i="15"/>
  <c r="L122" i="15"/>
  <c r="M122" i="15" s="1"/>
  <c r="J122" i="15"/>
  <c r="N122" i="15" s="1"/>
  <c r="F122" i="15"/>
  <c r="J121" i="15"/>
  <c r="N121" i="15" s="1"/>
  <c r="F121" i="15"/>
  <c r="L120" i="15"/>
  <c r="M120" i="15" s="1"/>
  <c r="J120" i="15"/>
  <c r="O120" i="15" s="1"/>
  <c r="F120" i="15"/>
  <c r="L119" i="15"/>
  <c r="M119" i="15" s="1"/>
  <c r="J119" i="15"/>
  <c r="N119" i="15" s="1"/>
  <c r="F119" i="15"/>
  <c r="J118" i="15"/>
  <c r="O118" i="15" s="1"/>
  <c r="F118" i="15"/>
  <c r="L117" i="15"/>
  <c r="M117" i="15" s="1"/>
  <c r="J117" i="15"/>
  <c r="F117" i="15"/>
  <c r="J116" i="15"/>
  <c r="O116" i="15" s="1"/>
  <c r="F116" i="15"/>
  <c r="L115" i="15"/>
  <c r="M115" i="15" s="1"/>
  <c r="J115" i="15"/>
  <c r="O115" i="15" s="1"/>
  <c r="F115" i="15"/>
  <c r="L114" i="15"/>
  <c r="M114" i="15" s="1"/>
  <c r="J114" i="15"/>
  <c r="N114" i="15" s="1"/>
  <c r="F114" i="15"/>
  <c r="L113" i="15"/>
  <c r="M113" i="15" s="1"/>
  <c r="J113" i="15"/>
  <c r="F113" i="15"/>
  <c r="L112" i="15"/>
  <c r="M112" i="15" s="1"/>
  <c r="J112" i="15"/>
  <c r="O112" i="15" s="1"/>
  <c r="F112" i="15"/>
  <c r="J111" i="15"/>
  <c r="N111" i="15" s="1"/>
  <c r="F111" i="15"/>
  <c r="J110" i="15"/>
  <c r="N110" i="15" s="1"/>
  <c r="F110" i="15"/>
  <c r="L109" i="15"/>
  <c r="M109" i="15" s="1"/>
  <c r="J109" i="15"/>
  <c r="O109" i="15" s="1"/>
  <c r="F109" i="15"/>
  <c r="J108" i="15"/>
  <c r="N108" i="15" s="1"/>
  <c r="F108" i="15"/>
  <c r="L107" i="15"/>
  <c r="M107" i="15" s="1"/>
  <c r="J107" i="15"/>
  <c r="N107" i="15" s="1"/>
  <c r="F107" i="15"/>
  <c r="L106" i="15"/>
  <c r="M106" i="15" s="1"/>
  <c r="J106" i="15"/>
  <c r="O106" i="15" s="1"/>
  <c r="F106" i="15"/>
  <c r="J105" i="15"/>
  <c r="N105" i="15" s="1"/>
  <c r="F105" i="15"/>
  <c r="L104" i="15"/>
  <c r="M104" i="15" s="1"/>
  <c r="J104" i="15"/>
  <c r="N104" i="15" s="1"/>
  <c r="F104" i="15"/>
  <c r="J103" i="15"/>
  <c r="O103" i="15" s="1"/>
  <c r="F103" i="15"/>
  <c r="J102" i="15"/>
  <c r="N102" i="15" s="1"/>
  <c r="F102" i="15"/>
  <c r="L101" i="15"/>
  <c r="M101" i="15" s="1"/>
  <c r="J101" i="15"/>
  <c r="N101" i="15" s="1"/>
  <c r="F101" i="15"/>
  <c r="J100" i="15"/>
  <c r="N100" i="15" s="1"/>
  <c r="F100" i="15"/>
  <c r="L99" i="15"/>
  <c r="M99" i="15" s="1"/>
  <c r="J99" i="15"/>
  <c r="N99" i="15" s="1"/>
  <c r="F99" i="15"/>
  <c r="L98" i="15"/>
  <c r="M98" i="15" s="1"/>
  <c r="J98" i="15"/>
  <c r="N98" i="15" s="1"/>
  <c r="F98" i="15"/>
  <c r="J97" i="15"/>
  <c r="F97" i="15"/>
  <c r="L96" i="15"/>
  <c r="M96" i="15" s="1"/>
  <c r="J96" i="15"/>
  <c r="N96" i="15" s="1"/>
  <c r="F96" i="15"/>
  <c r="J95" i="15"/>
  <c r="N95" i="15" s="1"/>
  <c r="F95" i="15"/>
  <c r="J94" i="15"/>
  <c r="N94" i="15" s="1"/>
  <c r="F94" i="15"/>
  <c r="L93" i="15"/>
  <c r="M93" i="15" s="1"/>
  <c r="J93" i="15"/>
  <c r="N93" i="15" s="1"/>
  <c r="F93" i="15"/>
  <c r="J92" i="15"/>
  <c r="N92" i="15" s="1"/>
  <c r="F92" i="15"/>
  <c r="L91" i="15"/>
  <c r="M91" i="15" s="1"/>
  <c r="J91" i="15"/>
  <c r="N91" i="15" s="1"/>
  <c r="F91" i="15"/>
  <c r="L90" i="15"/>
  <c r="M90" i="15" s="1"/>
  <c r="J90" i="15"/>
  <c r="N90" i="15" s="1"/>
  <c r="F90" i="15"/>
  <c r="J89" i="15"/>
  <c r="F89" i="15"/>
  <c r="L88" i="15"/>
  <c r="M88" i="15" s="1"/>
  <c r="J88" i="15"/>
  <c r="O88" i="15" s="1"/>
  <c r="F88" i="15"/>
  <c r="J87" i="15"/>
  <c r="N87" i="15" s="1"/>
  <c r="F87" i="15"/>
  <c r="J86" i="15"/>
  <c r="N86" i="15" s="1"/>
  <c r="F86" i="15"/>
  <c r="L85" i="15"/>
  <c r="M85" i="15" s="1"/>
  <c r="J85" i="15"/>
  <c r="N85" i="15" s="1"/>
  <c r="F85" i="15"/>
  <c r="J84" i="15"/>
  <c r="F84" i="15"/>
  <c r="L83" i="15"/>
  <c r="M83" i="15" s="1"/>
  <c r="J83" i="15"/>
  <c r="N83" i="15" s="1"/>
  <c r="F83" i="15"/>
  <c r="L82" i="15"/>
  <c r="M82" i="15" s="1"/>
  <c r="J82" i="15"/>
  <c r="N82" i="15" s="1"/>
  <c r="F82" i="15"/>
  <c r="J81" i="15"/>
  <c r="N81" i="15" s="1"/>
  <c r="F81" i="15"/>
  <c r="L80" i="15"/>
  <c r="M80" i="15" s="1"/>
  <c r="J80" i="15"/>
  <c r="N80" i="15" s="1"/>
  <c r="F80" i="15"/>
  <c r="J79" i="15"/>
  <c r="N79" i="15" s="1"/>
  <c r="F79" i="15"/>
  <c r="J78" i="15"/>
  <c r="N78" i="15" s="1"/>
  <c r="F78" i="15"/>
  <c r="L77" i="15"/>
  <c r="M77" i="15" s="1"/>
  <c r="J77" i="15"/>
  <c r="N77" i="15" s="1"/>
  <c r="F77" i="15"/>
  <c r="J76" i="15"/>
  <c r="N76" i="15" s="1"/>
  <c r="F76" i="15"/>
  <c r="L75" i="15"/>
  <c r="M75" i="15" s="1"/>
  <c r="J75" i="15"/>
  <c r="N75" i="15" s="1"/>
  <c r="F75" i="15"/>
  <c r="L74" i="15"/>
  <c r="M74" i="15" s="1"/>
  <c r="J74" i="15"/>
  <c r="O74" i="15" s="1"/>
  <c r="F74" i="15"/>
  <c r="J73" i="15"/>
  <c r="F73" i="15"/>
  <c r="L72" i="15"/>
  <c r="M72" i="15" s="1"/>
  <c r="J72" i="15"/>
  <c r="N72" i="15" s="1"/>
  <c r="F72" i="15"/>
  <c r="J71" i="15"/>
  <c r="N71" i="15" s="1"/>
  <c r="F71" i="15"/>
  <c r="J70" i="15"/>
  <c r="N70" i="15" s="1"/>
  <c r="F70" i="15"/>
  <c r="L69" i="15"/>
  <c r="M69" i="15" s="1"/>
  <c r="J69" i="15"/>
  <c r="O69" i="15" s="1"/>
  <c r="F69" i="15"/>
  <c r="J68" i="15"/>
  <c r="O68" i="15" s="1"/>
  <c r="F68" i="15"/>
  <c r="L67" i="15"/>
  <c r="M67" i="15" s="1"/>
  <c r="J67" i="15"/>
  <c r="O67" i="15" s="1"/>
  <c r="F67" i="15"/>
  <c r="L66" i="15"/>
  <c r="M66" i="15" s="1"/>
  <c r="J66" i="15"/>
  <c r="O66" i="15" s="1"/>
  <c r="F66" i="15"/>
  <c r="J65" i="15"/>
  <c r="N65" i="15" s="1"/>
  <c r="F65" i="15"/>
  <c r="L64" i="15"/>
  <c r="M64" i="15" s="1"/>
  <c r="J64" i="15"/>
  <c r="O64" i="15" s="1"/>
  <c r="F64" i="15"/>
  <c r="J63" i="15"/>
  <c r="O63" i="15" s="1"/>
  <c r="F63" i="15"/>
  <c r="J62" i="15"/>
  <c r="F62" i="15"/>
  <c r="L61" i="15"/>
  <c r="M61" i="15" s="1"/>
  <c r="J61" i="15"/>
  <c r="N61" i="15" s="1"/>
  <c r="F61" i="15"/>
  <c r="J60" i="15"/>
  <c r="N60" i="15" s="1"/>
  <c r="F60" i="15"/>
  <c r="L59" i="15"/>
  <c r="M59" i="15" s="1"/>
  <c r="J59" i="15"/>
  <c r="N59" i="15" s="1"/>
  <c r="F59" i="15"/>
  <c r="L58" i="15"/>
  <c r="M58" i="15" s="1"/>
  <c r="J58" i="15"/>
  <c r="O58" i="15" s="1"/>
  <c r="F58" i="15"/>
  <c r="J57" i="15"/>
  <c r="N57" i="15" s="1"/>
  <c r="F57" i="15"/>
  <c r="L56" i="15"/>
  <c r="M56" i="15" s="1"/>
  <c r="J56" i="15"/>
  <c r="N56" i="15" s="1"/>
  <c r="F56" i="15"/>
  <c r="J55" i="15"/>
  <c r="N55" i="15" s="1"/>
  <c r="F55" i="15"/>
  <c r="J54" i="15"/>
  <c r="N54" i="15" s="1"/>
  <c r="F54" i="15"/>
  <c r="L53" i="15"/>
  <c r="M53" i="15" s="1"/>
  <c r="J53" i="15"/>
  <c r="N53" i="15" s="1"/>
  <c r="F53" i="15"/>
  <c r="J52" i="15"/>
  <c r="N52" i="15" s="1"/>
  <c r="F52" i="15"/>
  <c r="L51" i="15"/>
  <c r="M51" i="15" s="1"/>
  <c r="J51" i="15"/>
  <c r="N51" i="15" s="1"/>
  <c r="F51" i="15"/>
  <c r="L50" i="15"/>
  <c r="M50" i="15" s="1"/>
  <c r="J50" i="15"/>
  <c r="N50" i="15" s="1"/>
  <c r="F50" i="15"/>
  <c r="J49" i="15"/>
  <c r="N49" i="15" s="1"/>
  <c r="F49" i="15"/>
  <c r="L48" i="15"/>
  <c r="M48" i="15" s="1"/>
  <c r="J48" i="15"/>
  <c r="N48" i="15" s="1"/>
  <c r="F48" i="15"/>
  <c r="J47" i="15"/>
  <c r="N47" i="15" s="1"/>
  <c r="F47" i="15"/>
  <c r="J46" i="15"/>
  <c r="N46" i="15" s="1"/>
  <c r="F46" i="15"/>
  <c r="L45" i="15"/>
  <c r="M45" i="15" s="1"/>
  <c r="J45" i="15"/>
  <c r="N45" i="15" s="1"/>
  <c r="F45" i="15"/>
  <c r="J44" i="15"/>
  <c r="N44" i="15" s="1"/>
  <c r="F44" i="15"/>
  <c r="L43" i="15"/>
  <c r="M43" i="15" s="1"/>
  <c r="J43" i="15"/>
  <c r="N43" i="15" s="1"/>
  <c r="F43" i="15"/>
  <c r="L42" i="15"/>
  <c r="M42" i="15" s="1"/>
  <c r="J42" i="15"/>
  <c r="N42" i="15" s="1"/>
  <c r="F42" i="15"/>
  <c r="L41" i="15"/>
  <c r="M41" i="15" s="1"/>
  <c r="J41" i="15"/>
  <c r="N41" i="15" s="1"/>
  <c r="F41" i="15"/>
  <c r="L40" i="15"/>
  <c r="M40" i="15" s="1"/>
  <c r="J40" i="15"/>
  <c r="N40" i="15" s="1"/>
  <c r="F40" i="15"/>
  <c r="J39" i="15"/>
  <c r="O39" i="15" s="1"/>
  <c r="F39" i="15"/>
  <c r="J38" i="15"/>
  <c r="F38" i="15"/>
  <c r="L37" i="15"/>
  <c r="M37" i="15" s="1"/>
  <c r="J37" i="15"/>
  <c r="F37" i="15"/>
  <c r="J36" i="15"/>
  <c r="O36" i="15" s="1"/>
  <c r="F36" i="15"/>
  <c r="L35" i="15"/>
  <c r="M35" i="15" s="1"/>
  <c r="J35" i="15"/>
  <c r="N35" i="15" s="1"/>
  <c r="F35" i="15"/>
  <c r="L34" i="15"/>
  <c r="M34" i="15" s="1"/>
  <c r="J34" i="15"/>
  <c r="N34" i="15" s="1"/>
  <c r="F34" i="15"/>
  <c r="L33" i="15"/>
  <c r="M33" i="15" s="1"/>
  <c r="J33" i="15"/>
  <c r="N33" i="15" s="1"/>
  <c r="F33" i="15"/>
  <c r="L32" i="15"/>
  <c r="M32" i="15" s="1"/>
  <c r="J32" i="15"/>
  <c r="N32" i="15" s="1"/>
  <c r="F32" i="15"/>
  <c r="J31" i="15"/>
  <c r="N31" i="15" s="1"/>
  <c r="F31" i="15"/>
  <c r="J30" i="15"/>
  <c r="N30" i="15" s="1"/>
  <c r="F30" i="15"/>
  <c r="L29" i="15"/>
  <c r="M29" i="15" s="1"/>
  <c r="J29" i="15"/>
  <c r="N29" i="15" s="1"/>
  <c r="F29" i="15"/>
  <c r="J28" i="15"/>
  <c r="N28" i="15" s="1"/>
  <c r="F28" i="15"/>
  <c r="L27" i="15"/>
  <c r="M27" i="15" s="1"/>
  <c r="J27" i="15"/>
  <c r="N27" i="15" s="1"/>
  <c r="F27" i="15"/>
  <c r="L26" i="15"/>
  <c r="M26" i="15" s="1"/>
  <c r="J26" i="15"/>
  <c r="N26" i="15" s="1"/>
  <c r="F26" i="15"/>
  <c r="L25" i="15"/>
  <c r="M25" i="15" s="1"/>
  <c r="J25" i="15"/>
  <c r="F25" i="15"/>
  <c r="L24" i="15"/>
  <c r="M24" i="15" s="1"/>
  <c r="J24" i="15"/>
  <c r="O24" i="15" s="1"/>
  <c r="F24" i="15"/>
  <c r="J23" i="15"/>
  <c r="N23" i="15" s="1"/>
  <c r="F23" i="15"/>
  <c r="J22" i="15"/>
  <c r="N22" i="15" s="1"/>
  <c r="F22" i="15"/>
  <c r="L21" i="15"/>
  <c r="M21" i="15" s="1"/>
  <c r="J21" i="15"/>
  <c r="N21" i="15" s="1"/>
  <c r="F21" i="15"/>
  <c r="J20" i="15"/>
  <c r="N20" i="15" s="1"/>
  <c r="F20" i="15"/>
  <c r="L19" i="15"/>
  <c r="M19" i="15" s="1"/>
  <c r="J19" i="15"/>
  <c r="N19" i="15" s="1"/>
  <c r="F19" i="15"/>
  <c r="L18" i="15"/>
  <c r="M18" i="15" s="1"/>
  <c r="J18" i="15"/>
  <c r="N18" i="15" s="1"/>
  <c r="F18" i="15"/>
  <c r="L17" i="15"/>
  <c r="M17" i="15" s="1"/>
  <c r="J17" i="15"/>
  <c r="F17" i="15"/>
  <c r="L16" i="15"/>
  <c r="M16" i="15" s="1"/>
  <c r="J16" i="15"/>
  <c r="O16" i="15" s="1"/>
  <c r="F16" i="15"/>
  <c r="J15" i="15"/>
  <c r="O15" i="15" s="1"/>
  <c r="F15" i="15"/>
  <c r="J14" i="15"/>
  <c r="N14" i="15" s="1"/>
  <c r="F14" i="15"/>
  <c r="L13" i="15"/>
  <c r="M13" i="15" s="1"/>
  <c r="J13" i="15"/>
  <c r="O13" i="15" s="1"/>
  <c r="F13" i="15"/>
  <c r="J12" i="15"/>
  <c r="O12" i="15" s="1"/>
  <c r="F12" i="15"/>
  <c r="L11" i="15"/>
  <c r="M11" i="15" s="1"/>
  <c r="J11" i="15"/>
  <c r="N11" i="15" s="1"/>
  <c r="F11" i="15"/>
  <c r="L10" i="15"/>
  <c r="M10" i="15" s="1"/>
  <c r="J10" i="15"/>
  <c r="O10" i="15" s="1"/>
  <c r="F10" i="15"/>
  <c r="L9" i="15"/>
  <c r="M9" i="15" s="1"/>
  <c r="J9" i="15"/>
  <c r="F9" i="15"/>
  <c r="L8" i="15"/>
  <c r="M8" i="15" s="1"/>
  <c r="J8" i="15"/>
  <c r="N8" i="15" s="1"/>
  <c r="F8" i="15"/>
  <c r="L7" i="15"/>
  <c r="M7" i="15" s="1"/>
  <c r="J7" i="15"/>
  <c r="O7" i="15" s="1"/>
  <c r="F7" i="15"/>
  <c r="L6" i="15"/>
  <c r="M6" i="15" s="1"/>
  <c r="J6" i="15"/>
  <c r="N6" i="15" s="1"/>
  <c r="F6" i="15"/>
  <c r="F5" i="15"/>
  <c r="F4" i="15"/>
  <c r="F3" i="15"/>
  <c r="F2" i="15"/>
  <c r="C1" i="15"/>
  <c r="B1" i="15"/>
  <c r="A1" i="15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2" i="14"/>
  <c r="N61" i="14"/>
  <c r="J7" i="14"/>
  <c r="J8" i="14"/>
  <c r="N8" i="14" s="1"/>
  <c r="J9" i="14"/>
  <c r="N9" i="14" s="1"/>
  <c r="J10" i="14"/>
  <c r="O10" i="14" s="1"/>
  <c r="J11" i="14"/>
  <c r="J12" i="14"/>
  <c r="O12" i="14" s="1"/>
  <c r="J13" i="14"/>
  <c r="O13" i="14" s="1"/>
  <c r="J14" i="14"/>
  <c r="N14" i="14" s="1"/>
  <c r="J15" i="14"/>
  <c r="N15" i="14" s="1"/>
  <c r="J16" i="14"/>
  <c r="J17" i="14"/>
  <c r="N17" i="14" s="1"/>
  <c r="J18" i="14"/>
  <c r="O18" i="14" s="1"/>
  <c r="J19" i="14"/>
  <c r="J20" i="14"/>
  <c r="O20" i="14" s="1"/>
  <c r="J21" i="14"/>
  <c r="O21" i="14" s="1"/>
  <c r="J22" i="14"/>
  <c r="N22" i="14" s="1"/>
  <c r="J23" i="14"/>
  <c r="N23" i="14" s="1"/>
  <c r="J24" i="14"/>
  <c r="N24" i="14" s="1"/>
  <c r="J25" i="14"/>
  <c r="N25" i="14" s="1"/>
  <c r="J26" i="14"/>
  <c r="O26" i="14" s="1"/>
  <c r="J27" i="14"/>
  <c r="J28" i="14"/>
  <c r="O28" i="14" s="1"/>
  <c r="J29" i="14"/>
  <c r="O29" i="14" s="1"/>
  <c r="J30" i="14"/>
  <c r="O30" i="14" s="1"/>
  <c r="J31" i="14"/>
  <c r="N31" i="14" s="1"/>
  <c r="J32" i="14"/>
  <c r="N32" i="14" s="1"/>
  <c r="J33" i="14"/>
  <c r="N33" i="14" s="1"/>
  <c r="J34" i="14"/>
  <c r="O34" i="14" s="1"/>
  <c r="J35" i="14"/>
  <c r="J36" i="14"/>
  <c r="O36" i="14" s="1"/>
  <c r="J37" i="14"/>
  <c r="O37" i="14" s="1"/>
  <c r="J38" i="14"/>
  <c r="N38" i="14" s="1"/>
  <c r="J39" i="14"/>
  <c r="J40" i="14"/>
  <c r="N40" i="14" s="1"/>
  <c r="J41" i="14"/>
  <c r="N41" i="14" s="1"/>
  <c r="J42" i="14"/>
  <c r="O42" i="14" s="1"/>
  <c r="J43" i="14"/>
  <c r="J44" i="14"/>
  <c r="O44" i="14" s="1"/>
  <c r="J45" i="14"/>
  <c r="O45" i="14" s="1"/>
  <c r="J46" i="14"/>
  <c r="O46" i="14" s="1"/>
  <c r="J47" i="14"/>
  <c r="N47" i="14" s="1"/>
  <c r="J48" i="14"/>
  <c r="J49" i="14"/>
  <c r="N49" i="14" s="1"/>
  <c r="J50" i="14"/>
  <c r="O50" i="14" s="1"/>
  <c r="J51" i="14"/>
  <c r="J52" i="14"/>
  <c r="O52" i="14" s="1"/>
  <c r="J53" i="14"/>
  <c r="O53" i="14" s="1"/>
  <c r="J54" i="14"/>
  <c r="N54" i="14" s="1"/>
  <c r="J55" i="14"/>
  <c r="N55" i="14" s="1"/>
  <c r="J56" i="14"/>
  <c r="N56" i="14" s="1"/>
  <c r="J57" i="14"/>
  <c r="N57" i="14" s="1"/>
  <c r="J58" i="14"/>
  <c r="O58" i="14" s="1"/>
  <c r="J59" i="14"/>
  <c r="J60" i="14"/>
  <c r="J61" i="14"/>
  <c r="O61" i="14" s="1"/>
  <c r="J62" i="14"/>
  <c r="O62" i="14" s="1"/>
  <c r="J63" i="14"/>
  <c r="N63" i="14" s="1"/>
  <c r="J64" i="14"/>
  <c r="N64" i="14" s="1"/>
  <c r="J65" i="14"/>
  <c r="N65" i="14" s="1"/>
  <c r="J66" i="14"/>
  <c r="O66" i="14" s="1"/>
  <c r="J67" i="14"/>
  <c r="J68" i="14"/>
  <c r="O68" i="14" s="1"/>
  <c r="J69" i="14"/>
  <c r="O69" i="14" s="1"/>
  <c r="J70" i="14"/>
  <c r="N70" i="14" s="1"/>
  <c r="J71" i="14"/>
  <c r="J72" i="14"/>
  <c r="N72" i="14" s="1"/>
  <c r="J73" i="14"/>
  <c r="N73" i="14" s="1"/>
  <c r="J74" i="14"/>
  <c r="O74" i="14" s="1"/>
  <c r="J75" i="14"/>
  <c r="J76" i="14"/>
  <c r="O76" i="14" s="1"/>
  <c r="J77" i="14"/>
  <c r="O77" i="14" s="1"/>
  <c r="J78" i="14"/>
  <c r="O78" i="14" s="1"/>
  <c r="J79" i="14"/>
  <c r="N79" i="14" s="1"/>
  <c r="J80" i="14"/>
  <c r="J81" i="14"/>
  <c r="N81" i="14" s="1"/>
  <c r="J82" i="14"/>
  <c r="O82" i="14" s="1"/>
  <c r="J83" i="14"/>
  <c r="J84" i="14"/>
  <c r="O84" i="14" s="1"/>
  <c r="J85" i="14"/>
  <c r="O85" i="14" s="1"/>
  <c r="J86" i="14"/>
  <c r="N86" i="14" s="1"/>
  <c r="J87" i="14"/>
  <c r="N87" i="14" s="1"/>
  <c r="J88" i="14"/>
  <c r="N88" i="14" s="1"/>
  <c r="J89" i="14"/>
  <c r="N89" i="14" s="1"/>
  <c r="J90" i="14"/>
  <c r="O90" i="14" s="1"/>
  <c r="J91" i="14"/>
  <c r="J92" i="14"/>
  <c r="O92" i="14" s="1"/>
  <c r="J93" i="14"/>
  <c r="O93" i="14" s="1"/>
  <c r="J94" i="14"/>
  <c r="O94" i="14" s="1"/>
  <c r="J95" i="14"/>
  <c r="N95" i="14" s="1"/>
  <c r="J96" i="14"/>
  <c r="N96" i="14" s="1"/>
  <c r="J97" i="14"/>
  <c r="N97" i="14" s="1"/>
  <c r="J98" i="14"/>
  <c r="O98" i="14" s="1"/>
  <c r="J99" i="14"/>
  <c r="J100" i="14"/>
  <c r="O100" i="14" s="1"/>
  <c r="J101" i="14"/>
  <c r="O101" i="14" s="1"/>
  <c r="J102" i="14"/>
  <c r="N102" i="14" s="1"/>
  <c r="J103" i="14"/>
  <c r="J104" i="14"/>
  <c r="N104" i="14" s="1"/>
  <c r="J105" i="14"/>
  <c r="N105" i="14" s="1"/>
  <c r="J106" i="14"/>
  <c r="O106" i="14" s="1"/>
  <c r="J107" i="14"/>
  <c r="J108" i="14"/>
  <c r="O108" i="14" s="1"/>
  <c r="J109" i="14"/>
  <c r="O109" i="14" s="1"/>
  <c r="J110" i="14"/>
  <c r="O110" i="14" s="1"/>
  <c r="J111" i="14"/>
  <c r="N111" i="14" s="1"/>
  <c r="J112" i="14"/>
  <c r="J113" i="14"/>
  <c r="N113" i="14" s="1"/>
  <c r="J114" i="14"/>
  <c r="O114" i="14" s="1"/>
  <c r="J115" i="14"/>
  <c r="J116" i="14"/>
  <c r="O116" i="14" s="1"/>
  <c r="J117" i="14"/>
  <c r="O117" i="14" s="1"/>
  <c r="J118" i="14"/>
  <c r="O118" i="14" s="1"/>
  <c r="J119" i="14"/>
  <c r="N119" i="14" s="1"/>
  <c r="J120" i="14"/>
  <c r="N120" i="14" s="1"/>
  <c r="J121" i="14"/>
  <c r="N121" i="14" s="1"/>
  <c r="J122" i="14"/>
  <c r="O122" i="14" s="1"/>
  <c r="J123" i="14"/>
  <c r="J124" i="14"/>
  <c r="J125" i="14"/>
  <c r="O125" i="14" s="1"/>
  <c r="J126" i="14"/>
  <c r="O126" i="14" s="1"/>
  <c r="J127" i="14"/>
  <c r="N127" i="14" s="1"/>
  <c r="J128" i="14"/>
  <c r="N128" i="14" s="1"/>
  <c r="J129" i="14"/>
  <c r="N129" i="14" s="1"/>
  <c r="J130" i="14"/>
  <c r="O130" i="14" s="1"/>
  <c r="J131" i="14"/>
  <c r="J132" i="14"/>
  <c r="O132" i="14" s="1"/>
  <c r="J133" i="14"/>
  <c r="O133" i="14" s="1"/>
  <c r="J134" i="14"/>
  <c r="N134" i="14" s="1"/>
  <c r="J135" i="14"/>
  <c r="J136" i="14"/>
  <c r="N136" i="14" s="1"/>
  <c r="J137" i="14"/>
  <c r="N137" i="14" s="1"/>
  <c r="J138" i="14"/>
  <c r="O138" i="14" s="1"/>
  <c r="J139" i="14"/>
  <c r="J140" i="14"/>
  <c r="O140" i="14" s="1"/>
  <c r="J141" i="14"/>
  <c r="O141" i="14" s="1"/>
  <c r="J142" i="14"/>
  <c r="O142" i="14" s="1"/>
  <c r="J143" i="14"/>
  <c r="N143" i="14" s="1"/>
  <c r="J144" i="14"/>
  <c r="J145" i="14"/>
  <c r="N145" i="14" s="1"/>
  <c r="J146" i="14"/>
  <c r="O146" i="14" s="1"/>
  <c r="J147" i="14"/>
  <c r="J148" i="14"/>
  <c r="O148" i="14" s="1"/>
  <c r="J149" i="14"/>
  <c r="O149" i="14" s="1"/>
  <c r="J150" i="14"/>
  <c r="N150" i="14" s="1"/>
  <c r="J151" i="14"/>
  <c r="N151" i="14" s="1"/>
  <c r="J152" i="14"/>
  <c r="N152" i="14" s="1"/>
  <c r="J153" i="14"/>
  <c r="N153" i="14" s="1"/>
  <c r="J154" i="14"/>
  <c r="O154" i="14" s="1"/>
  <c r="J155" i="14"/>
  <c r="J156" i="14"/>
  <c r="O156" i="14" s="1"/>
  <c r="J157" i="14"/>
  <c r="O157" i="14" s="1"/>
  <c r="J158" i="14"/>
  <c r="O158" i="14" s="1"/>
  <c r="J159" i="14"/>
  <c r="N159" i="14" s="1"/>
  <c r="J160" i="14"/>
  <c r="N160" i="14" s="1"/>
  <c r="J161" i="14"/>
  <c r="N161" i="14" s="1"/>
  <c r="J162" i="14"/>
  <c r="O162" i="14" s="1"/>
  <c r="J163" i="14"/>
  <c r="J164" i="14"/>
  <c r="O164" i="14" s="1"/>
  <c r="J165" i="14"/>
  <c r="O165" i="14" s="1"/>
  <c r="J166" i="14"/>
  <c r="N166" i="14" s="1"/>
  <c r="J167" i="14"/>
  <c r="O167" i="14" s="1"/>
  <c r="J168" i="14"/>
  <c r="N168" i="14" s="1"/>
  <c r="J169" i="14"/>
  <c r="N169" i="14" s="1"/>
  <c r="J170" i="14"/>
  <c r="O170" i="14" s="1"/>
  <c r="J171" i="14"/>
  <c r="J172" i="14"/>
  <c r="O172" i="14" s="1"/>
  <c r="J173" i="14"/>
  <c r="O173" i="14" s="1"/>
  <c r="J174" i="14"/>
  <c r="N174" i="14" s="1"/>
  <c r="J175" i="14"/>
  <c r="N175" i="14" s="1"/>
  <c r="J176" i="14"/>
  <c r="J177" i="14"/>
  <c r="N177" i="14" s="1"/>
  <c r="J178" i="14"/>
  <c r="O178" i="14" s="1"/>
  <c r="J179" i="14"/>
  <c r="J180" i="14"/>
  <c r="O180" i="14" s="1"/>
  <c r="J181" i="14"/>
  <c r="O181" i="14" s="1"/>
  <c r="J182" i="14"/>
  <c r="N182" i="14" s="1"/>
  <c r="J183" i="14"/>
  <c r="N183" i="14" s="1"/>
  <c r="J6" i="14"/>
  <c r="N6" i="14" s="1"/>
  <c r="M59" i="14"/>
  <c r="L7" i="14"/>
  <c r="M7" i="14" s="1"/>
  <c r="L8" i="14"/>
  <c r="M8" i="14" s="1"/>
  <c r="L9" i="14"/>
  <c r="M9" i="14" s="1"/>
  <c r="L10" i="14"/>
  <c r="M10" i="14" s="1"/>
  <c r="L11" i="14"/>
  <c r="M11" i="14" s="1"/>
  <c r="L12" i="14"/>
  <c r="M12" i="14" s="1"/>
  <c r="L13" i="14"/>
  <c r="M13" i="14" s="1"/>
  <c r="L14" i="14"/>
  <c r="M14" i="14" s="1"/>
  <c r="L15" i="14"/>
  <c r="M15" i="14" s="1"/>
  <c r="L16" i="14"/>
  <c r="M16" i="14" s="1"/>
  <c r="L17" i="14"/>
  <c r="M17" i="14" s="1"/>
  <c r="L18" i="14"/>
  <c r="M18" i="14" s="1"/>
  <c r="L19" i="14"/>
  <c r="M19" i="14" s="1"/>
  <c r="L20" i="14"/>
  <c r="M20" i="14" s="1"/>
  <c r="L21" i="14"/>
  <c r="M21" i="14" s="1"/>
  <c r="L22" i="14"/>
  <c r="M22" i="14" s="1"/>
  <c r="L23" i="14"/>
  <c r="M23" i="14" s="1"/>
  <c r="L24" i="14"/>
  <c r="M24" i="14" s="1"/>
  <c r="L25" i="14"/>
  <c r="M25" i="14" s="1"/>
  <c r="L26" i="14"/>
  <c r="M26" i="14" s="1"/>
  <c r="L27" i="14"/>
  <c r="M27" i="14" s="1"/>
  <c r="L28" i="14"/>
  <c r="M28" i="14" s="1"/>
  <c r="L29" i="14"/>
  <c r="M29" i="14" s="1"/>
  <c r="L30" i="14"/>
  <c r="M30" i="14" s="1"/>
  <c r="L31" i="14"/>
  <c r="M31" i="14" s="1"/>
  <c r="L32" i="14"/>
  <c r="M32" i="14" s="1"/>
  <c r="L33" i="14"/>
  <c r="M33" i="14" s="1"/>
  <c r="L34" i="14"/>
  <c r="M34" i="14" s="1"/>
  <c r="L35" i="14"/>
  <c r="M35" i="14" s="1"/>
  <c r="L36" i="14"/>
  <c r="M36" i="14" s="1"/>
  <c r="L37" i="14"/>
  <c r="M37" i="14" s="1"/>
  <c r="L38" i="14"/>
  <c r="M38" i="14" s="1"/>
  <c r="L39" i="14"/>
  <c r="M39" i="14" s="1"/>
  <c r="L40" i="14"/>
  <c r="M40" i="14" s="1"/>
  <c r="L41" i="14"/>
  <c r="M41" i="14" s="1"/>
  <c r="L42" i="14"/>
  <c r="M42" i="14" s="1"/>
  <c r="L43" i="14"/>
  <c r="M43" i="14" s="1"/>
  <c r="L44" i="14"/>
  <c r="M44" i="14" s="1"/>
  <c r="L45" i="14"/>
  <c r="M45" i="14" s="1"/>
  <c r="L46" i="14"/>
  <c r="M46" i="14" s="1"/>
  <c r="L47" i="14"/>
  <c r="M47" i="14" s="1"/>
  <c r="L48" i="14"/>
  <c r="M48" i="14" s="1"/>
  <c r="L49" i="14"/>
  <c r="M49" i="14" s="1"/>
  <c r="L50" i="14"/>
  <c r="M50" i="14" s="1"/>
  <c r="L51" i="14"/>
  <c r="M51" i="14" s="1"/>
  <c r="L52" i="14"/>
  <c r="M52" i="14" s="1"/>
  <c r="L53" i="14"/>
  <c r="M53" i="14" s="1"/>
  <c r="L54" i="14"/>
  <c r="M54" i="14" s="1"/>
  <c r="L55" i="14"/>
  <c r="M55" i="14" s="1"/>
  <c r="L56" i="14"/>
  <c r="M56" i="14" s="1"/>
  <c r="L57" i="14"/>
  <c r="M57" i="14" s="1"/>
  <c r="L58" i="14"/>
  <c r="M58" i="14" s="1"/>
  <c r="L59" i="14"/>
  <c r="L60" i="14"/>
  <c r="M60" i="14" s="1"/>
  <c r="L61" i="14"/>
  <c r="M61" i="14" s="1"/>
  <c r="L62" i="14"/>
  <c r="M62" i="14" s="1"/>
  <c r="L63" i="14"/>
  <c r="M63" i="14" s="1"/>
  <c r="L64" i="14"/>
  <c r="M64" i="14" s="1"/>
  <c r="L65" i="14"/>
  <c r="M65" i="14" s="1"/>
  <c r="L66" i="14"/>
  <c r="M66" i="14" s="1"/>
  <c r="L67" i="14"/>
  <c r="M67" i="14" s="1"/>
  <c r="L68" i="14"/>
  <c r="M68" i="14" s="1"/>
  <c r="L69" i="14"/>
  <c r="M69" i="14" s="1"/>
  <c r="L70" i="14"/>
  <c r="M70" i="14" s="1"/>
  <c r="L71" i="14"/>
  <c r="M71" i="14" s="1"/>
  <c r="L72" i="14"/>
  <c r="M72" i="14" s="1"/>
  <c r="L73" i="14"/>
  <c r="M73" i="14" s="1"/>
  <c r="L74" i="14"/>
  <c r="M74" i="14" s="1"/>
  <c r="L75" i="14"/>
  <c r="M75" i="14" s="1"/>
  <c r="L76" i="14"/>
  <c r="M76" i="14" s="1"/>
  <c r="L77" i="14"/>
  <c r="M77" i="14" s="1"/>
  <c r="L78" i="14"/>
  <c r="M78" i="14" s="1"/>
  <c r="L79" i="14"/>
  <c r="M79" i="14" s="1"/>
  <c r="L80" i="14"/>
  <c r="M80" i="14" s="1"/>
  <c r="L81" i="14"/>
  <c r="M81" i="14" s="1"/>
  <c r="L82" i="14"/>
  <c r="M82" i="14" s="1"/>
  <c r="L83" i="14"/>
  <c r="M83" i="14" s="1"/>
  <c r="L84" i="14"/>
  <c r="M84" i="14" s="1"/>
  <c r="L85" i="14"/>
  <c r="M85" i="14" s="1"/>
  <c r="L86" i="14"/>
  <c r="M86" i="14" s="1"/>
  <c r="L87" i="14"/>
  <c r="M87" i="14" s="1"/>
  <c r="L88" i="14"/>
  <c r="M88" i="14" s="1"/>
  <c r="L89" i="14"/>
  <c r="M89" i="14" s="1"/>
  <c r="L90" i="14"/>
  <c r="M90" i="14" s="1"/>
  <c r="L91" i="14"/>
  <c r="M91" i="14" s="1"/>
  <c r="L92" i="14"/>
  <c r="M92" i="14" s="1"/>
  <c r="L93" i="14"/>
  <c r="M93" i="14" s="1"/>
  <c r="L94" i="14"/>
  <c r="M94" i="14" s="1"/>
  <c r="L95" i="14"/>
  <c r="M95" i="14" s="1"/>
  <c r="L96" i="14"/>
  <c r="M96" i="14" s="1"/>
  <c r="L97" i="14"/>
  <c r="M97" i="14" s="1"/>
  <c r="L98" i="14"/>
  <c r="M98" i="14" s="1"/>
  <c r="L99" i="14"/>
  <c r="M99" i="14" s="1"/>
  <c r="L100" i="14"/>
  <c r="M100" i="14" s="1"/>
  <c r="L101" i="14"/>
  <c r="M101" i="14" s="1"/>
  <c r="L102" i="14"/>
  <c r="M102" i="14" s="1"/>
  <c r="L103" i="14"/>
  <c r="M103" i="14" s="1"/>
  <c r="L104" i="14"/>
  <c r="M104" i="14" s="1"/>
  <c r="L105" i="14"/>
  <c r="M105" i="14" s="1"/>
  <c r="L106" i="14"/>
  <c r="M106" i="14" s="1"/>
  <c r="L107" i="14"/>
  <c r="M107" i="14" s="1"/>
  <c r="L108" i="14"/>
  <c r="M108" i="14" s="1"/>
  <c r="L109" i="14"/>
  <c r="M109" i="14" s="1"/>
  <c r="L110" i="14"/>
  <c r="M110" i="14" s="1"/>
  <c r="L111" i="14"/>
  <c r="M111" i="14" s="1"/>
  <c r="L112" i="14"/>
  <c r="M112" i="14" s="1"/>
  <c r="L113" i="14"/>
  <c r="M113" i="14" s="1"/>
  <c r="L114" i="14"/>
  <c r="M114" i="14" s="1"/>
  <c r="L115" i="14"/>
  <c r="M115" i="14" s="1"/>
  <c r="L116" i="14"/>
  <c r="M116" i="14" s="1"/>
  <c r="L117" i="14"/>
  <c r="M117" i="14" s="1"/>
  <c r="L118" i="14"/>
  <c r="M118" i="14" s="1"/>
  <c r="L119" i="14"/>
  <c r="M119" i="14" s="1"/>
  <c r="L120" i="14"/>
  <c r="M120" i="14" s="1"/>
  <c r="L121" i="14"/>
  <c r="M121" i="14" s="1"/>
  <c r="L122" i="14"/>
  <c r="M122" i="14" s="1"/>
  <c r="L123" i="14"/>
  <c r="M123" i="14" s="1"/>
  <c r="L124" i="14"/>
  <c r="M124" i="14" s="1"/>
  <c r="L125" i="14"/>
  <c r="M125" i="14" s="1"/>
  <c r="L126" i="14"/>
  <c r="M126" i="14" s="1"/>
  <c r="L127" i="14"/>
  <c r="M127" i="14" s="1"/>
  <c r="L128" i="14"/>
  <c r="M128" i="14" s="1"/>
  <c r="L129" i="14"/>
  <c r="M129" i="14" s="1"/>
  <c r="L130" i="14"/>
  <c r="M130" i="14" s="1"/>
  <c r="L131" i="14"/>
  <c r="M131" i="14" s="1"/>
  <c r="L132" i="14"/>
  <c r="M132" i="14" s="1"/>
  <c r="L133" i="14"/>
  <c r="M133" i="14" s="1"/>
  <c r="L134" i="14"/>
  <c r="M134" i="14" s="1"/>
  <c r="L135" i="14"/>
  <c r="M135" i="14" s="1"/>
  <c r="L136" i="14"/>
  <c r="M136" i="14" s="1"/>
  <c r="L137" i="14"/>
  <c r="M137" i="14" s="1"/>
  <c r="L138" i="14"/>
  <c r="M138" i="14" s="1"/>
  <c r="L139" i="14"/>
  <c r="M139" i="14" s="1"/>
  <c r="L140" i="14"/>
  <c r="M140" i="14" s="1"/>
  <c r="L141" i="14"/>
  <c r="M141" i="14" s="1"/>
  <c r="L142" i="14"/>
  <c r="M142" i="14" s="1"/>
  <c r="L143" i="14"/>
  <c r="M143" i="14" s="1"/>
  <c r="L144" i="14"/>
  <c r="M144" i="14" s="1"/>
  <c r="L145" i="14"/>
  <c r="M145" i="14" s="1"/>
  <c r="L146" i="14"/>
  <c r="M146" i="14" s="1"/>
  <c r="L147" i="14"/>
  <c r="M147" i="14" s="1"/>
  <c r="L148" i="14"/>
  <c r="M148" i="14" s="1"/>
  <c r="L149" i="14"/>
  <c r="M149" i="14" s="1"/>
  <c r="L150" i="14"/>
  <c r="M150" i="14" s="1"/>
  <c r="L151" i="14"/>
  <c r="M151" i="14" s="1"/>
  <c r="L152" i="14"/>
  <c r="M152" i="14" s="1"/>
  <c r="L153" i="14"/>
  <c r="M153" i="14" s="1"/>
  <c r="L154" i="14"/>
  <c r="M154" i="14" s="1"/>
  <c r="L155" i="14"/>
  <c r="M155" i="14" s="1"/>
  <c r="L156" i="14"/>
  <c r="M156" i="14" s="1"/>
  <c r="L157" i="14"/>
  <c r="M157" i="14" s="1"/>
  <c r="L158" i="14"/>
  <c r="M158" i="14" s="1"/>
  <c r="L159" i="14"/>
  <c r="M159" i="14" s="1"/>
  <c r="L160" i="14"/>
  <c r="M160" i="14" s="1"/>
  <c r="L161" i="14"/>
  <c r="M161" i="14" s="1"/>
  <c r="L162" i="14"/>
  <c r="M162" i="14" s="1"/>
  <c r="L163" i="14"/>
  <c r="M163" i="14" s="1"/>
  <c r="L164" i="14"/>
  <c r="M164" i="14" s="1"/>
  <c r="L165" i="14"/>
  <c r="M165" i="14" s="1"/>
  <c r="L166" i="14"/>
  <c r="M166" i="14" s="1"/>
  <c r="L167" i="14"/>
  <c r="M167" i="14" s="1"/>
  <c r="L168" i="14"/>
  <c r="M168" i="14" s="1"/>
  <c r="L169" i="14"/>
  <c r="M169" i="14" s="1"/>
  <c r="L170" i="14"/>
  <c r="M170" i="14" s="1"/>
  <c r="L171" i="14"/>
  <c r="M171" i="14" s="1"/>
  <c r="L172" i="14"/>
  <c r="M172" i="14" s="1"/>
  <c r="L173" i="14"/>
  <c r="M173" i="14" s="1"/>
  <c r="L174" i="14"/>
  <c r="M174" i="14" s="1"/>
  <c r="L175" i="14"/>
  <c r="M175" i="14" s="1"/>
  <c r="L176" i="14"/>
  <c r="M176" i="14" s="1"/>
  <c r="L177" i="14"/>
  <c r="M177" i="14" s="1"/>
  <c r="L178" i="14"/>
  <c r="M178" i="14" s="1"/>
  <c r="L179" i="14"/>
  <c r="M179" i="14" s="1"/>
  <c r="L180" i="14"/>
  <c r="M180" i="14" s="1"/>
  <c r="L181" i="14"/>
  <c r="M181" i="14" s="1"/>
  <c r="L182" i="14"/>
  <c r="M182" i="14" s="1"/>
  <c r="L183" i="14"/>
  <c r="M183" i="14" s="1"/>
  <c r="L6" i="14"/>
  <c r="M6" i="14" s="1"/>
  <c r="C1" i="14"/>
  <c r="B1" i="14"/>
  <c r="A1" i="14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1" i="13"/>
  <c r="B1" i="13"/>
  <c r="A1" i="13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5" i="12"/>
  <c r="N10" i="12"/>
  <c r="N19" i="12"/>
  <c r="N28" i="12"/>
  <c r="N37" i="12"/>
  <c r="N46" i="12"/>
  <c r="N55" i="12"/>
  <c r="N5" i="12"/>
  <c r="M5" i="12"/>
  <c r="M10" i="12"/>
  <c r="M19" i="12"/>
  <c r="M28" i="12"/>
  <c r="M37" i="12"/>
  <c r="M46" i="12"/>
  <c r="M55" i="12"/>
  <c r="J56" i="12"/>
  <c r="J57" i="12" s="1"/>
  <c r="J58" i="12" s="1"/>
  <c r="J59" i="12" s="1"/>
  <c r="J60" i="12" s="1"/>
  <c r="J61" i="12" s="1"/>
  <c r="I56" i="12"/>
  <c r="J47" i="12"/>
  <c r="J48" i="12" s="1"/>
  <c r="J49" i="12" s="1"/>
  <c r="J50" i="12" s="1"/>
  <c r="J51" i="12" s="1"/>
  <c r="J52" i="12" s="1"/>
  <c r="J53" i="12" s="1"/>
  <c r="J54" i="12" s="1"/>
  <c r="M54" i="12" s="1"/>
  <c r="I47" i="12"/>
  <c r="I48" i="12" s="1"/>
  <c r="J38" i="12"/>
  <c r="J39" i="12" s="1"/>
  <c r="J40" i="12" s="1"/>
  <c r="J41" i="12" s="1"/>
  <c r="J42" i="12" s="1"/>
  <c r="J43" i="12" s="1"/>
  <c r="J44" i="12" s="1"/>
  <c r="J45" i="12" s="1"/>
  <c r="I38" i="12"/>
  <c r="N38" i="12" s="1"/>
  <c r="J29" i="12"/>
  <c r="J30" i="12" s="1"/>
  <c r="J31" i="12" s="1"/>
  <c r="J32" i="12" s="1"/>
  <c r="J33" i="12" s="1"/>
  <c r="J34" i="12" s="1"/>
  <c r="I29" i="12"/>
  <c r="I30" i="12" s="1"/>
  <c r="I31" i="12" s="1"/>
  <c r="I32" i="12" s="1"/>
  <c r="I33" i="12" s="1"/>
  <c r="I34" i="12" s="1"/>
  <c r="I35" i="12" s="1"/>
  <c r="I36" i="12" s="1"/>
  <c r="J20" i="12"/>
  <c r="J21" i="12" s="1"/>
  <c r="J22" i="12" s="1"/>
  <c r="J23" i="12" s="1"/>
  <c r="J24" i="12" s="1"/>
  <c r="J25" i="12" s="1"/>
  <c r="J26" i="12" s="1"/>
  <c r="J27" i="12" s="1"/>
  <c r="I20" i="12"/>
  <c r="J11" i="12"/>
  <c r="J12" i="12" s="1"/>
  <c r="J13" i="12" s="1"/>
  <c r="J14" i="12" s="1"/>
  <c r="J15" i="12" s="1"/>
  <c r="J16" i="12" s="1"/>
  <c r="J17" i="12" s="1"/>
  <c r="J18" i="12" s="1"/>
  <c r="I11" i="12"/>
  <c r="I12" i="12" s="1"/>
  <c r="J6" i="12"/>
  <c r="J7" i="12" s="1"/>
  <c r="J8" i="12" s="1"/>
  <c r="J9" i="12" s="1"/>
  <c r="I6" i="12"/>
  <c r="M6" i="12" s="1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C1" i="12"/>
  <c r="B1" i="12"/>
  <c r="A1" i="12"/>
  <c r="H11" i="11"/>
  <c r="H10" i="11"/>
  <c r="H3" i="11"/>
  <c r="H2" i="11"/>
  <c r="C1" i="11"/>
  <c r="B1" i="11"/>
  <c r="A1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2" i="10"/>
  <c r="C1" i="10"/>
  <c r="B1" i="10"/>
  <c r="A1" i="10"/>
  <c r="G1" i="9"/>
  <c r="F1" i="9"/>
  <c r="E1" i="9"/>
  <c r="D1" i="9"/>
  <c r="C1" i="9"/>
  <c r="B1" i="9"/>
  <c r="A1" i="9"/>
  <c r="P8" i="8"/>
  <c r="P9" i="8"/>
  <c r="P10" i="8"/>
  <c r="P11" i="8"/>
  <c r="P12" i="8"/>
  <c r="P13" i="8"/>
  <c r="P14" i="8"/>
  <c r="P15" i="8"/>
  <c r="P16" i="8"/>
  <c r="P7" i="8"/>
  <c r="O8" i="8"/>
  <c r="O9" i="8"/>
  <c r="O10" i="8"/>
  <c r="O11" i="8"/>
  <c r="O12" i="8"/>
  <c r="O13" i="8"/>
  <c r="O14" i="8"/>
  <c r="O15" i="8"/>
  <c r="O16" i="8"/>
  <c r="O7" i="8"/>
  <c r="G1" i="8"/>
  <c r="F1" i="8"/>
  <c r="E1" i="8"/>
  <c r="D1" i="8"/>
  <c r="C1" i="8"/>
  <c r="B1" i="8"/>
  <c r="A1" i="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2" i="5"/>
  <c r="E3" i="6"/>
  <c r="E4" i="6"/>
  <c r="E5" i="6"/>
  <c r="E6" i="6"/>
  <c r="E7" i="6"/>
  <c r="E8" i="6"/>
  <c r="E9" i="6"/>
  <c r="E10" i="6"/>
  <c r="E11" i="6"/>
  <c r="E12" i="6"/>
  <c r="E13" i="6"/>
  <c r="E14" i="6"/>
  <c r="E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2" i="7"/>
  <c r="C1" i="7"/>
  <c r="B1" i="7"/>
  <c r="A1" i="7"/>
  <c r="C1" i="6"/>
  <c r="B1" i="6"/>
  <c r="A1" i="6"/>
  <c r="C1" i="5"/>
  <c r="B1" i="5"/>
  <c r="A1" i="5"/>
  <c r="O86" i="15" l="1"/>
  <c r="I38" i="28"/>
  <c r="Q38" i="28" s="1"/>
  <c r="Q37" i="28"/>
  <c r="N18" i="28"/>
  <c r="M18" i="28"/>
  <c r="N31" i="12"/>
  <c r="N33" i="28"/>
  <c r="M33" i="28"/>
  <c r="M49" i="16"/>
  <c r="I20" i="28"/>
  <c r="Q19" i="28"/>
  <c r="N32" i="28"/>
  <c r="M32" i="28"/>
  <c r="O38" i="14"/>
  <c r="N156" i="15"/>
  <c r="N42" i="28"/>
  <c r="M42" i="28"/>
  <c r="N26" i="28"/>
  <c r="M26" i="28"/>
  <c r="M8" i="28"/>
  <c r="N8" i="28"/>
  <c r="N36" i="28"/>
  <c r="M36" i="28"/>
  <c r="I10" i="28"/>
  <c r="Q9" i="28"/>
  <c r="N64" i="15"/>
  <c r="L43" i="16"/>
  <c r="M56" i="12"/>
  <c r="M43" i="28"/>
  <c r="N43" i="28"/>
  <c r="I28" i="28"/>
  <c r="Q27" i="28"/>
  <c r="N66" i="15"/>
  <c r="N10" i="15"/>
  <c r="O101" i="15"/>
  <c r="N147" i="15"/>
  <c r="N29" i="12"/>
  <c r="O79" i="15"/>
  <c r="N167" i="15"/>
  <c r="M12" i="12"/>
  <c r="M33" i="12"/>
  <c r="O166" i="15"/>
  <c r="O51" i="15"/>
  <c r="N36" i="14"/>
  <c r="O85" i="15"/>
  <c r="N178" i="15"/>
  <c r="N124" i="15"/>
  <c r="M32" i="12"/>
  <c r="O137" i="15"/>
  <c r="O49" i="15"/>
  <c r="N164" i="15"/>
  <c r="P52" i="16"/>
  <c r="L52" i="16" s="1"/>
  <c r="H12" i="9"/>
  <c r="N30" i="12"/>
  <c r="O177" i="15"/>
  <c r="M31" i="12"/>
  <c r="N37" i="14"/>
  <c r="O134" i="15"/>
  <c r="O44" i="15"/>
  <c r="N67" i="15"/>
  <c r="O141" i="15"/>
  <c r="N54" i="12"/>
  <c r="N47" i="12"/>
  <c r="N135" i="15"/>
  <c r="O43" i="15"/>
  <c r="N148" i="15"/>
  <c r="N174" i="15"/>
  <c r="N101" i="14"/>
  <c r="O168" i="14"/>
  <c r="O6" i="14"/>
  <c r="O152" i="15"/>
  <c r="O72" i="15"/>
  <c r="O33" i="15"/>
  <c r="N172" i="15"/>
  <c r="N160" i="15"/>
  <c r="N146" i="15"/>
  <c r="N128" i="15"/>
  <c r="N112" i="15"/>
  <c r="N58" i="15"/>
  <c r="N15" i="15"/>
  <c r="L36" i="16"/>
  <c r="O64" i="14"/>
  <c r="O90" i="15"/>
  <c r="N103" i="15"/>
  <c r="N24" i="15"/>
  <c r="N158" i="14"/>
  <c r="O32" i="14"/>
  <c r="O6" i="15"/>
  <c r="N118" i="15"/>
  <c r="M42" i="16"/>
  <c r="O165" i="15"/>
  <c r="N132" i="15"/>
  <c r="L71" i="16"/>
  <c r="H18" i="16"/>
  <c r="P17" i="16"/>
  <c r="N125" i="14"/>
  <c r="O182" i="14"/>
  <c r="O8" i="14"/>
  <c r="N131" i="15"/>
  <c r="N115" i="15"/>
  <c r="N39" i="15"/>
  <c r="M48" i="12"/>
  <c r="N34" i="12"/>
  <c r="N6" i="12"/>
  <c r="N85" i="14"/>
  <c r="O120" i="14"/>
  <c r="O65" i="15"/>
  <c r="N170" i="15"/>
  <c r="N159" i="15"/>
  <c r="N74" i="15"/>
  <c r="N12" i="15"/>
  <c r="N157" i="14"/>
  <c r="N21" i="14"/>
  <c r="O24" i="14"/>
  <c r="N116" i="15"/>
  <c r="N33" i="12"/>
  <c r="N84" i="14"/>
  <c r="O88" i="14"/>
  <c r="O105" i="15"/>
  <c r="O14" i="15"/>
  <c r="N168" i="15"/>
  <c r="N158" i="15"/>
  <c r="N143" i="15"/>
  <c r="N106" i="15"/>
  <c r="H54" i="16"/>
  <c r="P54" i="16" s="1"/>
  <c r="P53" i="16"/>
  <c r="N135" i="14"/>
  <c r="O135" i="14"/>
  <c r="N103" i="14"/>
  <c r="O103" i="14"/>
  <c r="N39" i="14"/>
  <c r="O39" i="14"/>
  <c r="N118" i="14"/>
  <c r="H4" i="9"/>
  <c r="I7" i="12"/>
  <c r="I21" i="12"/>
  <c r="N20" i="12"/>
  <c r="I57" i="12"/>
  <c r="N56" i="12"/>
  <c r="N176" i="14"/>
  <c r="O176" i="14"/>
  <c r="N144" i="14"/>
  <c r="O144" i="14"/>
  <c r="N112" i="14"/>
  <c r="O112" i="14"/>
  <c r="N80" i="14"/>
  <c r="O80" i="14"/>
  <c r="N48" i="14"/>
  <c r="O48" i="14"/>
  <c r="N16" i="14"/>
  <c r="O16" i="14"/>
  <c r="N164" i="14"/>
  <c r="N126" i="14"/>
  <c r="N44" i="14"/>
  <c r="O183" i="14"/>
  <c r="O152" i="14"/>
  <c r="O127" i="14"/>
  <c r="O96" i="14"/>
  <c r="O70" i="14"/>
  <c r="O40" i="14"/>
  <c r="O14" i="14"/>
  <c r="O25" i="15"/>
  <c r="N25" i="15"/>
  <c r="N37" i="15"/>
  <c r="O37" i="15"/>
  <c r="N62" i="15"/>
  <c r="O62" i="15"/>
  <c r="O149" i="15"/>
  <c r="N149" i="15"/>
  <c r="O56" i="15"/>
  <c r="O32" i="15"/>
  <c r="N175" i="15"/>
  <c r="N154" i="15"/>
  <c r="N140" i="15"/>
  <c r="N16" i="15"/>
  <c r="L56" i="16"/>
  <c r="M56" i="16"/>
  <c r="N71" i="14"/>
  <c r="O71" i="14"/>
  <c r="N7" i="14"/>
  <c r="O7" i="14"/>
  <c r="O151" i="14"/>
  <c r="O95" i="14"/>
  <c r="O150" i="14"/>
  <c r="O117" i="15"/>
  <c r="N117" i="15"/>
  <c r="O133" i="15"/>
  <c r="N133" i="15"/>
  <c r="O111" i="15"/>
  <c r="J35" i="12"/>
  <c r="M34" i="12"/>
  <c r="M29" i="12"/>
  <c r="N180" i="14"/>
  <c r="N110" i="14"/>
  <c r="N30" i="14"/>
  <c r="O174" i="14"/>
  <c r="O143" i="14"/>
  <c r="O87" i="14"/>
  <c r="O56" i="14"/>
  <c r="O31" i="14"/>
  <c r="O17" i="15"/>
  <c r="N17" i="15"/>
  <c r="O38" i="15"/>
  <c r="N38" i="15"/>
  <c r="N73" i="15"/>
  <c r="O73" i="15"/>
  <c r="O89" i="15"/>
  <c r="N89" i="15"/>
  <c r="O173" i="15"/>
  <c r="N173" i="15"/>
  <c r="O155" i="15"/>
  <c r="O110" i="15"/>
  <c r="O71" i="15"/>
  <c r="O46" i="15"/>
  <c r="N171" i="15"/>
  <c r="N88" i="15"/>
  <c r="N63" i="15"/>
  <c r="N36" i="15"/>
  <c r="M20" i="12"/>
  <c r="N78" i="14"/>
  <c r="I39" i="12"/>
  <c r="M38" i="12"/>
  <c r="M47" i="12"/>
  <c r="N20" i="14"/>
  <c r="O166" i="14"/>
  <c r="O136" i="14"/>
  <c r="O79" i="14"/>
  <c r="O54" i="14"/>
  <c r="O23" i="14"/>
  <c r="H26" i="16"/>
  <c r="P25" i="16"/>
  <c r="H66" i="16"/>
  <c r="P65" i="16"/>
  <c r="H59" i="16"/>
  <c r="P58" i="16"/>
  <c r="O119" i="14"/>
  <c r="O63" i="14"/>
  <c r="N108" i="14"/>
  <c r="O111" i="14"/>
  <c r="O55" i="14"/>
  <c r="N123" i="15"/>
  <c r="M35" i="16"/>
  <c r="L35" i="16"/>
  <c r="I49" i="12"/>
  <c r="N48" i="12"/>
  <c r="N11" i="12"/>
  <c r="N167" i="14"/>
  <c r="N142" i="14"/>
  <c r="N100" i="14"/>
  <c r="O160" i="14"/>
  <c r="O134" i="14"/>
  <c r="O104" i="14"/>
  <c r="O47" i="14"/>
  <c r="O22" i="14"/>
  <c r="O9" i="15"/>
  <c r="N9" i="15"/>
  <c r="O145" i="15"/>
  <c r="N145" i="15"/>
  <c r="N120" i="15"/>
  <c r="N7" i="15"/>
  <c r="I13" i="12"/>
  <c r="N12" i="12"/>
  <c r="M11" i="12"/>
  <c r="O175" i="14"/>
  <c r="O124" i="14"/>
  <c r="N124" i="14"/>
  <c r="O60" i="14"/>
  <c r="N60" i="14"/>
  <c r="N148" i="14"/>
  <c r="N62" i="14"/>
  <c r="O86" i="14"/>
  <c r="H7" i="9"/>
  <c r="N94" i="14"/>
  <c r="N46" i="14"/>
  <c r="O159" i="14"/>
  <c r="O128" i="14"/>
  <c r="O102" i="14"/>
  <c r="O72" i="14"/>
  <c r="O15" i="14"/>
  <c r="O97" i="15"/>
  <c r="N97" i="15"/>
  <c r="O113" i="15"/>
  <c r="N113" i="15"/>
  <c r="O169" i="15"/>
  <c r="O57" i="15"/>
  <c r="N68" i="15"/>
  <c r="M30" i="12"/>
  <c r="N32" i="12"/>
  <c r="N173" i="14"/>
  <c r="O45" i="15"/>
  <c r="O54" i="15"/>
  <c r="H45" i="16"/>
  <c r="P44" i="16"/>
  <c r="N141" i="14"/>
  <c r="N77" i="14"/>
  <c r="N13" i="14"/>
  <c r="O53" i="15"/>
  <c r="N109" i="15"/>
  <c r="N69" i="15"/>
  <c r="N13" i="15"/>
  <c r="H9" i="16"/>
  <c r="P8" i="16"/>
  <c r="H38" i="16"/>
  <c r="P37" i="16"/>
  <c r="O20" i="17"/>
  <c r="P20" i="17"/>
  <c r="P21" i="17"/>
  <c r="I31" i="17"/>
  <c r="O30" i="17"/>
  <c r="P30" i="17"/>
  <c r="O176" i="15"/>
  <c r="O163" i="15"/>
  <c r="O162" i="15"/>
  <c r="O161" i="15"/>
  <c r="O157" i="15"/>
  <c r="O153" i="15"/>
  <c r="O151" i="15"/>
  <c r="O150" i="15"/>
  <c r="O144" i="15"/>
  <c r="O142" i="15"/>
  <c r="O138" i="15"/>
  <c r="O136" i="15"/>
  <c r="O130" i="15"/>
  <c r="O129" i="15"/>
  <c r="O126" i="15"/>
  <c r="O125" i="15"/>
  <c r="O122" i="15"/>
  <c r="O121" i="15"/>
  <c r="O119" i="15"/>
  <c r="O114" i="15"/>
  <c r="O108" i="15"/>
  <c r="O107" i="15"/>
  <c r="O104" i="15"/>
  <c r="O102" i="15"/>
  <c r="O100" i="15"/>
  <c r="O99" i="15"/>
  <c r="O98" i="15"/>
  <c r="O96" i="15"/>
  <c r="O95" i="15"/>
  <c r="O94" i="15"/>
  <c r="O93" i="15"/>
  <c r="O92" i="15"/>
  <c r="O91" i="15"/>
  <c r="O87" i="15"/>
  <c r="O84" i="15"/>
  <c r="O83" i="15"/>
  <c r="O82" i="15"/>
  <c r="O81" i="15"/>
  <c r="O80" i="15"/>
  <c r="O78" i="15"/>
  <c r="O77" i="15"/>
  <c r="O76" i="15"/>
  <c r="O75" i="15"/>
  <c r="O70" i="15"/>
  <c r="O61" i="15"/>
  <c r="O60" i="15"/>
  <c r="O59" i="15"/>
  <c r="O55" i="15"/>
  <c r="O52" i="15"/>
  <c r="O50" i="15"/>
  <c r="O48" i="15"/>
  <c r="O47" i="15"/>
  <c r="O42" i="15"/>
  <c r="O41" i="15"/>
  <c r="O40" i="15"/>
  <c r="O34" i="15"/>
  <c r="O31" i="15"/>
  <c r="O30" i="15"/>
  <c r="O29" i="15"/>
  <c r="O28" i="15"/>
  <c r="O27" i="15"/>
  <c r="O26" i="15"/>
  <c r="O23" i="15"/>
  <c r="O22" i="15"/>
  <c r="O21" i="15"/>
  <c r="O20" i="15"/>
  <c r="O19" i="15"/>
  <c r="O18" i="15"/>
  <c r="O11" i="15"/>
  <c r="O8" i="15"/>
  <c r="O91" i="14"/>
  <c r="N91" i="14"/>
  <c r="O67" i="14"/>
  <c r="N67" i="14"/>
  <c r="O51" i="14"/>
  <c r="N51" i="14"/>
  <c r="O19" i="14"/>
  <c r="N19" i="14"/>
  <c r="N133" i="14"/>
  <c r="N92" i="14"/>
  <c r="N69" i="14"/>
  <c r="N28" i="14"/>
  <c r="N181" i="14"/>
  <c r="N165" i="14"/>
  <c r="N149" i="14"/>
  <c r="N132" i="14"/>
  <c r="N109" i="14"/>
  <c r="N68" i="14"/>
  <c r="N45" i="14"/>
  <c r="N155" i="14"/>
  <c r="O155" i="14"/>
  <c r="N107" i="14"/>
  <c r="O107" i="14"/>
  <c r="N172" i="14"/>
  <c r="N156" i="14"/>
  <c r="N140" i="14"/>
  <c r="N117" i="14"/>
  <c r="N76" i="14"/>
  <c r="N53" i="14"/>
  <c r="N12" i="14"/>
  <c r="O179" i="14"/>
  <c r="N179" i="14"/>
  <c r="N171" i="14"/>
  <c r="O171" i="14"/>
  <c r="O163" i="14"/>
  <c r="N163" i="14"/>
  <c r="O147" i="14"/>
  <c r="N147" i="14"/>
  <c r="O139" i="14"/>
  <c r="N139" i="14"/>
  <c r="O131" i="14"/>
  <c r="N131" i="14"/>
  <c r="N123" i="14"/>
  <c r="O123" i="14"/>
  <c r="O115" i="14"/>
  <c r="N115" i="14"/>
  <c r="O99" i="14"/>
  <c r="N99" i="14"/>
  <c r="O83" i="14"/>
  <c r="N83" i="14"/>
  <c r="N75" i="14"/>
  <c r="O75" i="14"/>
  <c r="N59" i="14"/>
  <c r="O59" i="14"/>
  <c r="O43" i="14"/>
  <c r="N43" i="14"/>
  <c r="O35" i="14"/>
  <c r="N35" i="14"/>
  <c r="N27" i="14"/>
  <c r="O27" i="14"/>
  <c r="O11" i="14"/>
  <c r="N11" i="14"/>
  <c r="N116" i="14"/>
  <c r="N93" i="14"/>
  <c r="N52" i="14"/>
  <c r="N29" i="14"/>
  <c r="O177" i="14"/>
  <c r="O169" i="14"/>
  <c r="O161" i="14"/>
  <c r="O153" i="14"/>
  <c r="O145" i="14"/>
  <c r="O137" i="14"/>
  <c r="O129" i="14"/>
  <c r="O121" i="14"/>
  <c r="O113" i="14"/>
  <c r="O105" i="14"/>
  <c r="O97" i="14"/>
  <c r="O89" i="14"/>
  <c r="O81" i="14"/>
  <c r="O73" i="14"/>
  <c r="O65" i="14"/>
  <c r="O57" i="14"/>
  <c r="O49" i="14"/>
  <c r="O41" i="14"/>
  <c r="O33" i="14"/>
  <c r="O25" i="14"/>
  <c r="O17" i="14"/>
  <c r="O9" i="14"/>
  <c r="N178" i="14"/>
  <c r="N170" i="14"/>
  <c r="N162" i="14"/>
  <c r="N154" i="14"/>
  <c r="N146" i="14"/>
  <c r="N138" i="14"/>
  <c r="N130" i="14"/>
  <c r="N122" i="14"/>
  <c r="N114" i="14"/>
  <c r="N106" i="14"/>
  <c r="N98" i="14"/>
  <c r="N90" i="14"/>
  <c r="N82" i="14"/>
  <c r="N74" i="14"/>
  <c r="N66" i="14"/>
  <c r="N58" i="14"/>
  <c r="N50" i="14"/>
  <c r="N42" i="14"/>
  <c r="N34" i="14"/>
  <c r="N26" i="14"/>
  <c r="N18" i="14"/>
  <c r="N10" i="14"/>
  <c r="H18" i="11"/>
  <c r="H19" i="11"/>
  <c r="H7" i="11"/>
  <c r="H15" i="11"/>
  <c r="H23" i="11"/>
  <c r="H8" i="11"/>
  <c r="H16" i="11"/>
  <c r="H24" i="11"/>
  <c r="H9" i="11"/>
  <c r="H17" i="11"/>
  <c r="H25" i="11"/>
  <c r="H4" i="11"/>
  <c r="H12" i="11"/>
  <c r="H20" i="11"/>
  <c r="H5" i="11"/>
  <c r="H13" i="11"/>
  <c r="H21" i="11"/>
  <c r="H6" i="11"/>
  <c r="H14" i="11"/>
  <c r="H22" i="11"/>
  <c r="H2" i="9"/>
  <c r="H8" i="9"/>
  <c r="H10" i="9"/>
  <c r="H3" i="9"/>
  <c r="H11" i="9"/>
  <c r="H5" i="9"/>
  <c r="H9" i="9"/>
  <c r="H6" i="9"/>
  <c r="H8" i="8"/>
  <c r="H9" i="8"/>
  <c r="H4" i="8"/>
  <c r="H5" i="8"/>
  <c r="H6" i="8"/>
  <c r="H7" i="8"/>
  <c r="H2" i="8"/>
  <c r="H10" i="8"/>
  <c r="H3" i="8"/>
  <c r="H11" i="8"/>
  <c r="N27" i="28" l="1"/>
  <c r="M27" i="28"/>
  <c r="I11" i="28"/>
  <c r="Q10" i="28"/>
  <c r="M52" i="16"/>
  <c r="I29" i="28"/>
  <c r="Q29" i="28" s="1"/>
  <c r="Q28" i="28"/>
  <c r="N19" i="28"/>
  <c r="M19" i="28"/>
  <c r="N37" i="28"/>
  <c r="M37" i="28"/>
  <c r="I21" i="28"/>
  <c r="Q21" i="28" s="1"/>
  <c r="Q20" i="28"/>
  <c r="N38" i="28"/>
  <c r="M38" i="28"/>
  <c r="N9" i="28"/>
  <c r="M9" i="28"/>
  <c r="L17" i="16"/>
  <c r="M17" i="16"/>
  <c r="M53" i="16"/>
  <c r="L53" i="16"/>
  <c r="H19" i="16"/>
  <c r="P18" i="16"/>
  <c r="L54" i="16"/>
  <c r="M54" i="16"/>
  <c r="H39" i="16"/>
  <c r="P38" i="16"/>
  <c r="H46" i="16"/>
  <c r="P45" i="16"/>
  <c r="H27" i="16"/>
  <c r="P26" i="16"/>
  <c r="J36" i="12"/>
  <c r="M35" i="12"/>
  <c r="N35" i="12"/>
  <c r="I40" i="12"/>
  <c r="M39" i="12"/>
  <c r="N39" i="12"/>
  <c r="H60" i="16"/>
  <c r="P59" i="16"/>
  <c r="I50" i="12"/>
  <c r="M49" i="12"/>
  <c r="N49" i="12"/>
  <c r="L37" i="16"/>
  <c r="M37" i="16"/>
  <c r="M58" i="16"/>
  <c r="L58" i="16"/>
  <c r="I58" i="12"/>
  <c r="M57" i="12"/>
  <c r="N57" i="12"/>
  <c r="H10" i="16"/>
  <c r="P9" i="16"/>
  <c r="H67" i="16"/>
  <c r="P67" i="16" s="1"/>
  <c r="P66" i="16"/>
  <c r="I22" i="12"/>
  <c r="N21" i="12"/>
  <c r="M21" i="12"/>
  <c r="M8" i="16"/>
  <c r="L8" i="16"/>
  <c r="M65" i="16"/>
  <c r="L65" i="16"/>
  <c r="M44" i="16"/>
  <c r="L44" i="16"/>
  <c r="I14" i="12"/>
  <c r="M13" i="12"/>
  <c r="N13" i="12"/>
  <c r="M25" i="16"/>
  <c r="L25" i="16"/>
  <c r="I8" i="12"/>
  <c r="M7" i="12"/>
  <c r="N7" i="12"/>
  <c r="P31" i="17"/>
  <c r="O31" i="17"/>
  <c r="I1" i="4"/>
  <c r="H1" i="4"/>
  <c r="G1" i="4"/>
  <c r="F1" i="4"/>
  <c r="E1" i="4"/>
  <c r="D1" i="4"/>
  <c r="C1" i="4"/>
  <c r="B1" i="4"/>
  <c r="A1" i="4"/>
  <c r="N28" i="28" l="1"/>
  <c r="M28" i="28"/>
  <c r="N29" i="28"/>
  <c r="M29" i="28"/>
  <c r="N20" i="28"/>
  <c r="M20" i="28"/>
  <c r="M21" i="28"/>
  <c r="N21" i="28"/>
  <c r="N10" i="28"/>
  <c r="M10" i="28"/>
  <c r="I12" i="28"/>
  <c r="Q11" i="28"/>
  <c r="M18" i="16"/>
  <c r="L18" i="16"/>
  <c r="H20" i="16"/>
  <c r="P19" i="16"/>
  <c r="I51" i="12"/>
  <c r="M50" i="12"/>
  <c r="N50" i="12"/>
  <c r="N36" i="12"/>
  <c r="M36" i="12"/>
  <c r="M14" i="12"/>
  <c r="I15" i="12"/>
  <c r="N14" i="12"/>
  <c r="I59" i="12"/>
  <c r="M58" i="12"/>
  <c r="N58" i="12"/>
  <c r="L59" i="16"/>
  <c r="M59" i="16"/>
  <c r="M26" i="16"/>
  <c r="L26" i="16"/>
  <c r="L67" i="16"/>
  <c r="M67" i="16"/>
  <c r="H47" i="16"/>
  <c r="P47" i="16" s="1"/>
  <c r="P46" i="16"/>
  <c r="J6" i="4"/>
  <c r="J14" i="4"/>
  <c r="J22" i="4"/>
  <c r="J30" i="4"/>
  <c r="J38" i="4"/>
  <c r="J46" i="4"/>
  <c r="J10" i="4"/>
  <c r="J18" i="4"/>
  <c r="J7" i="4"/>
  <c r="J17" i="4"/>
  <c r="J27" i="4"/>
  <c r="J36" i="4"/>
  <c r="J45" i="4"/>
  <c r="J54" i="4"/>
  <c r="J49" i="4"/>
  <c r="J24" i="4"/>
  <c r="J51" i="4"/>
  <c r="J4" i="4"/>
  <c r="J34" i="4"/>
  <c r="J8" i="4"/>
  <c r="J19" i="4"/>
  <c r="J28" i="4"/>
  <c r="J37" i="4"/>
  <c r="J47" i="4"/>
  <c r="J55" i="4"/>
  <c r="J11" i="4"/>
  <c r="J40" i="4"/>
  <c r="J57" i="4"/>
  <c r="J3" i="4"/>
  <c r="J33" i="4"/>
  <c r="J59" i="4"/>
  <c r="J15" i="4"/>
  <c r="J43" i="4"/>
  <c r="J9" i="4"/>
  <c r="J20" i="4"/>
  <c r="J29" i="4"/>
  <c r="J39" i="4"/>
  <c r="J48" i="4"/>
  <c r="J56" i="4"/>
  <c r="J31" i="4"/>
  <c r="J60" i="4"/>
  <c r="J12" i="4"/>
  <c r="J23" i="4"/>
  <c r="J32" i="4"/>
  <c r="J41" i="4"/>
  <c r="J50" i="4"/>
  <c r="J58" i="4"/>
  <c r="J13" i="4"/>
  <c r="J42" i="4"/>
  <c r="J25" i="4"/>
  <c r="J52" i="4"/>
  <c r="J5" i="4"/>
  <c r="J16" i="4"/>
  <c r="J26" i="4"/>
  <c r="J35" i="4"/>
  <c r="J44" i="4"/>
  <c r="J53" i="4"/>
  <c r="J2" i="4"/>
  <c r="J21" i="4"/>
  <c r="H61" i="16"/>
  <c r="P61" i="16" s="1"/>
  <c r="P60" i="16"/>
  <c r="H28" i="16"/>
  <c r="P27" i="16"/>
  <c r="L9" i="16"/>
  <c r="M9" i="16"/>
  <c r="I41" i="12"/>
  <c r="N40" i="12"/>
  <c r="M40" i="12"/>
  <c r="L38" i="16"/>
  <c r="M38" i="16"/>
  <c r="I23" i="12"/>
  <c r="M22" i="12"/>
  <c r="N22" i="12"/>
  <c r="L66" i="16"/>
  <c r="M66" i="16"/>
  <c r="L45" i="16"/>
  <c r="M45" i="16"/>
  <c r="I9" i="12"/>
  <c r="N8" i="12"/>
  <c r="M8" i="12"/>
  <c r="H11" i="16"/>
  <c r="P10" i="16"/>
  <c r="H40" i="16"/>
  <c r="P40" i="16" s="1"/>
  <c r="P39" i="16"/>
  <c r="I1" i="3"/>
  <c r="H1" i="3"/>
  <c r="G1" i="3"/>
  <c r="F1" i="3"/>
  <c r="E1" i="3"/>
  <c r="D1" i="3"/>
  <c r="C1" i="3"/>
  <c r="B1" i="3"/>
  <c r="A1" i="3"/>
  <c r="C1" i="1"/>
  <c r="B1" i="1"/>
  <c r="A1" i="1"/>
  <c r="I13" i="28" l="1"/>
  <c r="Q12" i="28"/>
  <c r="N11" i="28"/>
  <c r="M11" i="28"/>
  <c r="H21" i="16"/>
  <c r="P20" i="16"/>
  <c r="M19" i="16"/>
  <c r="L19" i="16"/>
  <c r="H12" i="16"/>
  <c r="P11" i="16"/>
  <c r="L60" i="16"/>
  <c r="M60" i="16"/>
  <c r="M39" i="16"/>
  <c r="L39" i="16"/>
  <c r="L61" i="16"/>
  <c r="M61" i="16"/>
  <c r="I16" i="12"/>
  <c r="M15" i="12"/>
  <c r="N15" i="12"/>
  <c r="L46" i="16"/>
  <c r="M46" i="16"/>
  <c r="L47" i="16"/>
  <c r="M47" i="16"/>
  <c r="M40" i="16"/>
  <c r="L40" i="16"/>
  <c r="J3" i="3"/>
  <c r="J11" i="3"/>
  <c r="J19" i="3"/>
  <c r="J27" i="3"/>
  <c r="J7" i="3"/>
  <c r="J15" i="3"/>
  <c r="J23" i="3"/>
  <c r="J2" i="3"/>
  <c r="J4" i="3"/>
  <c r="J14" i="3"/>
  <c r="J25" i="3"/>
  <c r="J21" i="3"/>
  <c r="J5" i="3"/>
  <c r="J16" i="3"/>
  <c r="J26" i="3"/>
  <c r="J29" i="3"/>
  <c r="J12" i="3"/>
  <c r="J6" i="3"/>
  <c r="J17" i="3"/>
  <c r="J28" i="3"/>
  <c r="J18" i="3"/>
  <c r="J9" i="3"/>
  <c r="J20" i="3"/>
  <c r="J30" i="3"/>
  <c r="J10" i="3"/>
  <c r="J22" i="3"/>
  <c r="J13" i="3"/>
  <c r="J24" i="3"/>
  <c r="J8" i="3"/>
  <c r="L10" i="16"/>
  <c r="M10" i="16"/>
  <c r="I42" i="12"/>
  <c r="N41" i="12"/>
  <c r="M41" i="12"/>
  <c r="I24" i="12"/>
  <c r="N23" i="12"/>
  <c r="M23" i="12"/>
  <c r="M27" i="16"/>
  <c r="L27" i="16"/>
  <c r="M9" i="12"/>
  <c r="N9" i="12"/>
  <c r="H29" i="16"/>
  <c r="P28" i="16"/>
  <c r="I60" i="12"/>
  <c r="N59" i="12"/>
  <c r="M59" i="12"/>
  <c r="I52" i="12"/>
  <c r="N51" i="12"/>
  <c r="M51" i="12"/>
  <c r="M12" i="28" l="1"/>
  <c r="N12" i="28"/>
  <c r="I14" i="28"/>
  <c r="Q14" i="28" s="1"/>
  <c r="Q13" i="28"/>
  <c r="M20" i="16"/>
  <c r="L20" i="16"/>
  <c r="H22" i="16"/>
  <c r="P22" i="16" s="1"/>
  <c r="P21" i="16"/>
  <c r="M28" i="16"/>
  <c r="L28" i="16"/>
  <c r="I25" i="12"/>
  <c r="N24" i="12"/>
  <c r="M24" i="12"/>
  <c r="I53" i="12"/>
  <c r="N52" i="12"/>
  <c r="M52" i="12"/>
  <c r="I61" i="12"/>
  <c r="N60" i="12"/>
  <c r="M60" i="12"/>
  <c r="M11" i="16"/>
  <c r="L11" i="16"/>
  <c r="H30" i="16"/>
  <c r="P29" i="16"/>
  <c r="I43" i="12"/>
  <c r="M42" i="12"/>
  <c r="N42" i="12"/>
  <c r="I17" i="12"/>
  <c r="N16" i="12"/>
  <c r="M16" i="12"/>
  <c r="H13" i="16"/>
  <c r="P12" i="16"/>
  <c r="M13" i="28" l="1"/>
  <c r="N13" i="28"/>
  <c r="N14" i="28"/>
  <c r="M14" i="28"/>
  <c r="M22" i="16"/>
  <c r="L22" i="16"/>
  <c r="L21" i="16"/>
  <c r="M21" i="16"/>
  <c r="M61" i="12"/>
  <c r="N61" i="12"/>
  <c r="I44" i="12"/>
  <c r="N43" i="12"/>
  <c r="M43" i="12"/>
  <c r="M12" i="16"/>
  <c r="L12" i="16"/>
  <c r="L29" i="16"/>
  <c r="M29" i="16"/>
  <c r="H14" i="16"/>
  <c r="P14" i="16" s="1"/>
  <c r="P13" i="16"/>
  <c r="H31" i="16"/>
  <c r="P30" i="16"/>
  <c r="N53" i="12"/>
  <c r="M53" i="12"/>
  <c r="I18" i="12"/>
  <c r="M17" i="12"/>
  <c r="N17" i="12"/>
  <c r="I26" i="12"/>
  <c r="N25" i="12"/>
  <c r="M25" i="12"/>
  <c r="M13" i="16" l="1"/>
  <c r="L13" i="16"/>
  <c r="M18" i="12"/>
  <c r="N18" i="12"/>
  <c r="H32" i="16"/>
  <c r="P31" i="16"/>
  <c r="L30" i="16"/>
  <c r="M30" i="16"/>
  <c r="I27" i="12"/>
  <c r="M26" i="12"/>
  <c r="N26" i="12"/>
  <c r="I45" i="12"/>
  <c r="N44" i="12"/>
  <c r="M44" i="12"/>
  <c r="M14" i="16"/>
  <c r="L14" i="16"/>
  <c r="M27" i="12" l="1"/>
  <c r="N27" i="12"/>
  <c r="M45" i="12"/>
  <c r="N45" i="12"/>
  <c r="L31" i="16"/>
  <c r="M31" i="16"/>
  <c r="H33" i="16"/>
  <c r="P33" i="16" s="1"/>
  <c r="P32" i="16"/>
  <c r="L32" i="16" l="1"/>
  <c r="M32" i="16"/>
  <c r="L33" i="16"/>
  <c r="M33" i="16"/>
</calcChain>
</file>

<file path=xl/sharedStrings.xml><?xml version="1.0" encoding="utf-8"?>
<sst xmlns="http://schemas.openxmlformats.org/spreadsheetml/2006/main" count="2899" uniqueCount="1787">
  <si>
    <t>W150x13</t>
  </si>
  <si>
    <t>W150X13</t>
  </si>
  <si>
    <t>W150x18</t>
  </si>
  <si>
    <t>W150X18</t>
  </si>
  <si>
    <t>W150x22.5</t>
  </si>
  <si>
    <t>W150X22</t>
  </si>
  <si>
    <t>W150x24</t>
  </si>
  <si>
    <t>W150X24</t>
  </si>
  <si>
    <t>W150x29.8</t>
  </si>
  <si>
    <t>W150X29</t>
  </si>
  <si>
    <t>W150x37.1</t>
  </si>
  <si>
    <t>W150X37</t>
  </si>
  <si>
    <t>W200x15</t>
  </si>
  <si>
    <t>W200X15</t>
  </si>
  <si>
    <t>W200x19.3</t>
  </si>
  <si>
    <t>W200X19</t>
  </si>
  <si>
    <t>W200x22.5</t>
  </si>
  <si>
    <t>W200X22</t>
  </si>
  <si>
    <t>W200x26.6</t>
  </si>
  <si>
    <t>W200X26</t>
  </si>
  <si>
    <t>W200x31.3</t>
  </si>
  <si>
    <t>W200X31</t>
  </si>
  <si>
    <t>W200x35.9</t>
  </si>
  <si>
    <t>W200X35</t>
  </si>
  <si>
    <t>W200x41.7</t>
  </si>
  <si>
    <t>W200X41</t>
  </si>
  <si>
    <t>W200x46.1</t>
  </si>
  <si>
    <t>W200X46</t>
  </si>
  <si>
    <t>W200x52</t>
  </si>
  <si>
    <t>W200X52</t>
  </si>
  <si>
    <t>HP200x53</t>
  </si>
  <si>
    <t>HP200X53</t>
  </si>
  <si>
    <t>W200x59</t>
  </si>
  <si>
    <t>W200X59</t>
  </si>
  <si>
    <t>W200x71</t>
  </si>
  <si>
    <t>W200X71</t>
  </si>
  <si>
    <t>W200x86</t>
  </si>
  <si>
    <t>W200X86</t>
  </si>
  <si>
    <t>W250x17.9</t>
  </si>
  <si>
    <t>W250X17</t>
  </si>
  <si>
    <t>W250x22.3</t>
  </si>
  <si>
    <t>W250X22</t>
  </si>
  <si>
    <t>W250x25.3</t>
  </si>
  <si>
    <t>W250X25</t>
  </si>
  <si>
    <t>W250x28.4</t>
  </si>
  <si>
    <t>W250X28</t>
  </si>
  <si>
    <t>W250x32.7</t>
  </si>
  <si>
    <t>W250X32</t>
  </si>
  <si>
    <t>W250x38.5</t>
  </si>
  <si>
    <t>W250X38</t>
  </si>
  <si>
    <t>W250x44.8</t>
  </si>
  <si>
    <t>W250X44</t>
  </si>
  <si>
    <t>HP250x62</t>
  </si>
  <si>
    <t>HP250X62</t>
  </si>
  <si>
    <t>W250x73</t>
  </si>
  <si>
    <t>W250X73</t>
  </si>
  <si>
    <t>W250x80</t>
  </si>
  <si>
    <t>W250X80</t>
  </si>
  <si>
    <t>HP250x85</t>
  </si>
  <si>
    <t>HP250X85</t>
  </si>
  <si>
    <t>W250x89</t>
  </si>
  <si>
    <t>W250X89</t>
  </si>
  <si>
    <t>W250x101</t>
  </si>
  <si>
    <t>W250X101</t>
  </si>
  <si>
    <t>W250x115</t>
  </si>
  <si>
    <t>W250X115</t>
  </si>
  <si>
    <t>W310x21</t>
  </si>
  <si>
    <t>W310X21</t>
  </si>
  <si>
    <t>W310x23.8</t>
  </si>
  <si>
    <t>W310X23</t>
  </si>
  <si>
    <t>W310x28.3</t>
  </si>
  <si>
    <t>W310X28</t>
  </si>
  <si>
    <t>W310x32.7</t>
  </si>
  <si>
    <t>W310X32</t>
  </si>
  <si>
    <t>W310x38.7</t>
  </si>
  <si>
    <t>W310X38</t>
  </si>
  <si>
    <t>W310x44.5</t>
  </si>
  <si>
    <t>W310X44</t>
  </si>
  <si>
    <t>W310x52</t>
  </si>
  <si>
    <t>W310X52</t>
  </si>
  <si>
    <t>HP310x79</t>
  </si>
  <si>
    <t>HP310X79</t>
  </si>
  <si>
    <t>HP310x93</t>
  </si>
  <si>
    <t>HP310X93</t>
  </si>
  <si>
    <t>W310x97</t>
  </si>
  <si>
    <t>W310X97</t>
  </si>
  <si>
    <t>W310x107</t>
  </si>
  <si>
    <t>W310X107</t>
  </si>
  <si>
    <t>HP310x110</t>
  </si>
  <si>
    <t>HP310X110</t>
  </si>
  <si>
    <t>W310x117</t>
  </si>
  <si>
    <t>W310X117</t>
  </si>
  <si>
    <t>HP310x125</t>
  </si>
  <si>
    <t>HP310X125</t>
  </si>
  <si>
    <t>W360x32.9</t>
  </si>
  <si>
    <t>W360X32</t>
  </si>
  <si>
    <t>W360x39</t>
  </si>
  <si>
    <t>W360X39</t>
  </si>
  <si>
    <t>W360x44</t>
  </si>
  <si>
    <t>W360X44</t>
  </si>
  <si>
    <t>W360x51</t>
  </si>
  <si>
    <t>W360X51</t>
  </si>
  <si>
    <t>W360x57.8</t>
  </si>
  <si>
    <t>W360X57</t>
  </si>
  <si>
    <t>W360x64</t>
  </si>
  <si>
    <t>W360X64</t>
  </si>
  <si>
    <t>W360x72</t>
  </si>
  <si>
    <t>W360X72</t>
  </si>
  <si>
    <t>W360x79</t>
  </si>
  <si>
    <t>W360X79</t>
  </si>
  <si>
    <t>W360x91</t>
  </si>
  <si>
    <t>W360X91</t>
  </si>
  <si>
    <t>W360x101</t>
  </si>
  <si>
    <t>W360X101</t>
  </si>
  <si>
    <t>W360x110</t>
  </si>
  <si>
    <t>W360X110</t>
  </si>
  <si>
    <t>W360x122</t>
  </si>
  <si>
    <t>W360X122</t>
  </si>
  <si>
    <t>W410x38.8</t>
  </si>
  <si>
    <t>W410X38</t>
  </si>
  <si>
    <t>W410x46.1</t>
  </si>
  <si>
    <t>W410X46</t>
  </si>
  <si>
    <t>W410x53</t>
  </si>
  <si>
    <t>W410X53</t>
  </si>
  <si>
    <t>W410x60</t>
  </si>
  <si>
    <t>W410X60</t>
  </si>
  <si>
    <t>W410x67</t>
  </si>
  <si>
    <t>W410X67</t>
  </si>
  <si>
    <t>W410x75</t>
  </si>
  <si>
    <t>W410X75</t>
  </si>
  <si>
    <t>W410x85</t>
  </si>
  <si>
    <t>W410X85</t>
  </si>
  <si>
    <t>W460x52</t>
  </si>
  <si>
    <t>W460X52</t>
  </si>
  <si>
    <t>W460x60</t>
  </si>
  <si>
    <t>W460X60</t>
  </si>
  <si>
    <t>W460x68</t>
  </si>
  <si>
    <t>W460X68</t>
  </si>
  <si>
    <t>W460x74</t>
  </si>
  <si>
    <t>W460X74</t>
  </si>
  <si>
    <t>W460x82</t>
  </si>
  <si>
    <t>W460X82</t>
  </si>
  <si>
    <t>W460x89</t>
  </si>
  <si>
    <t>W460X89</t>
  </si>
  <si>
    <t>W460x97</t>
  </si>
  <si>
    <t>W460X97</t>
  </si>
  <si>
    <t>W460x106</t>
  </si>
  <si>
    <t>W460X106</t>
  </si>
  <si>
    <t>W530x66</t>
  </si>
  <si>
    <t>W530X66</t>
  </si>
  <si>
    <t>W530x72</t>
  </si>
  <si>
    <t>W530X72</t>
  </si>
  <si>
    <t>W530x74</t>
  </si>
  <si>
    <t>W530X74</t>
  </si>
  <si>
    <t>W530x82</t>
  </si>
  <si>
    <t>W530X82</t>
  </si>
  <si>
    <t>W530x85</t>
  </si>
  <si>
    <t>W530X85</t>
  </si>
  <si>
    <t>W530x92</t>
  </si>
  <si>
    <t>W530X92</t>
  </si>
  <si>
    <t>W530x101</t>
  </si>
  <si>
    <t>W530X101</t>
  </si>
  <si>
    <t>W530x109</t>
  </si>
  <si>
    <t>W530X109</t>
  </si>
  <si>
    <t>W610x101</t>
  </si>
  <si>
    <t>W610X101</t>
  </si>
  <si>
    <t>W610x113</t>
  </si>
  <si>
    <t>W610X113</t>
  </si>
  <si>
    <t>W610x125</t>
  </si>
  <si>
    <t>W610X125</t>
  </si>
  <si>
    <t>W610x140</t>
  </si>
  <si>
    <t>W610X140</t>
  </si>
  <si>
    <t>W610x155</t>
  </si>
  <si>
    <t>W610X155</t>
  </si>
  <si>
    <t>W610x174</t>
  </si>
  <si>
    <t>W610X174</t>
  </si>
  <si>
    <t>*elseif,AR20,EQ,'</t>
  </si>
  <si>
    <t>CH12.7x2.5</t>
  </si>
  <si>
    <t>CH12X2</t>
  </si>
  <si>
    <t>CH15.88x2.5</t>
  </si>
  <si>
    <t>CH9.53x3.18</t>
  </si>
  <si>
    <t>CH12.7x3.18</t>
  </si>
  <si>
    <t>CH15.88x3.18</t>
  </si>
  <si>
    <t>CH19.05x3.18</t>
  </si>
  <si>
    <t>CH22.23x3.18</t>
  </si>
  <si>
    <t>CH25.4x3.18</t>
  </si>
  <si>
    <t>CH31.75x3.18</t>
  </si>
  <si>
    <t>CH38.1x3.18</t>
  </si>
  <si>
    <t>CH50.8x3.18</t>
  </si>
  <si>
    <t>CH12.7x4.76</t>
  </si>
  <si>
    <t>CH15.88x4.76</t>
  </si>
  <si>
    <t>CH19.05x4.76</t>
  </si>
  <si>
    <t>CH22.23x4.76</t>
  </si>
  <si>
    <t>CH25.4x4.76</t>
  </si>
  <si>
    <t>CH31.75x4.76</t>
  </si>
  <si>
    <t>CH38.1x4.76</t>
  </si>
  <si>
    <t>CH50.8x4.76</t>
  </si>
  <si>
    <t>CH12.7x6.35</t>
  </si>
  <si>
    <t>CH15.88x6.35</t>
  </si>
  <si>
    <t>CH19.05x6.35</t>
  </si>
  <si>
    <t>CH22.23x6.35</t>
  </si>
  <si>
    <t>CH25.4x7.94</t>
  </si>
  <si>
    <t>CH31.75x7.94</t>
  </si>
  <si>
    <t>CH38.1x7.94</t>
  </si>
  <si>
    <t>CH50.8x7.94</t>
  </si>
  <si>
    <t>CH63.5x7.94</t>
  </si>
  <si>
    <t>CH76.2x7.94</t>
  </si>
  <si>
    <t>CH101.6x7.94</t>
  </si>
  <si>
    <t>CH127x7.94</t>
  </si>
  <si>
    <t>CH152.4x7.94</t>
  </si>
  <si>
    <t>CH25.4x9.53</t>
  </si>
  <si>
    <t>CH31.75x9.53</t>
  </si>
  <si>
    <t>CH38.1x9.53</t>
  </si>
  <si>
    <t>CH50.8x9.53</t>
  </si>
  <si>
    <t>CH63.5x9.53</t>
  </si>
  <si>
    <t>CH76.2x9.53</t>
  </si>
  <si>
    <t>CH101.6x9.53</t>
  </si>
  <si>
    <t>CH114.3x9.53</t>
  </si>
  <si>
    <t>CH152.4x9.53</t>
  </si>
  <si>
    <t>CH38.1x12.7</t>
  </si>
  <si>
    <t>CH22.23x12.7</t>
  </si>
  <si>
    <t>CH25.4x12.7</t>
  </si>
  <si>
    <t>CH31.75x12.7</t>
  </si>
  <si>
    <t>CH50.8x12.7</t>
  </si>
  <si>
    <t>CH63.5x12.7</t>
  </si>
  <si>
    <t>CH76.2x12.7</t>
  </si>
  <si>
    <t>CH101.6x12.7</t>
  </si>
  <si>
    <t>CH114.3x12.7</t>
  </si>
  <si>
    <t>CH152.4x12.7</t>
  </si>
  <si>
    <t>CH38.1x15.88</t>
  </si>
  <si>
    <t>CH50.8x15.88</t>
  </si>
  <si>
    <t>CH63.5x15.88</t>
  </si>
  <si>
    <t>CH76.2x15.88</t>
  </si>
  <si>
    <t>CH88.9x15.88</t>
  </si>
  <si>
    <t>CH101.6x15.88</t>
  </si>
  <si>
    <t>CH152.4x15.88</t>
  </si>
  <si>
    <t>CH88.9x17.46</t>
  </si>
  <si>
    <t>CH50.8x19.05</t>
  </si>
  <si>
    <t>CH63.5x19.05</t>
  </si>
  <si>
    <t>CH76.2x19.05</t>
  </si>
  <si>
    <t>CH88.9x19.05</t>
  </si>
  <si>
    <t>CH101.6x19.05</t>
  </si>
  <si>
    <t>CH152.4x19.05</t>
  </si>
  <si>
    <t>CH50.8x25.4</t>
  </si>
  <si>
    <t>CH76.2x25.4</t>
  </si>
  <si>
    <t>CH88.9x25.4</t>
  </si>
  <si>
    <t>CH101.6x25.4</t>
  </si>
  <si>
    <t>CH127x25.4</t>
  </si>
  <si>
    <t>CH152.4x25.4</t>
  </si>
  <si>
    <t>CH101.6x31.75</t>
  </si>
  <si>
    <t>CH101.6x38.1</t>
  </si>
  <si>
    <t>CH107.95x38.1</t>
  </si>
  <si>
    <t>CH76.2x50.8</t>
  </si>
  <si>
    <t>CH15X2</t>
  </si>
  <si>
    <t>CH9X3</t>
  </si>
  <si>
    <t>CH12X3</t>
  </si>
  <si>
    <t>CH15X3</t>
  </si>
  <si>
    <t>CH19X3</t>
  </si>
  <si>
    <t>CH22X3</t>
  </si>
  <si>
    <t>CH25X3</t>
  </si>
  <si>
    <t>CH31X3</t>
  </si>
  <si>
    <t>CH38X3</t>
  </si>
  <si>
    <t>CH50X3</t>
  </si>
  <si>
    <t>CH12X4</t>
  </si>
  <si>
    <t>CH15X4</t>
  </si>
  <si>
    <t>CH19X4</t>
  </si>
  <si>
    <t>CH22X4</t>
  </si>
  <si>
    <t>CH25X4</t>
  </si>
  <si>
    <t>CH31X4</t>
  </si>
  <si>
    <t>CH38X4</t>
  </si>
  <si>
    <t>CH50X4</t>
  </si>
  <si>
    <t>CH12X6</t>
  </si>
  <si>
    <t>CH15X6</t>
  </si>
  <si>
    <t>CH19X6</t>
  </si>
  <si>
    <t>CH22X6</t>
  </si>
  <si>
    <t>CH25X7</t>
  </si>
  <si>
    <t>CH31X7</t>
  </si>
  <si>
    <t>CH38X7</t>
  </si>
  <si>
    <t>CH50X7</t>
  </si>
  <si>
    <t>CH63X7</t>
  </si>
  <si>
    <t>CH76X7</t>
  </si>
  <si>
    <t>CH101X7</t>
  </si>
  <si>
    <t>CH127X7</t>
  </si>
  <si>
    <t>CH152X7</t>
  </si>
  <si>
    <t>CH25X9</t>
  </si>
  <si>
    <t>CH31X9</t>
  </si>
  <si>
    <t>CH38X9</t>
  </si>
  <si>
    <t>CH50X9</t>
  </si>
  <si>
    <t>CH63X9</t>
  </si>
  <si>
    <t>CH76X9</t>
  </si>
  <si>
    <t>CH101X9</t>
  </si>
  <si>
    <t>CH114X9</t>
  </si>
  <si>
    <t>CH152X9</t>
  </si>
  <si>
    <t>CH38X12</t>
  </si>
  <si>
    <t>CH22X12</t>
  </si>
  <si>
    <t>CH25X12</t>
  </si>
  <si>
    <t>CH31X12</t>
  </si>
  <si>
    <t>CH50X12</t>
  </si>
  <si>
    <t>CH63X12</t>
  </si>
  <si>
    <t>CH76X12</t>
  </si>
  <si>
    <t>CH101X12</t>
  </si>
  <si>
    <t>CH114X12</t>
  </si>
  <si>
    <t>CH152X12</t>
  </si>
  <si>
    <t>CH38X15</t>
  </si>
  <si>
    <t>CH44X15</t>
  </si>
  <si>
    <t>CH50X15</t>
  </si>
  <si>
    <t>CH63X15</t>
  </si>
  <si>
    <t>CH76X15</t>
  </si>
  <si>
    <t>CH88X15</t>
  </si>
  <si>
    <t>CH101X15</t>
  </si>
  <si>
    <t>CH152X15</t>
  </si>
  <si>
    <t>CH88X17</t>
  </si>
  <si>
    <t>CH50X19</t>
  </si>
  <si>
    <t>CH63X19</t>
  </si>
  <si>
    <t>CH76X19</t>
  </si>
  <si>
    <t>CH88X19</t>
  </si>
  <si>
    <t>CH101X19</t>
  </si>
  <si>
    <t>CH152X19</t>
  </si>
  <si>
    <t>CH50X25</t>
  </si>
  <si>
    <t>CH76X25</t>
  </si>
  <si>
    <t>CH88X25</t>
  </si>
  <si>
    <t>CH101X25</t>
  </si>
  <si>
    <t>CH127X25</t>
  </si>
  <si>
    <t>CH152X25</t>
  </si>
  <si>
    <t>CH101X31</t>
  </si>
  <si>
    <t>CH101X38</t>
  </si>
  <si>
    <t>CH107X38</t>
  </si>
  <si>
    <t>CH76X50</t>
  </si>
  <si>
    <t>CH25.4x6.35</t>
  </si>
  <si>
    <t>CH31.75x6.35</t>
  </si>
  <si>
    <t>CH38.1x6.35</t>
  </si>
  <si>
    <t>CH50.8x6.35</t>
  </si>
  <si>
    <t>CH63.5x6.35</t>
  </si>
  <si>
    <t>CH76.2x6.35</t>
  </si>
  <si>
    <t>CH101.6x6.35</t>
  </si>
  <si>
    <t>CH127x6.35</t>
  </si>
  <si>
    <t>CH152.4x6.35</t>
  </si>
  <si>
    <t>CH44.45x15.88</t>
  </si>
  <si>
    <t>CH25X6</t>
  </si>
  <si>
    <t>CH31X6</t>
  </si>
  <si>
    <t>CH38X6</t>
  </si>
  <si>
    <t>CH50X6</t>
  </si>
  <si>
    <t>CH63X6</t>
  </si>
  <si>
    <t>CH76X6</t>
  </si>
  <si>
    <t>CH101X6</t>
  </si>
  <si>
    <t>CH127X6</t>
  </si>
  <si>
    <t>CH152X6</t>
  </si>
  <si>
    <t>b</t>
  </si>
  <si>
    <t>t</t>
  </si>
  <si>
    <t>GERDAUCH</t>
  </si>
  <si>
    <t>GERDAUH</t>
  </si>
  <si>
    <t>GERDAUI</t>
  </si>
  <si>
    <t>GERDAUB</t>
  </si>
  <si>
    <t>d</t>
  </si>
  <si>
    <t>B6.3</t>
  </si>
  <si>
    <t>B8</t>
  </si>
  <si>
    <t>B10</t>
  </si>
  <si>
    <t>B12.5</t>
  </si>
  <si>
    <t>B16</t>
  </si>
  <si>
    <t>B20</t>
  </si>
  <si>
    <t>B25</t>
  </si>
  <si>
    <t>B32</t>
  </si>
  <si>
    <t>B40</t>
  </si>
  <si>
    <t>B6</t>
  </si>
  <si>
    <t>B12</t>
  </si>
  <si>
    <t>B6.35</t>
  </si>
  <si>
    <t>B7.94</t>
  </si>
  <si>
    <t>B9.53</t>
  </si>
  <si>
    <t>B12.7</t>
  </si>
  <si>
    <t>B14.29</t>
  </si>
  <si>
    <t>B15.88</t>
  </si>
  <si>
    <t>B17.46</t>
  </si>
  <si>
    <t>B19.05</t>
  </si>
  <si>
    <t>B20.64</t>
  </si>
  <si>
    <t>B22.23</t>
  </si>
  <si>
    <t>B23.81</t>
  </si>
  <si>
    <t>B25.4</t>
  </si>
  <si>
    <t>B16.99</t>
  </si>
  <si>
    <t>B28.58</t>
  </si>
  <si>
    <t>B30.16</t>
  </si>
  <si>
    <t>B31.75</t>
  </si>
  <si>
    <t>B33.34</t>
  </si>
  <si>
    <t>B34.93</t>
  </si>
  <si>
    <t>B36.51</t>
  </si>
  <si>
    <t>B38.1</t>
  </si>
  <si>
    <t>B39.69</t>
  </si>
  <si>
    <t>B41.28</t>
  </si>
  <si>
    <t>B42.86</t>
  </si>
  <si>
    <t>B44.45</t>
  </si>
  <si>
    <t>B46.4</t>
  </si>
  <si>
    <t>B47.63</t>
  </si>
  <si>
    <t>B50.8</t>
  </si>
  <si>
    <t>B52.39</t>
  </si>
  <si>
    <t>B53.98</t>
  </si>
  <si>
    <t>B57.15</t>
  </si>
  <si>
    <t>B58.74</t>
  </si>
  <si>
    <t>B60.33</t>
  </si>
  <si>
    <t>B61.91</t>
  </si>
  <si>
    <t>B63.5</t>
  </si>
  <si>
    <t>B65.08</t>
  </si>
  <si>
    <t>B66.68</t>
  </si>
  <si>
    <t>B69.85</t>
  </si>
  <si>
    <t>B71.44</t>
  </si>
  <si>
    <t>B73.03</t>
  </si>
  <si>
    <t>B76.2</t>
  </si>
  <si>
    <t>B79.38</t>
  </si>
  <si>
    <t>B82.55</t>
  </si>
  <si>
    <t>B88.9</t>
  </si>
  <si>
    <t>B95.35</t>
  </si>
  <si>
    <t>B101.6</t>
  </si>
  <si>
    <t>B103.19</t>
  </si>
  <si>
    <t>B7</t>
  </si>
  <si>
    <t>B9</t>
  </si>
  <si>
    <t>B14</t>
  </si>
  <si>
    <t>B15</t>
  </si>
  <si>
    <t>B17</t>
  </si>
  <si>
    <t>B19</t>
  </si>
  <si>
    <t>B22</t>
  </si>
  <si>
    <t>B23</t>
  </si>
  <si>
    <t>B28</t>
  </si>
  <si>
    <t>B30</t>
  </si>
  <si>
    <t>B31</t>
  </si>
  <si>
    <t>B33</t>
  </si>
  <si>
    <t>B34</t>
  </si>
  <si>
    <t>B36</t>
  </si>
  <si>
    <t>B38</t>
  </si>
  <si>
    <t>B39</t>
  </si>
  <si>
    <t>B41</t>
  </si>
  <si>
    <t>B42</t>
  </si>
  <si>
    <t>B44</t>
  </si>
  <si>
    <t>B46</t>
  </si>
  <si>
    <t>B47</t>
  </si>
  <si>
    <t>B50</t>
  </si>
  <si>
    <t>B52</t>
  </si>
  <si>
    <t>B53</t>
  </si>
  <si>
    <t>B57</t>
  </si>
  <si>
    <t>B58</t>
  </si>
  <si>
    <t>B60</t>
  </si>
  <si>
    <t>B61</t>
  </si>
  <si>
    <t>B63</t>
  </si>
  <si>
    <t>B65</t>
  </si>
  <si>
    <t>B66</t>
  </si>
  <si>
    <t>B69</t>
  </si>
  <si>
    <t>B71</t>
  </si>
  <si>
    <t>B73</t>
  </si>
  <si>
    <t>B76</t>
  </si>
  <si>
    <t>B79</t>
  </si>
  <si>
    <t>B82</t>
  </si>
  <si>
    <t>B88</t>
  </si>
  <si>
    <t>B95</t>
  </si>
  <si>
    <t>B101</t>
  </si>
  <si>
    <t>B103</t>
  </si>
  <si>
    <t>GERDAUQ</t>
  </si>
  <si>
    <t>Q6.35</t>
  </si>
  <si>
    <t>Q7.94</t>
  </si>
  <si>
    <t>Q9.53</t>
  </si>
  <si>
    <t>Q12.7</t>
  </si>
  <si>
    <t>Q15.88</t>
  </si>
  <si>
    <t>Q19.05</t>
  </si>
  <si>
    <t>Q22.23</t>
  </si>
  <si>
    <t>Q25.4</t>
  </si>
  <si>
    <t>Q28.58</t>
  </si>
  <si>
    <t>Q31.75</t>
  </si>
  <si>
    <t>Q38.1</t>
  </si>
  <si>
    <t>Q44.45</t>
  </si>
  <si>
    <t>Q50.8</t>
  </si>
  <si>
    <t>Q6</t>
  </si>
  <si>
    <t>Q7</t>
  </si>
  <si>
    <t>Q9</t>
  </si>
  <si>
    <t>Q12</t>
  </si>
  <si>
    <t>Q15</t>
  </si>
  <si>
    <t>Q19</t>
  </si>
  <si>
    <t>Q22</t>
  </si>
  <si>
    <t>Q25</t>
  </si>
  <si>
    <t>Q28</t>
  </si>
  <si>
    <t>Q31</t>
  </si>
  <si>
    <t>Q38</t>
  </si>
  <si>
    <t>Q44</t>
  </si>
  <si>
    <t>Q50</t>
  </si>
  <si>
    <t>GERDAUL</t>
  </si>
  <si>
    <t>L15.88x2.5</t>
  </si>
  <si>
    <t>L15x2</t>
  </si>
  <si>
    <t>L19.05x2.5</t>
  </si>
  <si>
    <t>L19x2</t>
  </si>
  <si>
    <t>L12.7x3.17</t>
  </si>
  <si>
    <t>L12x3</t>
  </si>
  <si>
    <t>L15.88x3.17</t>
  </si>
  <si>
    <t>L15x3</t>
  </si>
  <si>
    <t>L19.05x3.17</t>
  </si>
  <si>
    <t>L19x3</t>
  </si>
  <si>
    <t>L22.2x3.17</t>
  </si>
  <si>
    <t>L22x3</t>
  </si>
  <si>
    <t>L25.4x3.17</t>
  </si>
  <si>
    <t>L25x3</t>
  </si>
  <si>
    <t>L25.4x4.76</t>
  </si>
  <si>
    <t>L25x4</t>
  </si>
  <si>
    <t>L25.4x6.35</t>
  </si>
  <si>
    <t>L25x6</t>
  </si>
  <si>
    <t>L31.75x3.17</t>
  </si>
  <si>
    <t>L31x3</t>
  </si>
  <si>
    <t>L31.75x4.76</t>
  </si>
  <si>
    <t>L31x4</t>
  </si>
  <si>
    <t>L31.75x6.35</t>
  </si>
  <si>
    <t>L31x6</t>
  </si>
  <si>
    <t>L38.1x3.17</t>
  </si>
  <si>
    <t>L38x3</t>
  </si>
  <si>
    <t>L38.1x4.76</t>
  </si>
  <si>
    <t>L38x4</t>
  </si>
  <si>
    <t>L38.1x6.35</t>
  </si>
  <si>
    <t>L38x6</t>
  </si>
  <si>
    <t>L44.45x3.17</t>
  </si>
  <si>
    <t>L44x3</t>
  </si>
  <si>
    <t>L44.45x4.76</t>
  </si>
  <si>
    <t>L44x4</t>
  </si>
  <si>
    <t>L44.45x6.35</t>
  </si>
  <si>
    <t>L44x6</t>
  </si>
  <si>
    <t>L50.8x3.17</t>
  </si>
  <si>
    <t>L50x3</t>
  </si>
  <si>
    <t>L50.8x4.76</t>
  </si>
  <si>
    <t>L50x4</t>
  </si>
  <si>
    <t>L50.8x6.35</t>
  </si>
  <si>
    <t>L50x6</t>
  </si>
  <si>
    <t>L50.8x7.94</t>
  </si>
  <si>
    <t>L50x7</t>
  </si>
  <si>
    <t>L50.8x9.52</t>
  </si>
  <si>
    <t>L50x9</t>
  </si>
  <si>
    <t>L63.5x4.76</t>
  </si>
  <si>
    <t>L63x4</t>
  </si>
  <si>
    <t>L63.5x6.35</t>
  </si>
  <si>
    <t>L63x6</t>
  </si>
  <si>
    <t>L63.5x7.94</t>
  </si>
  <si>
    <t>L63x7</t>
  </si>
  <si>
    <t>L63.5x9.52</t>
  </si>
  <si>
    <t>L63x9</t>
  </si>
  <si>
    <t>L76.2x4.76</t>
  </si>
  <si>
    <t>L76x4</t>
  </si>
  <si>
    <t>L76.2x6.35</t>
  </si>
  <si>
    <t>L76x6</t>
  </si>
  <si>
    <t>L76.2x7.94</t>
  </si>
  <si>
    <t>L76x7</t>
  </si>
  <si>
    <t>L76.2x9.52</t>
  </si>
  <si>
    <t>L76x9</t>
  </si>
  <si>
    <t>L76.2x12.7</t>
  </si>
  <si>
    <t>L76x12</t>
  </si>
  <si>
    <t>L88.9x6.35</t>
  </si>
  <si>
    <t>L88x6</t>
  </si>
  <si>
    <t>L88.9x7.94</t>
  </si>
  <si>
    <t>L88x7</t>
  </si>
  <si>
    <t>L88.9x9.52</t>
  </si>
  <si>
    <t>L88x9</t>
  </si>
  <si>
    <t>L101.6x6.35</t>
  </si>
  <si>
    <t>L101x6</t>
  </si>
  <si>
    <t>L101.6x7.94</t>
  </si>
  <si>
    <t>L101x7</t>
  </si>
  <si>
    <t>L101.6x9.52</t>
  </si>
  <si>
    <t>L101x9</t>
  </si>
  <si>
    <t>L101.6x11.11</t>
  </si>
  <si>
    <t>L101x11</t>
  </si>
  <si>
    <t>L101.6x12.7</t>
  </si>
  <si>
    <t>L101x12</t>
  </si>
  <si>
    <t>L127x6.35</t>
  </si>
  <si>
    <t>L127x6</t>
  </si>
  <si>
    <t>L127x7.94</t>
  </si>
  <si>
    <t>L127x7</t>
  </si>
  <si>
    <t>L127x9.52</t>
  </si>
  <si>
    <t>L127x9</t>
  </si>
  <si>
    <t>L127x12.7</t>
  </si>
  <si>
    <t>L127x12</t>
  </si>
  <si>
    <t>L127x15.88</t>
  </si>
  <si>
    <t>L127x15</t>
  </si>
  <si>
    <t>L127x11.11</t>
  </si>
  <si>
    <t>L127x11</t>
  </si>
  <si>
    <t>L152.4x9.52</t>
  </si>
  <si>
    <t>L152x9</t>
  </si>
  <si>
    <t>L152.4x12.7</t>
  </si>
  <si>
    <t>L152x12</t>
  </si>
  <si>
    <t>L152.4x15.88</t>
  </si>
  <si>
    <t>L152x15</t>
  </si>
  <si>
    <t>L152.4x19.05</t>
  </si>
  <si>
    <t>L152x19</t>
  </si>
  <si>
    <t>L40x3</t>
  </si>
  <si>
    <t>L40x4</t>
  </si>
  <si>
    <t>L40x5</t>
  </si>
  <si>
    <t>L45x3</t>
  </si>
  <si>
    <t>L45x4</t>
  </si>
  <si>
    <t>L45x5</t>
  </si>
  <si>
    <t>L50x5</t>
  </si>
  <si>
    <t>L60x4</t>
  </si>
  <si>
    <t>L60x5</t>
  </si>
  <si>
    <t>L60x6</t>
  </si>
  <si>
    <t>L65x4</t>
  </si>
  <si>
    <t>L65x5</t>
  </si>
  <si>
    <t>L65x6</t>
  </si>
  <si>
    <t>L75x5</t>
  </si>
  <si>
    <t>L75x6</t>
  </si>
  <si>
    <t>L75x7</t>
  </si>
  <si>
    <t>L75x8</t>
  </si>
  <si>
    <t>L75x9</t>
  </si>
  <si>
    <t>L75x10</t>
  </si>
  <si>
    <t>L76x5</t>
  </si>
  <si>
    <t>L80x5</t>
  </si>
  <si>
    <t>L80x6</t>
  </si>
  <si>
    <t>L80x7</t>
  </si>
  <si>
    <t>L80x8</t>
  </si>
  <si>
    <t>L80x9</t>
  </si>
  <si>
    <t>L80x10</t>
  </si>
  <si>
    <t>L80x12</t>
  </si>
  <si>
    <t>L90x6</t>
  </si>
  <si>
    <t>L90x7</t>
  </si>
  <si>
    <t>L90x8</t>
  </si>
  <si>
    <t>L100x6</t>
  </si>
  <si>
    <t>L100x7</t>
  </si>
  <si>
    <t>L100x8</t>
  </si>
  <si>
    <t>L100x9</t>
  </si>
  <si>
    <t>GERDAUU</t>
  </si>
  <si>
    <t>U76.2x6.11</t>
  </si>
  <si>
    <t>U76x6</t>
  </si>
  <si>
    <t>U76.2x7.44</t>
  </si>
  <si>
    <t>U76x7</t>
  </si>
  <si>
    <t>U101.6x7.95</t>
  </si>
  <si>
    <t>U101x7</t>
  </si>
  <si>
    <t>U101.6x9.3</t>
  </si>
  <si>
    <t>U101x9</t>
  </si>
  <si>
    <t>U152.4x12.2</t>
  </si>
  <si>
    <t>U152x12</t>
  </si>
  <si>
    <t>U152.4x15.6</t>
  </si>
  <si>
    <t>U152x15</t>
  </si>
  <si>
    <t>U203.2x17.1</t>
  </si>
  <si>
    <t>U203x17</t>
  </si>
  <si>
    <t>U203.2x20.5</t>
  </si>
  <si>
    <t>U203x20</t>
  </si>
  <si>
    <t>U254x22.77</t>
  </si>
  <si>
    <t>U254x22</t>
  </si>
  <si>
    <t>U254x29.76</t>
  </si>
  <si>
    <t>U254x29</t>
  </si>
  <si>
    <t>GERDAUT</t>
  </si>
  <si>
    <t>T15.88x3.18</t>
  </si>
  <si>
    <t>T15x3</t>
  </si>
  <si>
    <t>T19.05x2.5</t>
  </si>
  <si>
    <t>T19x2</t>
  </si>
  <si>
    <t>T19.05x3.18</t>
  </si>
  <si>
    <t>T19x3</t>
  </si>
  <si>
    <t>T22.22x3.18</t>
  </si>
  <si>
    <t>T22x3</t>
  </si>
  <si>
    <t>T25.4x3.18</t>
  </si>
  <si>
    <t>T25x3</t>
  </si>
  <si>
    <t>T31.75x3.18</t>
  </si>
  <si>
    <t>T31x3</t>
  </si>
  <si>
    <t>T38.1x3.18</t>
  </si>
  <si>
    <t>T38x3</t>
  </si>
  <si>
    <t>T31.75x4.76</t>
  </si>
  <si>
    <t>T31x4</t>
  </si>
  <si>
    <t>T38.1x4.76</t>
  </si>
  <si>
    <t>T38x4</t>
  </si>
  <si>
    <t>T50.8x4.76</t>
  </si>
  <si>
    <t>T50x4</t>
  </si>
  <si>
    <t>T50.8x6.35</t>
  </si>
  <si>
    <t>T50x6</t>
  </si>
  <si>
    <t>GERDAUUDS</t>
  </si>
  <si>
    <t>U50x25x2</t>
  </si>
  <si>
    <t>U50x25x2.25</t>
  </si>
  <si>
    <t>U50x25x2.65</t>
  </si>
  <si>
    <t>U50x25x3</t>
  </si>
  <si>
    <t>U75x38x2</t>
  </si>
  <si>
    <t>U75x38x2.25</t>
  </si>
  <si>
    <t>U75x38x2.65</t>
  </si>
  <si>
    <t>U75x38x3</t>
  </si>
  <si>
    <t>U75x38x4.75</t>
  </si>
  <si>
    <t>U75x38x4</t>
  </si>
  <si>
    <t>U100x40x2</t>
  </si>
  <si>
    <t>U100x40x2.25</t>
  </si>
  <si>
    <t>U100x40x2.65</t>
  </si>
  <si>
    <t>U100x40x3</t>
  </si>
  <si>
    <t>U100x40x4.75</t>
  </si>
  <si>
    <t>U100x40x4</t>
  </si>
  <si>
    <t>U100x50x2</t>
  </si>
  <si>
    <t>U100x50x2.25</t>
  </si>
  <si>
    <t>U100x50x2.65</t>
  </si>
  <si>
    <t>U100x50x3</t>
  </si>
  <si>
    <t>U100x50x4.75</t>
  </si>
  <si>
    <t>U100x50x4</t>
  </si>
  <si>
    <t>U127x50x2</t>
  </si>
  <si>
    <t>U127x50x2.25</t>
  </si>
  <si>
    <t>U127x50x2.65</t>
  </si>
  <si>
    <t>U127x50x3</t>
  </si>
  <si>
    <t>U127x50x4.75</t>
  </si>
  <si>
    <t>U127x50x4</t>
  </si>
  <si>
    <t>U150x50x2</t>
  </si>
  <si>
    <t>U150x50x2.25</t>
  </si>
  <si>
    <t>U150x50x2.65</t>
  </si>
  <si>
    <t>U150x50x3</t>
  </si>
  <si>
    <t>U150x50x4.75</t>
  </si>
  <si>
    <t>U150x50x4</t>
  </si>
  <si>
    <t>U200x50x2</t>
  </si>
  <si>
    <t>U200x50x2.25</t>
  </si>
  <si>
    <t>U200x50x2.65</t>
  </si>
  <si>
    <t>U200x50x3</t>
  </si>
  <si>
    <t>U200x50x4.75</t>
  </si>
  <si>
    <t>U200x50x4</t>
  </si>
  <si>
    <t>GERDAUUDE</t>
  </si>
  <si>
    <t>h</t>
  </si>
  <si>
    <t>Ue50x25x10x2</t>
  </si>
  <si>
    <t>Ue50x25x10x2.25</t>
  </si>
  <si>
    <t>Ue50x25x10x2.65</t>
  </si>
  <si>
    <t>Ue50x25x10x3</t>
  </si>
  <si>
    <t>Ue75x40x15x2</t>
  </si>
  <si>
    <t>Ue75x40x15x2.25</t>
  </si>
  <si>
    <t>Ue75x40x15x2.65</t>
  </si>
  <si>
    <t>Ue75x40x15x3</t>
  </si>
  <si>
    <t>Ue100x40x17x2</t>
  </si>
  <si>
    <t>Ue100x40x17x2.25</t>
  </si>
  <si>
    <t>Ue100x40x17x2.65</t>
  </si>
  <si>
    <t>Ue100x40x17x3</t>
  </si>
  <si>
    <t>Ue100x50x17x2</t>
  </si>
  <si>
    <t>Ue100x50x17x2.25</t>
  </si>
  <si>
    <t>Ue100x50x17x2.65</t>
  </si>
  <si>
    <t>Ue100x50x17x3</t>
  </si>
  <si>
    <t>Ue127x50x17x2</t>
  </si>
  <si>
    <t>Ue127x50x17x2.25</t>
  </si>
  <si>
    <t>Ue127x50x17x2.65</t>
  </si>
  <si>
    <t>Ue127x50x17x3</t>
  </si>
  <si>
    <t>Ue150x60x20x2</t>
  </si>
  <si>
    <t>Ue150x60x20x2.25</t>
  </si>
  <si>
    <t>Ue150x60x20x2.65</t>
  </si>
  <si>
    <t>Ue150x60x20x3</t>
  </si>
  <si>
    <t>CEDISAUDS</t>
  </si>
  <si>
    <t>U50x25x1.5</t>
  </si>
  <si>
    <t>U50x25x1</t>
  </si>
  <si>
    <t>U75x40x1.5</t>
  </si>
  <si>
    <t>U75x40x1</t>
  </si>
  <si>
    <t>U75x40x2</t>
  </si>
  <si>
    <t>U75x40x2.25</t>
  </si>
  <si>
    <t>U75x40x2.65</t>
  </si>
  <si>
    <t>U75x40x3</t>
  </si>
  <si>
    <t>U75x40x3.35</t>
  </si>
  <si>
    <t>U75x40x3.75</t>
  </si>
  <si>
    <t>U75x40x4.25</t>
  </si>
  <si>
    <t>U75x40x4</t>
  </si>
  <si>
    <t>U75x40x4.75</t>
  </si>
  <si>
    <t>U100x40x1.5</t>
  </si>
  <si>
    <t>U100x40x1</t>
  </si>
  <si>
    <t>U100x40x3.35</t>
  </si>
  <si>
    <t>U100x40x3.75</t>
  </si>
  <si>
    <t>U100x40x4.25</t>
  </si>
  <si>
    <t>U100x50x1.5</t>
  </si>
  <si>
    <t>U100x50x1</t>
  </si>
  <si>
    <t>U100x50x3.35</t>
  </si>
  <si>
    <t>U100x50x3.75</t>
  </si>
  <si>
    <t>U100x50x4.25</t>
  </si>
  <si>
    <t>U127x50x1.5</t>
  </si>
  <si>
    <t>U127x50x1</t>
  </si>
  <si>
    <t>U127x50x3.35</t>
  </si>
  <si>
    <t>U127x50x3.75</t>
  </si>
  <si>
    <t>U127x50x4.25</t>
  </si>
  <si>
    <t>U150x50x3.35</t>
  </si>
  <si>
    <t>U150x50x3.75</t>
  </si>
  <si>
    <t>U150x50x4.25</t>
  </si>
  <si>
    <t>U200x50x3.35</t>
  </si>
  <si>
    <t>U200x50x3.75</t>
  </si>
  <si>
    <t>U200x50x4.25</t>
  </si>
  <si>
    <t>-</t>
  </si>
  <si>
    <t>CEDISAUDE</t>
  </si>
  <si>
    <t>Ue50x25x10x1.5</t>
  </si>
  <si>
    <t>Ue50x25x10x1</t>
  </si>
  <si>
    <t>Ue75x40x15x1.5</t>
  </si>
  <si>
    <t>Ue75x40x15x1</t>
  </si>
  <si>
    <t>Ue100x50x17x1.5</t>
  </si>
  <si>
    <t>Ue100x50x17x1</t>
  </si>
  <si>
    <t>Ue100x50x17x3.35</t>
  </si>
  <si>
    <t>Ue127x50x17x1.5</t>
  </si>
  <si>
    <t>Ue127x50x17x1</t>
  </si>
  <si>
    <t>Ue127x50x17x3.35</t>
  </si>
  <si>
    <t>Ue150x60x20x1.5</t>
  </si>
  <si>
    <t>Ue150x60x20x1</t>
  </si>
  <si>
    <t>Ue150x60x20x3.35</t>
  </si>
  <si>
    <t>Ue150x60x20x3.75</t>
  </si>
  <si>
    <t>Ue150x60x20x4.25</t>
  </si>
  <si>
    <t>Ue150x60x20x4</t>
  </si>
  <si>
    <t>Ue150x60x20x4.75</t>
  </si>
  <si>
    <t>Ue200x60x20x2</t>
  </si>
  <si>
    <t>Ue200x60x20x2.25</t>
  </si>
  <si>
    <t>Ue200x60x20x2.65</t>
  </si>
  <si>
    <t>Ue200x60x20x3</t>
  </si>
  <si>
    <t>Ue200x60x20x3.35</t>
  </si>
  <si>
    <t>Ue200x75x20x2</t>
  </si>
  <si>
    <t>Ue200x75x20x2.25</t>
  </si>
  <si>
    <t>Ue200x75x25x2.65</t>
  </si>
  <si>
    <t>Ue200x75x25x2</t>
  </si>
  <si>
    <t>Ue200x75x25x3</t>
  </si>
  <si>
    <t>Ue200x75x25x3.35</t>
  </si>
  <si>
    <t>Ue200x75x25x3.75</t>
  </si>
  <si>
    <t>Ue200x75x25x4.25</t>
  </si>
  <si>
    <t>Ue200x75x25x4</t>
  </si>
  <si>
    <t>Ue200x75x25x4.75</t>
  </si>
  <si>
    <t>CEDISATR</t>
  </si>
  <si>
    <t>TR12.7x0.9</t>
  </si>
  <si>
    <t>TR12x0</t>
  </si>
  <si>
    <t>TR12.7x0.95</t>
  </si>
  <si>
    <t>TR12.7x1.06</t>
  </si>
  <si>
    <t>TR12x1</t>
  </si>
  <si>
    <t>TR12.7x1.2</t>
  </si>
  <si>
    <t>TR12.7x1.25</t>
  </si>
  <si>
    <t>TR12.7x1.5</t>
  </si>
  <si>
    <t>TR12.7x1.55</t>
  </si>
  <si>
    <t>TR19.05x1.66</t>
  </si>
  <si>
    <t>TR19x1</t>
  </si>
  <si>
    <t>TR19.05x1.78</t>
  </si>
  <si>
    <t>TR19.05x1.9</t>
  </si>
  <si>
    <t>TR19.05x2.01</t>
  </si>
  <si>
    <t>TR19x2</t>
  </si>
  <si>
    <t>TR19.05x2.13</t>
  </si>
  <si>
    <t>TR19.05x2.24</t>
  </si>
  <si>
    <t>TR19.05x2.36</t>
  </si>
  <si>
    <t>TR25.4x0.9</t>
  </si>
  <si>
    <t>TR25x0</t>
  </si>
  <si>
    <t>TR25.4x0.95</t>
  </si>
  <si>
    <t>TR25.4x1.06</t>
  </si>
  <si>
    <t>TR25x1</t>
  </si>
  <si>
    <t>TR25.4x1.2</t>
  </si>
  <si>
    <t>TR25.4x1.25</t>
  </si>
  <si>
    <t>TR25.4x1.5</t>
  </si>
  <si>
    <t>TR25.4x1.55</t>
  </si>
  <si>
    <t>TR25.4x1.8</t>
  </si>
  <si>
    <t>TR25.4x1.9</t>
  </si>
  <si>
    <t>TR25.4x1.95</t>
  </si>
  <si>
    <t>TR25.4x2</t>
  </si>
  <si>
    <t>TR25x2</t>
  </si>
  <si>
    <t>TR25.4x2.25</t>
  </si>
  <si>
    <t>TR31.75x0.9</t>
  </si>
  <si>
    <t>TR31x0</t>
  </si>
  <si>
    <t>TR31.75x0.95</t>
  </si>
  <si>
    <t>TR31.75x1.06</t>
  </si>
  <si>
    <t>TR31x1</t>
  </si>
  <si>
    <t>TR31.75x1.2</t>
  </si>
  <si>
    <t>TR31.75x1.25</t>
  </si>
  <si>
    <t>TR31.75x1.5</t>
  </si>
  <si>
    <t>TR31.75x1.55</t>
  </si>
  <si>
    <t>TR31.75x1.8</t>
  </si>
  <si>
    <t>TR31.75x1.9</t>
  </si>
  <si>
    <t>TR31.75x1.95</t>
  </si>
  <si>
    <t>TR31.75x2</t>
  </si>
  <si>
    <t>TR31x2</t>
  </si>
  <si>
    <t>TR31.75x2.25</t>
  </si>
  <si>
    <t>TR31.75x2.65</t>
  </si>
  <si>
    <t>TR38.1x0.9</t>
  </si>
  <si>
    <t>TR38x0</t>
  </si>
  <si>
    <t>TR38.1x0.95</t>
  </si>
  <si>
    <t>TR38.1x1.06</t>
  </si>
  <si>
    <t>TR38x1</t>
  </si>
  <si>
    <t>TR38.1x1.2</t>
  </si>
  <si>
    <t>TR38.1x1.25</t>
  </si>
  <si>
    <t>TR38.1x1.5</t>
  </si>
  <si>
    <t>TR38.1x1.55</t>
  </si>
  <si>
    <t>TR38.1x1.8</t>
  </si>
  <si>
    <t>TR38.1x1.9</t>
  </si>
  <si>
    <t>TR38.1x1.95</t>
  </si>
  <si>
    <t>TR38.1x2</t>
  </si>
  <si>
    <t>TR38x2</t>
  </si>
  <si>
    <t>TR38.1x2.25</t>
  </si>
  <si>
    <t>TR38.1x2.65</t>
  </si>
  <si>
    <t>TR38.1x3</t>
  </si>
  <si>
    <t>TR38x3</t>
  </si>
  <si>
    <t>TR44.45x1.2</t>
  </si>
  <si>
    <t>TR44x1</t>
  </si>
  <si>
    <t>TR44.45x1.25</t>
  </si>
  <si>
    <t>TR44.45x1.5</t>
  </si>
  <si>
    <t>TR44.45x1.55</t>
  </si>
  <si>
    <t>TR44.45x1.8</t>
  </si>
  <si>
    <t>TR44.45x1.9</t>
  </si>
  <si>
    <t>TR44.45x1.95</t>
  </si>
  <si>
    <t>TR44.45x2</t>
  </si>
  <si>
    <t>TR44x2</t>
  </si>
  <si>
    <t>TR44.45x2.25</t>
  </si>
  <si>
    <t>TR44.45x2.65</t>
  </si>
  <si>
    <t>TR44.45x3</t>
  </si>
  <si>
    <t>TR44x3</t>
  </si>
  <si>
    <t>TR50.8x1.2</t>
  </si>
  <si>
    <t>TR50x1</t>
  </si>
  <si>
    <t>TR50.8x1.25</t>
  </si>
  <si>
    <t>TR50.8x1.5</t>
  </si>
  <si>
    <t>TR50.8x1.55</t>
  </si>
  <si>
    <t>TR50.8x1.8</t>
  </si>
  <si>
    <t>TR50.8x1.9</t>
  </si>
  <si>
    <t>TR50.8x1.95</t>
  </si>
  <si>
    <t>TR50.8x2</t>
  </si>
  <si>
    <t>TR50x2</t>
  </si>
  <si>
    <t>TR50.8x2.25</t>
  </si>
  <si>
    <t>TR50.8x2.65</t>
  </si>
  <si>
    <t>TR50.8x3</t>
  </si>
  <si>
    <t>TR50x3</t>
  </si>
  <si>
    <t>TR57.15x1.2</t>
  </si>
  <si>
    <t>TR57x1</t>
  </si>
  <si>
    <t>TR57.15x1.25</t>
  </si>
  <si>
    <t>TR57.15x1.5</t>
  </si>
  <si>
    <t>TR57.15x1.55</t>
  </si>
  <si>
    <t>TR57.15x1.8</t>
  </si>
  <si>
    <t>TR57.15x1.9</t>
  </si>
  <si>
    <t>TR57.15x1.95</t>
  </si>
  <si>
    <t>TR57.15x2</t>
  </si>
  <si>
    <t>TR57x2</t>
  </si>
  <si>
    <t>TR57.15x2.25</t>
  </si>
  <si>
    <t>TR57.15x2.65</t>
  </si>
  <si>
    <t>TR57.15x3</t>
  </si>
  <si>
    <t>TR57x3</t>
  </si>
  <si>
    <t>TR63.5x1.2</t>
  </si>
  <si>
    <t>TR63x1</t>
  </si>
  <si>
    <t>TR63.5x1.25</t>
  </si>
  <si>
    <t>TR63.5x1.5</t>
  </si>
  <si>
    <t>TR63.5x1.55</t>
  </si>
  <si>
    <t>TR63.5x1.8</t>
  </si>
  <si>
    <t>TR63.5x1.9</t>
  </si>
  <si>
    <t>TR63.5x1.95</t>
  </si>
  <si>
    <t>TR63.5x2</t>
  </si>
  <si>
    <t>TR63x2</t>
  </si>
  <si>
    <t>TR63.5x2.25</t>
  </si>
  <si>
    <t>TR63.5x2.65</t>
  </si>
  <si>
    <t>TR63.5x3</t>
  </si>
  <si>
    <t>TR63x3</t>
  </si>
  <si>
    <t>TR76.2x1.2</t>
  </si>
  <si>
    <t>TR76x1</t>
  </si>
  <si>
    <t>TR76.2x1.25</t>
  </si>
  <si>
    <t>TR76.2x1.5</t>
  </si>
  <si>
    <t>TR76.2x1.55</t>
  </si>
  <si>
    <t>TR76.2x1.8</t>
  </si>
  <si>
    <t>TR76.2x1.9</t>
  </si>
  <si>
    <t>TR76.2x1.95</t>
  </si>
  <si>
    <t>TR76.2x2</t>
  </si>
  <si>
    <t>TR76x2</t>
  </si>
  <si>
    <t>TR76.2x2.25</t>
  </si>
  <si>
    <t>TR76.2x2.65</t>
  </si>
  <si>
    <t>TR76.2x3</t>
  </si>
  <si>
    <t>TR76x3</t>
  </si>
  <si>
    <t>TR88.9x1.2</t>
  </si>
  <si>
    <t>TR88x1</t>
  </si>
  <si>
    <t>TR88.9x1.25</t>
  </si>
  <si>
    <t>TR88.9x1.5</t>
  </si>
  <si>
    <t>TR88.9x1.55</t>
  </si>
  <si>
    <t>TR88.9x1.8</t>
  </si>
  <si>
    <t>TR88.9x1.9</t>
  </si>
  <si>
    <t>TR88.9x1.95</t>
  </si>
  <si>
    <t>TR88.9x2</t>
  </si>
  <si>
    <t>TR88x2</t>
  </si>
  <si>
    <t>TR88.9x2.25</t>
  </si>
  <si>
    <t>TR88.9x2.65</t>
  </si>
  <si>
    <t>TR88.9x3</t>
  </si>
  <si>
    <t>TR88x3</t>
  </si>
  <si>
    <t>TR101.6x1.2</t>
  </si>
  <si>
    <t>TR101x1</t>
  </si>
  <si>
    <t>TR101.6x1.25</t>
  </si>
  <si>
    <t>TR101.6x1.5</t>
  </si>
  <si>
    <t>TR101.6x1.55</t>
  </si>
  <si>
    <t>TR101.6x1.8</t>
  </si>
  <si>
    <t>TR101.6x1.9</t>
  </si>
  <si>
    <t>TR101.6x1.95</t>
  </si>
  <si>
    <t>TR101.6x2</t>
  </si>
  <si>
    <t>TR101x2</t>
  </si>
  <si>
    <t>TR101.6x2.25</t>
  </si>
  <si>
    <t>TR101.6x2.65</t>
  </si>
  <si>
    <t>TR101.6x3</t>
  </si>
  <si>
    <t>TR101x3</t>
  </si>
  <si>
    <t>TR101.6x3.35</t>
  </si>
  <si>
    <t>TR101.6x3.75</t>
  </si>
  <si>
    <t>TR101.6x4</t>
  </si>
  <si>
    <t>TR101x4</t>
  </si>
  <si>
    <t>TR101.6x4.25</t>
  </si>
  <si>
    <t>TR101.6x4.75</t>
  </si>
  <si>
    <t>TR114.3x1.2</t>
  </si>
  <si>
    <t>TR114x1</t>
  </si>
  <si>
    <t>TR114.3x1.25</t>
  </si>
  <si>
    <t>TR114.3x1.5</t>
  </si>
  <si>
    <t>TR114.3x1.55</t>
  </si>
  <si>
    <t>TR114.3x1.8</t>
  </si>
  <si>
    <t>TR114.3x1.9</t>
  </si>
  <si>
    <t>TR114.3x1.95</t>
  </si>
  <si>
    <t>TR114.3x2</t>
  </si>
  <si>
    <t>TR114x2</t>
  </si>
  <si>
    <t>TR114.3x2.25</t>
  </si>
  <si>
    <t>TR114.3x2.65</t>
  </si>
  <si>
    <t>TR114.3x3</t>
  </si>
  <si>
    <t>TR114x3</t>
  </si>
  <si>
    <t>TR114.3x3.35</t>
  </si>
  <si>
    <t>TR114.3x3.75</t>
  </si>
  <si>
    <t>TR114.3x4</t>
  </si>
  <si>
    <t>TR114x4</t>
  </si>
  <si>
    <t>TR114.3x4.25</t>
  </si>
  <si>
    <t>TR114.3x4.75</t>
  </si>
  <si>
    <t>TR127x1.2</t>
  </si>
  <si>
    <t>TR127x1</t>
  </si>
  <si>
    <t>TR127x1.25</t>
  </si>
  <si>
    <t>TR127x1.5</t>
  </si>
  <si>
    <t>TR127x1.55</t>
  </si>
  <si>
    <t>TR127x1.8</t>
  </si>
  <si>
    <t>TR127x1.9</t>
  </si>
  <si>
    <t>TR127x1.95</t>
  </si>
  <si>
    <t>TR127x2</t>
  </si>
  <si>
    <t>TR127x2.25</t>
  </si>
  <si>
    <t>TR127x2.65</t>
  </si>
  <si>
    <t>TR127x3</t>
  </si>
  <si>
    <t>TR127x3.35</t>
  </si>
  <si>
    <t>TR127x3.75</t>
  </si>
  <si>
    <t>TR127x4</t>
  </si>
  <si>
    <t>TR127x4.25</t>
  </si>
  <si>
    <t>TR127x4.75</t>
  </si>
  <si>
    <t>TR95.25x1.2</t>
  </si>
  <si>
    <t>TR95x1</t>
  </si>
  <si>
    <t>TR95.25x1.25</t>
  </si>
  <si>
    <t>TR95.25x1.5</t>
  </si>
  <si>
    <t>TR95.25x1.55</t>
  </si>
  <si>
    <t>TR95.25x1.8</t>
  </si>
  <si>
    <t>TR95.25x1.9</t>
  </si>
  <si>
    <t>TR95.25x1.95</t>
  </si>
  <si>
    <t>TR95.25x2</t>
  </si>
  <si>
    <t>TR95x2</t>
  </si>
  <si>
    <t>TR95.25x2.25</t>
  </si>
  <si>
    <t>TR95.25x2.65</t>
  </si>
  <si>
    <t>TR95.25x3</t>
  </si>
  <si>
    <t>TR95x3</t>
  </si>
  <si>
    <t>CEDISATQ</t>
  </si>
  <si>
    <t>TQ15x0.9</t>
  </si>
  <si>
    <t>TQ15x0</t>
  </si>
  <si>
    <t>TQ15x0.95</t>
  </si>
  <si>
    <t>TQ15x1.06</t>
  </si>
  <si>
    <t>TQ15x1</t>
  </si>
  <si>
    <t>TQ15x1.2</t>
  </si>
  <si>
    <t>TQ15x1.25</t>
  </si>
  <si>
    <t>TQ15x1.5</t>
  </si>
  <si>
    <t>TQ15x1.55</t>
  </si>
  <si>
    <t>TQ15x1.8</t>
  </si>
  <si>
    <t>TQ15x1.9</t>
  </si>
  <si>
    <t>TQ15x1.95</t>
  </si>
  <si>
    <t>TQ15x2</t>
  </si>
  <si>
    <t>TQ15x2.25</t>
  </si>
  <si>
    <t>TQ20x0.9</t>
  </si>
  <si>
    <t>TQ20x0</t>
  </si>
  <si>
    <t>TQ20x0.95</t>
  </si>
  <si>
    <t>TQ20x1.06</t>
  </si>
  <si>
    <t>TQ20x1</t>
  </si>
  <si>
    <t>TQ20x1.2</t>
  </si>
  <si>
    <t>TQ20x1.25</t>
  </si>
  <si>
    <t>TQ20x1.5</t>
  </si>
  <si>
    <t>TQ20x1.55</t>
  </si>
  <si>
    <t>TQ20x1.8</t>
  </si>
  <si>
    <t>TQ20x1.9</t>
  </si>
  <si>
    <t>TQ20x1.95</t>
  </si>
  <si>
    <t>TQ20x2</t>
  </si>
  <si>
    <t>TQ20x2.25</t>
  </si>
  <si>
    <t>TQ25x0.9</t>
  </si>
  <si>
    <t>TQ25x0</t>
  </si>
  <si>
    <t>TQ25x0.95</t>
  </si>
  <si>
    <t>TQ25x1.06</t>
  </si>
  <si>
    <t>TQ25x1</t>
  </si>
  <si>
    <t>TQ25x1.2</t>
  </si>
  <si>
    <t>TQ25x1.25</t>
  </si>
  <si>
    <t>TQ25x1.5</t>
  </si>
  <si>
    <t>TQ25x1.55</t>
  </si>
  <si>
    <t>TQ25x1.8</t>
  </si>
  <si>
    <t>TQ25x1.9</t>
  </si>
  <si>
    <t>TQ25x1.95</t>
  </si>
  <si>
    <t>TQ25x2</t>
  </si>
  <si>
    <t>TQ25x2.25</t>
  </si>
  <si>
    <t>TQ30x0.9</t>
  </si>
  <si>
    <t>TQ30x0</t>
  </si>
  <si>
    <t>TQ30x0.95</t>
  </si>
  <si>
    <t>TQ30x1.06</t>
  </si>
  <si>
    <t>TQ30x1</t>
  </si>
  <si>
    <t>TQ30x1.2</t>
  </si>
  <si>
    <t>TQ30x1.25</t>
  </si>
  <si>
    <t>TQ30x1.5</t>
  </si>
  <si>
    <t>TQ30x1.55</t>
  </si>
  <si>
    <t>TQ30x1.8</t>
  </si>
  <si>
    <t>TQ30x1.9</t>
  </si>
  <si>
    <t>TQ30x1.95</t>
  </si>
  <si>
    <t>TQ30x2</t>
  </si>
  <si>
    <t>TQ30x2.25</t>
  </si>
  <si>
    <t>TQ30x2.65</t>
  </si>
  <si>
    <t>TQ35x0.9</t>
  </si>
  <si>
    <t>TQ35x0</t>
  </si>
  <si>
    <t>TQ35x0.95</t>
  </si>
  <si>
    <t>TQ35x1.06</t>
  </si>
  <si>
    <t>TQ35x1</t>
  </si>
  <si>
    <t>TQ35x1.2</t>
  </si>
  <si>
    <t>TQ35x1.25</t>
  </si>
  <si>
    <t>TQ35x1.5</t>
  </si>
  <si>
    <t>TQ35x1.55</t>
  </si>
  <si>
    <t>TQ35x1.8</t>
  </si>
  <si>
    <t>TQ35x1.9</t>
  </si>
  <si>
    <t>TQ35x1.95</t>
  </si>
  <si>
    <t>TQ35x2</t>
  </si>
  <si>
    <t>TQ35x2.25</t>
  </si>
  <si>
    <t>TQ35x2.65</t>
  </si>
  <si>
    <t>TQ40x0.9</t>
  </si>
  <si>
    <t>TQ40x0</t>
  </si>
  <si>
    <t>TQ40x0.95</t>
  </si>
  <si>
    <t>TQ40x1.06</t>
  </si>
  <si>
    <t>TQ40x1</t>
  </si>
  <si>
    <t>TQ40x1.2</t>
  </si>
  <si>
    <t>TQ40x1.25</t>
  </si>
  <si>
    <t>TQ40x1.5</t>
  </si>
  <si>
    <t>TQ40x1.55</t>
  </si>
  <si>
    <t>TQ40x1.8</t>
  </si>
  <si>
    <t>TQ40x1.9</t>
  </si>
  <si>
    <t>TQ40x1.95</t>
  </si>
  <si>
    <t>TQ40x2</t>
  </si>
  <si>
    <t>TQ40x2.25</t>
  </si>
  <si>
    <t>TQ40x2.65</t>
  </si>
  <si>
    <t>TQ45x0.9</t>
  </si>
  <si>
    <t>TQ45x0</t>
  </si>
  <si>
    <t>TQ45x0.95</t>
  </si>
  <si>
    <t>TQ45x1.06</t>
  </si>
  <si>
    <t>TQ45x1</t>
  </si>
  <si>
    <t>TQ45x1.2</t>
  </si>
  <si>
    <t>TQ45x1.25</t>
  </si>
  <si>
    <t>TQ45x1.5</t>
  </si>
  <si>
    <t>TQ45x1.55</t>
  </si>
  <si>
    <t>TQ45x1.8</t>
  </si>
  <si>
    <t>TQ45x1.9</t>
  </si>
  <si>
    <t>TQ45x1.95</t>
  </si>
  <si>
    <t>TQ45x2</t>
  </si>
  <si>
    <t>TQ45x2.25</t>
  </si>
  <si>
    <t>TQ45x2.65</t>
  </si>
  <si>
    <t>TQ50x1.2</t>
  </si>
  <si>
    <t>TQ50x1</t>
  </si>
  <si>
    <t>TQ50x1.25</t>
  </si>
  <si>
    <t>TQ50x1.5</t>
  </si>
  <si>
    <t>TQ50x1.55</t>
  </si>
  <si>
    <t>TQ50x1.8</t>
  </si>
  <si>
    <t>TQ50x1.9</t>
  </si>
  <si>
    <t>TQ50x1.95</t>
  </si>
  <si>
    <t>TQ50x2</t>
  </si>
  <si>
    <t>TQ50x2.25</t>
  </si>
  <si>
    <t>TQ50x2.65</t>
  </si>
  <si>
    <t>TQ60x1.2</t>
  </si>
  <si>
    <t>TQ60x1</t>
  </si>
  <si>
    <t>TQ60x1.25</t>
  </si>
  <si>
    <t>TQ60x1.5</t>
  </si>
  <si>
    <t>TQ60x1.55</t>
  </si>
  <si>
    <t>TQ60x1.8</t>
  </si>
  <si>
    <t>TQ60x1.9</t>
  </si>
  <si>
    <t>TQ60x1.95</t>
  </si>
  <si>
    <t>TQ60x2</t>
  </si>
  <si>
    <t>TQ60x2.25</t>
  </si>
  <si>
    <t>TQ60x2.65</t>
  </si>
  <si>
    <t>TQ60x3</t>
  </si>
  <si>
    <t>TQ70x1.2</t>
  </si>
  <si>
    <t>TQ70x1</t>
  </si>
  <si>
    <t>TQ70x1.25</t>
  </si>
  <si>
    <t>TQ70x1.5</t>
  </si>
  <si>
    <t>TQ70x1.55</t>
  </si>
  <si>
    <t>TQ70x1.8</t>
  </si>
  <si>
    <t>TQ70x1.9</t>
  </si>
  <si>
    <t>TQ70x1.95</t>
  </si>
  <si>
    <t>TQ70x2</t>
  </si>
  <si>
    <t>TQ70x2.25</t>
  </si>
  <si>
    <t>TQ70x2.65</t>
  </si>
  <si>
    <t>TQ70x3</t>
  </si>
  <si>
    <t>TQ70x3.35</t>
  </si>
  <si>
    <t>TQ70x3.75</t>
  </si>
  <si>
    <t>TQ70x4</t>
  </si>
  <si>
    <t>TQ70x4.25</t>
  </si>
  <si>
    <t>TQ70x4.75</t>
  </si>
  <si>
    <t>TQ80x1.2</t>
  </si>
  <si>
    <t>TQ80x1</t>
  </si>
  <si>
    <t>TQ80x1.25</t>
  </si>
  <si>
    <t>TQ80x1.5</t>
  </si>
  <si>
    <t>TQ80x1.55</t>
  </si>
  <si>
    <t>TQ80x1.8</t>
  </si>
  <si>
    <t>TQ80x1.9</t>
  </si>
  <si>
    <t>TQ80x1.95</t>
  </si>
  <si>
    <t>TQ80x2</t>
  </si>
  <si>
    <t>TQ80x2.25</t>
  </si>
  <si>
    <t>TQ80x2.65</t>
  </si>
  <si>
    <t>TQ80x3</t>
  </si>
  <si>
    <t>TQ80x3.35</t>
  </si>
  <si>
    <t>TQ80x3.75</t>
  </si>
  <si>
    <t>TQ80x4</t>
  </si>
  <si>
    <t>TQ80x4.25</t>
  </si>
  <si>
    <t>TQ80x4.75</t>
  </si>
  <si>
    <t>TQ90x1.2</t>
  </si>
  <si>
    <t>TQ90x1</t>
  </si>
  <si>
    <t>TQ90x1.25</t>
  </si>
  <si>
    <t>TQ90x1.5</t>
  </si>
  <si>
    <t>TQ90x1.55</t>
  </si>
  <si>
    <t>TQ90x1.8</t>
  </si>
  <si>
    <t>TQ90x1.9</t>
  </si>
  <si>
    <t>TQ90x1.95</t>
  </si>
  <si>
    <t>TQ90x2</t>
  </si>
  <si>
    <t>TQ90x2.25</t>
  </si>
  <si>
    <t>TQ90x2.65</t>
  </si>
  <si>
    <t>TQ90x3</t>
  </si>
  <si>
    <t>TQ90x3.35</t>
  </si>
  <si>
    <t>TQ90x3.75</t>
  </si>
  <si>
    <t>TQ90x4</t>
  </si>
  <si>
    <t>TQ90x4.25</t>
  </si>
  <si>
    <t>TQ90x4.75</t>
  </si>
  <si>
    <t>TQ100x1.2</t>
  </si>
  <si>
    <t>TQ100x1</t>
  </si>
  <si>
    <t>TQ100x1.25</t>
  </si>
  <si>
    <t>TQ100x1.5</t>
  </si>
  <si>
    <t>TQ100x1.55</t>
  </si>
  <si>
    <t>TQ100x1.8</t>
  </si>
  <si>
    <t>TQ100x1.9</t>
  </si>
  <si>
    <t>TQ100x1.95</t>
  </si>
  <si>
    <t>TQ100x2</t>
  </si>
  <si>
    <t>TQ100x2.25</t>
  </si>
  <si>
    <t>TQ100x2.65</t>
  </si>
  <si>
    <t>TQ100x3</t>
  </si>
  <si>
    <t>TQ100x3.35</t>
  </si>
  <si>
    <t>TQ100x3.75</t>
  </si>
  <si>
    <t>TQ100x4</t>
  </si>
  <si>
    <t>TQ100x4.25</t>
  </si>
  <si>
    <t>TQ100x4.75</t>
  </si>
  <si>
    <t>CEDISACH</t>
  </si>
  <si>
    <t>CH9x3</t>
  </si>
  <si>
    <t>CH12x3</t>
  </si>
  <si>
    <t>CH15x3</t>
  </si>
  <si>
    <t>CH19x3</t>
  </si>
  <si>
    <t>CH22x3</t>
  </si>
  <si>
    <t>CH25x3</t>
  </si>
  <si>
    <t>CH31x3</t>
  </si>
  <si>
    <t>CH38x3</t>
  </si>
  <si>
    <t>CH50x3</t>
  </si>
  <si>
    <t>CH12x4</t>
  </si>
  <si>
    <t>CH15x4</t>
  </si>
  <si>
    <t>CH19x4</t>
  </si>
  <si>
    <t>CH22x4</t>
  </si>
  <si>
    <t>CH25x4</t>
  </si>
  <si>
    <t>CH31x4</t>
  </si>
  <si>
    <t>CH38x4</t>
  </si>
  <si>
    <t>CH50x4</t>
  </si>
  <si>
    <t>CH12x6</t>
  </si>
  <si>
    <t>CH15.77x6.35</t>
  </si>
  <si>
    <t>CH15x6</t>
  </si>
  <si>
    <t>CH19x6</t>
  </si>
  <si>
    <t>CH22x6</t>
  </si>
  <si>
    <t>CH25x6</t>
  </si>
  <si>
    <t>CH31x6</t>
  </si>
  <si>
    <t>CH38x6</t>
  </si>
  <si>
    <t>CH50x6</t>
  </si>
  <si>
    <t>CH63x6</t>
  </si>
  <si>
    <t>CH76x6</t>
  </si>
  <si>
    <t>CH101x6</t>
  </si>
  <si>
    <t>CH25x7</t>
  </si>
  <si>
    <t>CH31x7</t>
  </si>
  <si>
    <t>CH38x7</t>
  </si>
  <si>
    <t>CH50x7</t>
  </si>
  <si>
    <t>CH63x7</t>
  </si>
  <si>
    <t>CH76x7</t>
  </si>
  <si>
    <t>CH101x7</t>
  </si>
  <si>
    <t>CH25x9</t>
  </si>
  <si>
    <t>CH31x9</t>
  </si>
  <si>
    <t>CH38x9</t>
  </si>
  <si>
    <t>CH50x9</t>
  </si>
  <si>
    <t>CH63x9</t>
  </si>
  <si>
    <t>CH76x9</t>
  </si>
  <si>
    <t>CH101x9</t>
  </si>
  <si>
    <t>CH22x12</t>
  </si>
  <si>
    <t>CH31x12</t>
  </si>
  <si>
    <t>CH38x12</t>
  </si>
  <si>
    <t>CH50x12</t>
  </si>
  <si>
    <t>CH63x12</t>
  </si>
  <si>
    <t>CH76x12</t>
  </si>
  <si>
    <t>CH101x12</t>
  </si>
  <si>
    <t>CH38x15</t>
  </si>
  <si>
    <t>CH44x15</t>
  </si>
  <si>
    <t>CH50x15</t>
  </si>
  <si>
    <t>CH63x15</t>
  </si>
  <si>
    <t>CH76x15</t>
  </si>
  <si>
    <t>CH88x15</t>
  </si>
  <si>
    <t>CH101x15</t>
  </si>
  <si>
    <t>CH88x17</t>
  </si>
  <si>
    <t>CH50x19</t>
  </si>
  <si>
    <t>CH63x19</t>
  </si>
  <si>
    <t>CH76x19</t>
  </si>
  <si>
    <t>CH88x19</t>
  </si>
  <si>
    <t>CH101x19</t>
  </si>
  <si>
    <t>CH63.5x22.23</t>
  </si>
  <si>
    <t>CH63x22</t>
  </si>
  <si>
    <t>CH63.5x25.4</t>
  </si>
  <si>
    <t>CH63x25</t>
  </si>
  <si>
    <t>CH76x25</t>
  </si>
  <si>
    <t>CH101x25</t>
  </si>
  <si>
    <t>U76.2x6.1</t>
  </si>
  <si>
    <t>U76.2x8.93</t>
  </si>
  <si>
    <t>U76x8</t>
  </si>
  <si>
    <t>U101.6x8.04</t>
  </si>
  <si>
    <t>U101x8</t>
  </si>
  <si>
    <t>U101.6x10.79</t>
  </si>
  <si>
    <t>U101x10</t>
  </si>
  <si>
    <t>U152.4x15.63</t>
  </si>
  <si>
    <t>U152.4x19.35</t>
  </si>
  <si>
    <t>U152x19</t>
  </si>
  <si>
    <t>U152.4x23.07</t>
  </si>
  <si>
    <t>U152x23</t>
  </si>
  <si>
    <t>U203.2x17.11</t>
  </si>
  <si>
    <t>U203.2x20.46</t>
  </si>
  <si>
    <t>U203.2x24.18</t>
  </si>
  <si>
    <t>U203x24</t>
  </si>
  <si>
    <t>U203.2x27.9</t>
  </si>
  <si>
    <t>U203x27</t>
  </si>
  <si>
    <t>U203.2x31.62</t>
  </si>
  <si>
    <t>U203x31</t>
  </si>
  <si>
    <t>U254x37.2</t>
  </si>
  <si>
    <t>U254x37</t>
  </si>
  <si>
    <t>U254x44.65</t>
  </si>
  <si>
    <t>U254x44</t>
  </si>
  <si>
    <t>U254x52.09</t>
  </si>
  <si>
    <t>U254x52</t>
  </si>
  <si>
    <t>U304.8x30.81</t>
  </si>
  <si>
    <t>U304x30</t>
  </si>
  <si>
    <t>U304.8x37.2</t>
  </si>
  <si>
    <t>U304x37</t>
  </si>
  <si>
    <t>U304.8x44.65</t>
  </si>
  <si>
    <t>U304x44</t>
  </si>
  <si>
    <t>U304.8x52.09</t>
  </si>
  <si>
    <t>U304x52</t>
  </si>
  <si>
    <t>U304.8x59.53</t>
  </si>
  <si>
    <t>U304x59</t>
  </si>
  <si>
    <t>U381x50.45</t>
  </si>
  <si>
    <t>U381x50</t>
  </si>
  <si>
    <t>U381x52.09</t>
  </si>
  <si>
    <t>U381x52</t>
  </si>
  <si>
    <t>U381x59.53</t>
  </si>
  <si>
    <t>U381x59</t>
  </si>
  <si>
    <t>U381x66.97</t>
  </si>
  <si>
    <t>U381x66</t>
  </si>
  <si>
    <t>U381x74.41</t>
  </si>
  <si>
    <t>U381x74</t>
  </si>
  <si>
    <t>U381x81.85</t>
  </si>
  <si>
    <t>U381x81</t>
  </si>
  <si>
    <t>CEDISAU</t>
  </si>
  <si>
    <t>CEDISAVS</t>
  </si>
  <si>
    <t>48.7</t>
  </si>
  <si>
    <t>26.7</t>
  </si>
  <si>
    <t>29.8</t>
  </si>
  <si>
    <t>31.7</t>
  </si>
  <si>
    <t>35.3</t>
  </si>
  <si>
    <t>36.7</t>
  </si>
  <si>
    <t>40.7</t>
  </si>
  <si>
    <t>46.2</t>
  </si>
  <si>
    <t>57.8</t>
  </si>
  <si>
    <t>68.4</t>
  </si>
  <si>
    <t>77.6</t>
  </si>
  <si>
    <t>VS200x19</t>
  </si>
  <si>
    <t>VS200x22</t>
  </si>
  <si>
    <t>VS200x25</t>
  </si>
  <si>
    <t>VS200x20</t>
  </si>
  <si>
    <t>VS200x23</t>
  </si>
  <si>
    <t>VS200x26</t>
  </si>
  <si>
    <t>VS200x21</t>
  </si>
  <si>
    <t>VS200x24</t>
  </si>
  <si>
    <t>VS200x28</t>
  </si>
  <si>
    <t>VS250x21</t>
  </si>
  <si>
    <t>VS250x24</t>
  </si>
  <si>
    <t>VS250x27</t>
  </si>
  <si>
    <t>VS250x23</t>
  </si>
  <si>
    <t>VS250x26</t>
  </si>
  <si>
    <t>VS250x30</t>
  </si>
  <si>
    <t>VS250x25</t>
  </si>
  <si>
    <t>VS250x29</t>
  </si>
  <si>
    <t>VS250x33</t>
  </si>
  <si>
    <t>VS300x23</t>
  </si>
  <si>
    <t>VS300x26</t>
  </si>
  <si>
    <t>VS300x29</t>
  </si>
  <si>
    <t>VS300x25</t>
  </si>
  <si>
    <t>VS300x28</t>
  </si>
  <si>
    <t>VS300x32</t>
  </si>
  <si>
    <t>VS300x27</t>
  </si>
  <si>
    <t>VS300x31</t>
  </si>
  <si>
    <t>VS300x34</t>
  </si>
  <si>
    <t>VS300x33</t>
  </si>
  <si>
    <t>VS300x38</t>
  </si>
  <si>
    <t>VS350x26</t>
  </si>
  <si>
    <t>VS350x30</t>
  </si>
  <si>
    <t>VS350x34</t>
  </si>
  <si>
    <t>VS350x28</t>
  </si>
  <si>
    <t>VS350x33</t>
  </si>
  <si>
    <t>VS350x36</t>
  </si>
  <si>
    <t>VS350x31</t>
  </si>
  <si>
    <t>VS350x35</t>
  </si>
  <si>
    <t>VS350x39</t>
  </si>
  <si>
    <t>VS350x38</t>
  </si>
  <si>
    <t>VS350x42</t>
  </si>
  <si>
    <t>VS400x28</t>
  </si>
  <si>
    <t>VS400x32</t>
  </si>
  <si>
    <t>VS400x35</t>
  </si>
  <si>
    <t>VS400x30</t>
  </si>
  <si>
    <t>VS400x34</t>
  </si>
  <si>
    <t>VS400x38</t>
  </si>
  <si>
    <t>VS400x33</t>
  </si>
  <si>
    <t>VS400x37</t>
  </si>
  <si>
    <t>VS400x41</t>
  </si>
  <si>
    <t>VS400x40</t>
  </si>
  <si>
    <t>VS400x44</t>
  </si>
  <si>
    <t>VS200x27</t>
  </si>
  <si>
    <t>VS200x30</t>
  </si>
  <si>
    <t>VS200x32</t>
  </si>
  <si>
    <t>VS250x35</t>
  </si>
  <si>
    <t>VS250x37</t>
  </si>
  <si>
    <t>VS300x41</t>
  </si>
  <si>
    <t>VS300x46</t>
  </si>
  <si>
    <t>VS350x49</t>
  </si>
  <si>
    <t>VS400x58</t>
  </si>
  <si>
    <t>VS400x68</t>
  </si>
  <si>
    <t>VS400x78</t>
  </si>
  <si>
    <t>VS450x51</t>
  </si>
  <si>
    <t>VS450x60</t>
  </si>
  <si>
    <t>VS450x71</t>
  </si>
  <si>
    <t>VS450x80</t>
  </si>
  <si>
    <t>VS500x61</t>
  </si>
  <si>
    <t>VS500x73</t>
  </si>
  <si>
    <t>VS500x86</t>
  </si>
  <si>
    <t>VS500x97</t>
  </si>
  <si>
    <t>VS550x64</t>
  </si>
  <si>
    <t>VS550x75</t>
  </si>
  <si>
    <t>VS550x88</t>
  </si>
  <si>
    <t>VS550x100</t>
  </si>
  <si>
    <t>VS600x95</t>
  </si>
  <si>
    <t>VS600x111</t>
  </si>
  <si>
    <t>VS600x125</t>
  </si>
  <si>
    <t>VS600x140</t>
  </si>
  <si>
    <t>VS600x152</t>
  </si>
  <si>
    <t>VS650x98</t>
  </si>
  <si>
    <t>VS650x114</t>
  </si>
  <si>
    <t>VS650x128</t>
  </si>
  <si>
    <t>VS650x144</t>
  </si>
  <si>
    <t>VS650x155</t>
  </si>
  <si>
    <t>VS700x105</t>
  </si>
  <si>
    <t>VS700x122</t>
  </si>
  <si>
    <t>VS700x137</t>
  </si>
  <si>
    <t>VS700x154</t>
  </si>
  <si>
    <t>VS700x166</t>
  </si>
  <si>
    <t>VS750x108</t>
  </si>
  <si>
    <t>VS750x125</t>
  </si>
  <si>
    <t>VS750x140</t>
  </si>
  <si>
    <t>VS750x157</t>
  </si>
  <si>
    <t>VS750x170</t>
  </si>
  <si>
    <t>VS800x111</t>
  </si>
  <si>
    <t>VS800x129</t>
  </si>
  <si>
    <t>VS800x143</t>
  </si>
  <si>
    <t>VS800x160</t>
  </si>
  <si>
    <t>VS800x173</t>
  </si>
  <si>
    <t>VS850x120</t>
  </si>
  <si>
    <t>VS850x139</t>
  </si>
  <si>
    <t>VS850x155</t>
  </si>
  <si>
    <t>VS850x174</t>
  </si>
  <si>
    <t>VS850x188</t>
  </si>
  <si>
    <t>VS900x124</t>
  </si>
  <si>
    <t>VS900x142</t>
  </si>
  <si>
    <t>VS900x159</t>
  </si>
  <si>
    <t>VS900x177</t>
  </si>
  <si>
    <t>VS900x191</t>
  </si>
  <si>
    <t>VS950x127</t>
  </si>
  <si>
    <t>VS950x146</t>
  </si>
  <si>
    <t>VS950x162</t>
  </si>
  <si>
    <t>VS950x180</t>
  </si>
  <si>
    <t>VS950x194</t>
  </si>
  <si>
    <t>VS1000x140</t>
  </si>
  <si>
    <t>VS1000x161</t>
  </si>
  <si>
    <t>VS1000x180</t>
  </si>
  <si>
    <t>VS1000x201</t>
  </si>
  <si>
    <t>VS1000x217</t>
  </si>
  <si>
    <t>VS1100x159</t>
  </si>
  <si>
    <t>VS1100x180</t>
  </si>
  <si>
    <t>VS1100x199</t>
  </si>
  <si>
    <t>VS1100x219</t>
  </si>
  <si>
    <t>VS1100x235</t>
  </si>
  <si>
    <t>VS1200x200</t>
  </si>
  <si>
    <t>VS1200x221</t>
  </si>
  <si>
    <t>VS1200x244</t>
  </si>
  <si>
    <t>VS1200x262</t>
  </si>
  <si>
    <t>VS1200x307</t>
  </si>
  <si>
    <t>VS1300x237</t>
  </si>
  <si>
    <t>VS1300x258</t>
  </si>
  <si>
    <t>VS1300x281</t>
  </si>
  <si>
    <t>VS1300x299</t>
  </si>
  <si>
    <t>VS1300x344</t>
  </si>
  <si>
    <t>VS1400x260</t>
  </si>
  <si>
    <t>VS1400x283</t>
  </si>
  <si>
    <t>VS1400x309</t>
  </si>
  <si>
    <t>VS1400x329</t>
  </si>
  <si>
    <t>VS1400x378</t>
  </si>
  <si>
    <t>VS1400x424</t>
  </si>
  <si>
    <t>VS1400x474</t>
  </si>
  <si>
    <t>VS1500x270</t>
  </si>
  <si>
    <t>VS1500x293</t>
  </si>
  <si>
    <t>VS1500x319</t>
  </si>
  <si>
    <t>VS1500x339</t>
  </si>
  <si>
    <t>VS1500x388</t>
  </si>
  <si>
    <t>VS1500x434</t>
  </si>
  <si>
    <t>VS1500x484</t>
  </si>
  <si>
    <t>VS1600x328</t>
  </si>
  <si>
    <t>VS1600x348</t>
  </si>
  <si>
    <t>VS1600x398</t>
  </si>
  <si>
    <t>VS1600x444</t>
  </si>
  <si>
    <t>VS1700x338</t>
  </si>
  <si>
    <t>VS1700x358</t>
  </si>
  <si>
    <t>VS1700x408</t>
  </si>
  <si>
    <t>VS1700x454</t>
  </si>
  <si>
    <t>VS1800x348</t>
  </si>
  <si>
    <t>VS1800x368</t>
  </si>
  <si>
    <t>VS1800x418</t>
  </si>
  <si>
    <t>VS1800x464</t>
  </si>
  <si>
    <t>VS1800x416</t>
  </si>
  <si>
    <t>VS1800x465</t>
  </si>
  <si>
    <t>VS1800x511</t>
  </si>
  <si>
    <t>CVS300x47</t>
  </si>
  <si>
    <t>CVS300x57</t>
  </si>
  <si>
    <t>CVS300x67</t>
  </si>
  <si>
    <t>CVS300x70</t>
  </si>
  <si>
    <t>CVS300x79</t>
  </si>
  <si>
    <t>CVS300x85</t>
  </si>
  <si>
    <t>CVS300x95</t>
  </si>
  <si>
    <t>CVS300x55</t>
  </si>
  <si>
    <t>CVS300x66</t>
  </si>
  <si>
    <t>CVS300x80</t>
  </si>
  <si>
    <t>CVS300x83</t>
  </si>
  <si>
    <t>CVS300x94</t>
  </si>
  <si>
    <t>CVS300x100</t>
  </si>
  <si>
    <t>CVS300x113</t>
  </si>
  <si>
    <t>CVS350x73</t>
  </si>
  <si>
    <t>CVS350x87</t>
  </si>
  <si>
    <t>CVS350x98</t>
  </si>
  <si>
    <t>CVS350x105</t>
  </si>
  <si>
    <t>CVS350x118</t>
  </si>
  <si>
    <t>CVS350x128</t>
  </si>
  <si>
    <t>CVS350x136</t>
  </si>
  <si>
    <t>CVS400x82</t>
  </si>
  <si>
    <t>CVS400x87</t>
  </si>
  <si>
    <t>CVS400x103</t>
  </si>
  <si>
    <t>CVS400x116</t>
  </si>
  <si>
    <t>CVS400x125</t>
  </si>
  <si>
    <t>CVS400x140</t>
  </si>
  <si>
    <t>CVS400x152</t>
  </si>
  <si>
    <t>CVS400x162</t>
  </si>
  <si>
    <t>CVS450x116</t>
  </si>
  <si>
    <t>CVS450x130</t>
  </si>
  <si>
    <t>CVS450x141</t>
  </si>
  <si>
    <t>CVS450x156</t>
  </si>
  <si>
    <t>CVS450x168</t>
  </si>
  <si>
    <t>CVS450x177</t>
  </si>
  <si>
    <t>CVS450x188</t>
  </si>
  <si>
    <t>CVS450x206</t>
  </si>
  <si>
    <t>CVS450x216</t>
  </si>
  <si>
    <t>CVS500x123</t>
  </si>
  <si>
    <t>CVS500x134</t>
  </si>
  <si>
    <t>CVS500x150</t>
  </si>
  <si>
    <t>CVS500x162</t>
  </si>
  <si>
    <t>CVS500x180</t>
  </si>
  <si>
    <t>CVS500x194</t>
  </si>
  <si>
    <t>CVS500x204</t>
  </si>
  <si>
    <t>CVS500x217</t>
  </si>
  <si>
    <t>CVS500x238</t>
  </si>
  <si>
    <t>CVS500x250</t>
  </si>
  <si>
    <t>CVS500x259</t>
  </si>
  <si>
    <t>CVS500x281</t>
  </si>
  <si>
    <t>CVS500x314</t>
  </si>
  <si>
    <t>CVS550x184</t>
  </si>
  <si>
    <t>CVS550x204</t>
  </si>
  <si>
    <t>CVS550x220</t>
  </si>
  <si>
    <t>CVS550x232</t>
  </si>
  <si>
    <t>CVS550x245</t>
  </si>
  <si>
    <t>CVS550x270</t>
  </si>
  <si>
    <t>CVS550x283</t>
  </si>
  <si>
    <t>CVS550x293</t>
  </si>
  <si>
    <t>CVS550x319</t>
  </si>
  <si>
    <t>CVS550x329</t>
  </si>
  <si>
    <t>CVS550x357</t>
  </si>
  <si>
    <t>CVS550x367</t>
  </si>
  <si>
    <t>CVS600x156</t>
  </si>
  <si>
    <t>CVS600x190</t>
  </si>
  <si>
    <t>CVS600x210</t>
  </si>
  <si>
    <t>CVS600x226</t>
  </si>
  <si>
    <t>CVS600x239</t>
  </si>
  <si>
    <t>CVS600x278</t>
  </si>
  <si>
    <t>CVS600x292</t>
  </si>
  <si>
    <t>CVS600x328</t>
  </si>
  <si>
    <t>CVS600x339</t>
  </si>
  <si>
    <t>CVS600x367</t>
  </si>
  <si>
    <t>CVS600x412</t>
  </si>
  <si>
    <t>CVS650x211</t>
  </si>
  <si>
    <t>CVS650x234</t>
  </si>
  <si>
    <t>CVS650x252</t>
  </si>
  <si>
    <t>CVS650x266</t>
  </si>
  <si>
    <t>CVS650x282</t>
  </si>
  <si>
    <t>CVS650x310</t>
  </si>
  <si>
    <t>CVS650x326</t>
  </si>
  <si>
    <t>CVS650x351</t>
  </si>
  <si>
    <t>CVS650x366</t>
  </si>
  <si>
    <t>CVS650x410</t>
  </si>
  <si>
    <t>CVS650x461</t>
  </si>
  <si>
    <t>CVS700x199</t>
  </si>
  <si>
    <t>CVS700x217</t>
  </si>
  <si>
    <t>CVS700x258</t>
  </si>
  <si>
    <t>CVS700x274</t>
  </si>
  <si>
    <t>CVS700x303</t>
  </si>
  <si>
    <t>CVS700x318</t>
  </si>
  <si>
    <t>CVS750x284</t>
  </si>
  <si>
    <t>CVS750x301</t>
  </si>
  <si>
    <t>CVS750x334</t>
  </si>
  <si>
    <t>CVS750x350</t>
  </si>
  <si>
    <t>CVS800x271</t>
  </si>
  <si>
    <t>CVS800x290</t>
  </si>
  <si>
    <t>CVS800x308</t>
  </si>
  <si>
    <t>CVS800x340</t>
  </si>
  <si>
    <t>CVS800x357</t>
  </si>
  <si>
    <t>CVS850x297</t>
  </si>
  <si>
    <t>CVS850x316</t>
  </si>
  <si>
    <t>CVS850x346</t>
  </si>
  <si>
    <t>CVS850x365</t>
  </si>
  <si>
    <t>CVS900x323</t>
  </si>
  <si>
    <t>CVS900x343</t>
  </si>
  <si>
    <t>CVS900x377</t>
  </si>
  <si>
    <t>CVS900x397</t>
  </si>
  <si>
    <t>CVS950x329</t>
  </si>
  <si>
    <t>CVS950x350</t>
  </si>
  <si>
    <t>CVS950x383</t>
  </si>
  <si>
    <t>CVS950x404</t>
  </si>
  <si>
    <t>CVS1000x355</t>
  </si>
  <si>
    <t>CVS1000x377</t>
  </si>
  <si>
    <t>CVS1000x414</t>
  </si>
  <si>
    <t>CVS1000x436</t>
  </si>
  <si>
    <t>CVS1100x451</t>
  </si>
  <si>
    <t>CVS1100x479</t>
  </si>
  <si>
    <t>CVS1100x506</t>
  </si>
  <si>
    <t>CVS1100x533</t>
  </si>
  <si>
    <t>CVS1200x491</t>
  </si>
  <si>
    <t>CVS1200x521</t>
  </si>
  <si>
    <t>CVS1200x550</t>
  </si>
  <si>
    <t>CVS1200x581</t>
  </si>
  <si>
    <t>CVS1300x539</t>
  </si>
  <si>
    <t>CVS1300x564</t>
  </si>
  <si>
    <t>CVS1300x598</t>
  </si>
  <si>
    <t>CVS1300x623</t>
  </si>
  <si>
    <t>CVS1400x581</t>
  </si>
  <si>
    <t>CVS1400x609</t>
  </si>
  <si>
    <t>CVS1400x645</t>
  </si>
  <si>
    <t>CVS1400x672</t>
  </si>
  <si>
    <t>CVS1500x599</t>
  </si>
  <si>
    <t>CVS1500x628</t>
  </si>
  <si>
    <t>CVS1500x663</t>
  </si>
  <si>
    <t>CVS1500x692</t>
  </si>
  <si>
    <t>CEDISACVS</t>
  </si>
  <si>
    <t>CS250x52</t>
  </si>
  <si>
    <t>CS250x63</t>
  </si>
  <si>
    <t>CS250x66</t>
  </si>
  <si>
    <t>CS250x76</t>
  </si>
  <si>
    <t>CS250x79</t>
  </si>
  <si>
    <t>CS250x84</t>
  </si>
  <si>
    <t>CS250x90</t>
  </si>
  <si>
    <t>CS250x95</t>
  </si>
  <si>
    <t>CS250x108</t>
  </si>
  <si>
    <t>CS300x62</t>
  </si>
  <si>
    <t>CS300x76</t>
  </si>
  <si>
    <t>CS300x95</t>
  </si>
  <si>
    <t>CS300x102</t>
  </si>
  <si>
    <t>CS300x109</t>
  </si>
  <si>
    <t>CS300x115</t>
  </si>
  <si>
    <t>CS300x122</t>
  </si>
  <si>
    <t>CS300x131</t>
  </si>
  <si>
    <t>CS300x138</t>
  </si>
  <si>
    <t>CS300x149</t>
  </si>
  <si>
    <t>CS350x93</t>
  </si>
  <si>
    <t>CS350x112</t>
  </si>
  <si>
    <t>CS350x119</t>
  </si>
  <si>
    <t>CS350x128</t>
  </si>
  <si>
    <t>CS350x135</t>
  </si>
  <si>
    <t>CS350x144</t>
  </si>
  <si>
    <t>CS350x153</t>
  </si>
  <si>
    <t>CS350x161</t>
  </si>
  <si>
    <t>CS350x175</t>
  </si>
  <si>
    <t>CS350x182</t>
  </si>
  <si>
    <t>CS350x216</t>
  </si>
  <si>
    <t>CS400x106</t>
  </si>
  <si>
    <t>CS400x128</t>
  </si>
  <si>
    <t>CS400x137</t>
  </si>
  <si>
    <t>CS400x146</t>
  </si>
  <si>
    <t>CS400x155</t>
  </si>
  <si>
    <t>CS400x165</t>
  </si>
  <si>
    <t>CS400x176</t>
  </si>
  <si>
    <t>CS400x185</t>
  </si>
  <si>
    <t>CS400x201</t>
  </si>
  <si>
    <t>CS400x209</t>
  </si>
  <si>
    <t>CS400x248</t>
  </si>
  <si>
    <t>CS450x154</t>
  </si>
  <si>
    <t>CS450x175</t>
  </si>
  <si>
    <t>CS450x186</t>
  </si>
  <si>
    <t>CS450x198</t>
  </si>
  <si>
    <t>CS450x209</t>
  </si>
  <si>
    <t>CS450x227</t>
  </si>
  <si>
    <t>CS450x236</t>
  </si>
  <si>
    <t>CS450x280</t>
  </si>
  <si>
    <t>CS450x291</t>
  </si>
  <si>
    <t>CS450x321</t>
  </si>
  <si>
    <t>CS450x331</t>
  </si>
  <si>
    <t>CS500x172</t>
  </si>
  <si>
    <t>CS500x194</t>
  </si>
  <si>
    <t>CS500x207</t>
  </si>
  <si>
    <t>CS500x221</t>
  </si>
  <si>
    <t>CS500x233</t>
  </si>
  <si>
    <t>CS500x253</t>
  </si>
  <si>
    <t>CS500x263</t>
  </si>
  <si>
    <t>CS500x312</t>
  </si>
  <si>
    <t>CS500x324</t>
  </si>
  <si>
    <t>CS500x333</t>
  </si>
  <si>
    <t>CS500x369</t>
  </si>
  <si>
    <t>CS500x378</t>
  </si>
  <si>
    <t>CS550x228</t>
  </si>
  <si>
    <t>CS550x257</t>
  </si>
  <si>
    <t>CS550x279</t>
  </si>
  <si>
    <t>CS550x290</t>
  </si>
  <si>
    <t>CS550x345</t>
  </si>
  <si>
    <t>CS550x358</t>
  </si>
  <si>
    <t>CS550x368</t>
  </si>
  <si>
    <t>CS550x395</t>
  </si>
  <si>
    <t>CS550x407</t>
  </si>
  <si>
    <t>CS550x417</t>
  </si>
  <si>
    <t>CS550x441</t>
  </si>
  <si>
    <t>CS550x495</t>
  </si>
  <si>
    <t>CS600x250</t>
  </si>
  <si>
    <t>CS600x281</t>
  </si>
  <si>
    <t>CS600x305</t>
  </si>
  <si>
    <t>CS600x318</t>
  </si>
  <si>
    <t>CS600x377</t>
  </si>
  <si>
    <t>CS600x391</t>
  </si>
  <si>
    <t>CS600x402</t>
  </si>
  <si>
    <t>CS600x432</t>
  </si>
  <si>
    <t>CS600x446</t>
  </si>
  <si>
    <t>CS600x456</t>
  </si>
  <si>
    <t>CS600x483</t>
  </si>
  <si>
    <t>CS600x546</t>
  </si>
  <si>
    <t>CS650x305</t>
  </si>
  <si>
    <t>CS650x330</t>
  </si>
  <si>
    <t>CS650x345</t>
  </si>
  <si>
    <t>CS650x395</t>
  </si>
  <si>
    <t>CS650x409</t>
  </si>
  <si>
    <t>CS650x425</t>
  </si>
  <si>
    <t>CS650x437</t>
  </si>
  <si>
    <t>CS650x468</t>
  </si>
  <si>
    <t>CS650x484</t>
  </si>
  <si>
    <t>CS650x496</t>
  </si>
  <si>
    <t>CS650x525</t>
  </si>
  <si>
    <t>CS650x588</t>
  </si>
  <si>
    <t>CEDISAL</t>
  </si>
  <si>
    <t>L12,7x3,18</t>
  </si>
  <si>
    <t>L15,88x3,18</t>
  </si>
  <si>
    <t>L19,05x3,18</t>
  </si>
  <si>
    <t>L22,23x3,18</t>
  </si>
  <si>
    <t>L25,4x3,18</t>
  </si>
  <si>
    <t>L31,75x3,18</t>
  </si>
  <si>
    <t>L38,1x3,18</t>
  </si>
  <si>
    <t>L44,45x3,18</t>
  </si>
  <si>
    <t>L50,8x3,18</t>
  </si>
  <si>
    <t>L25,4x4,76</t>
  </si>
  <si>
    <t>L31,75x4,76</t>
  </si>
  <si>
    <t>L38,1x4,76</t>
  </si>
  <si>
    <t>L44,45x4,76</t>
  </si>
  <si>
    <t>L50,8x4,76</t>
  </si>
  <si>
    <t>L63,5x4,76</t>
  </si>
  <si>
    <t>L76,2x4,76</t>
  </si>
  <si>
    <t>L25,4x6,35</t>
  </si>
  <si>
    <t>L31,75x6,35</t>
  </si>
  <si>
    <t>L38,1x6,35</t>
  </si>
  <si>
    <t>L44,45x6,35</t>
  </si>
  <si>
    <t>L50,8x6,35</t>
  </si>
  <si>
    <t>L63,5x6,35</t>
  </si>
  <si>
    <t>L76,2x6,35</t>
  </si>
  <si>
    <t>L101,6x6,35</t>
  </si>
  <si>
    <t>L50,8x7,94</t>
  </si>
  <si>
    <t>L63,2x7,94</t>
  </si>
  <si>
    <t>L76,2x7,94</t>
  </si>
  <si>
    <t>L101,6x7,94</t>
  </si>
  <si>
    <t>L50,8x9,53</t>
  </si>
  <si>
    <t>L63,2x9,53</t>
  </si>
  <si>
    <t>L76,2x9,53</t>
  </si>
  <si>
    <t>L101,6x9,53</t>
  </si>
  <si>
    <t>L152,4x9,53</t>
  </si>
  <si>
    <t>L101,6x11,1</t>
  </si>
  <si>
    <t>L76,2x12,7</t>
  </si>
  <si>
    <t>L101,6x12,7</t>
  </si>
  <si>
    <t>L127x12,7</t>
  </si>
  <si>
    <t>L152,4x12,7</t>
  </si>
  <si>
    <t>L152,4x15,88</t>
  </si>
  <si>
    <t>L152,4x19,05</t>
  </si>
  <si>
    <t>CEDISAT</t>
  </si>
  <si>
    <t>T38.1x6.35</t>
  </si>
  <si>
    <t>T38X6</t>
  </si>
  <si>
    <t>CEDISACS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</si>
</sst>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DashDot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4"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 val="0"/>
        <i/>
      </font>
      <fill>
        <patternFill>
          <bgColor theme="5" tint="0.79998168889431442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theme="4" tint="-0.499984740745262"/>
        </patternFill>
      </fill>
    </dxf>
    <dxf>
      <font>
        <strike val="0"/>
        <color theme="0" tint="-0.499984740745262"/>
      </font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.%20Stone/AutoCAD/AutoCAD%20Programs/_Auxiliar%20Material/Library/Escrever%20Perfil%20-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GERAL"/>
      <sheetName val="MULTILINES"/>
      <sheetName val="PERFIL"/>
      <sheetName val="DADOS (1)"/>
    </sheetNames>
    <sheetDataSet>
      <sheetData sheetId="0"/>
      <sheetData sheetId="1">
        <row r="3">
          <cell r="B3" t="str">
            <v>NOME</v>
          </cell>
        </row>
        <row r="4">
          <cell r="B4" t="str">
            <v>PERFIL</v>
          </cell>
        </row>
        <row r="5">
          <cell r="B5" t="str">
            <v>MASSA</v>
          </cell>
        </row>
        <row r="6">
          <cell r="B6" t="str">
            <v>d</v>
          </cell>
        </row>
        <row r="7">
          <cell r="B7" t="str">
            <v>bf</v>
          </cell>
        </row>
        <row r="8">
          <cell r="B8" t="str">
            <v>tf</v>
          </cell>
        </row>
        <row r="9">
          <cell r="B9" t="str">
            <v>tw</v>
          </cell>
        </row>
        <row r="10">
          <cell r="B10" t="str">
            <v>dint</v>
          </cell>
        </row>
        <row r="11">
          <cell r="B11" t="str">
            <v>R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0"/>
  <sheetViews>
    <sheetView showGridLines="0" zoomScaleNormal="100" workbookViewId="0">
      <pane ySplit="1" topLeftCell="A2" activePane="bottomLeft" state="frozen"/>
      <selection pane="bottomLeft" activeCell="J2" sqref="J2:J30"/>
    </sheetView>
  </sheetViews>
  <sheetFormatPr defaultRowHeight="12.75" x14ac:dyDescent="0.25"/>
  <cols>
    <col min="1" max="2" width="18.7109375" style="1" customWidth="1"/>
    <col min="3" max="9" width="10.7109375" style="2" customWidth="1"/>
    <col min="10" max="10" width="74.7109375" style="1" bestFit="1" customWidth="1"/>
    <col min="11" max="72" width="10.7109375" style="1" customWidth="1"/>
    <col min="73" max="16384" width="9.140625" style="1"/>
  </cols>
  <sheetData>
    <row r="1" spans="1:11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tr">
        <f>IF(COUNTA([1]GERAL!B6),[1]GERAL!B6,"")</f>
        <v>d</v>
      </c>
      <c r="E1" s="3" t="str">
        <f>IF(COUNTA([1]GERAL!B7),[1]GERAL!B7,"")</f>
        <v>bf</v>
      </c>
      <c r="F1" s="3" t="str">
        <f>IF(COUNTA([1]GERAL!B8),[1]GERAL!B8,"")</f>
        <v>tf</v>
      </c>
      <c r="G1" s="3" t="str">
        <f>IF(COUNTA([1]GERAL!B9),[1]GERAL!B9,"")</f>
        <v>tw</v>
      </c>
      <c r="H1" s="3" t="str">
        <f>IF(COUNTA([1]GERAL!B10),[1]GERAL!B10,"")</f>
        <v>dint</v>
      </c>
      <c r="I1" s="3" t="str">
        <f>IF(COUNTA([1]GERAL!B11),[1]GERAL!B11,"")</f>
        <v>R</v>
      </c>
      <c r="J1" s="1" t="s">
        <v>176</v>
      </c>
      <c r="K1" s="9" t="s">
        <v>350</v>
      </c>
    </row>
    <row r="2" spans="1:11" s="7" customFormat="1" ht="15" customHeight="1" x14ac:dyDescent="0.25">
      <c r="A2" s="7" t="s">
        <v>4</v>
      </c>
      <c r="B2" s="7" t="s">
        <v>5</v>
      </c>
      <c r="C2" s="8">
        <v>22.5</v>
      </c>
      <c r="D2" s="8">
        <v>152</v>
      </c>
      <c r="E2" s="8">
        <v>152</v>
      </c>
      <c r="F2" s="8">
        <v>6.6</v>
      </c>
      <c r="G2" s="8">
        <v>5.8</v>
      </c>
      <c r="H2" s="8">
        <v>119</v>
      </c>
      <c r="I2" s="8">
        <v>9.9000000000000057</v>
      </c>
      <c r="J2" s="6" t="str">
        <f>$J$1 &amp; UPPER(A2) &amp; "',THEN" &amp; CHAR(10) &amp; "   " &amp; $K$1 &amp; "_VAR_" &amp; $D$1 &amp; "=" &amp; FIXED(D2/1000,5) &amp; CHAR(10) &amp; "   " &amp; $K$1 &amp; "_VAR_" &amp; $E$1 &amp; "=" &amp; FIXED(E2/1000,5) &amp; CHAR(10) &amp; "   " &amp; $K$1 &amp; "_VAR_" &amp; $F$1 &amp; "=" &amp; FIXED(F2/1000,5) &amp; CHAR(10) &amp; "   " &amp; $K$1 &amp; "_VAR_" &amp; $G$1 &amp; "=" &amp; FIXED(G2/1000,5) &amp; CHAR(10)</f>
        <v xml:space="preserve">*elseif,AR20,EQ,'W150X22.5',THEN
   GERDAUH_VAR_d=0.15200
   GERDAUH_VAR_bf=0.15200
   GERDAUH_VAR_tf=0.00660
   GERDAUH_VAR_tw=0.00580
</v>
      </c>
    </row>
    <row r="3" spans="1:11" s="7" customFormat="1" ht="15" customHeight="1" x14ac:dyDescent="0.25">
      <c r="A3" s="7" t="s">
        <v>8</v>
      </c>
      <c r="B3" s="7" t="s">
        <v>9</v>
      </c>
      <c r="C3" s="8">
        <v>29.8</v>
      </c>
      <c r="D3" s="8">
        <v>157</v>
      </c>
      <c r="E3" s="8">
        <v>153</v>
      </c>
      <c r="F3" s="8">
        <v>9.3000000000000007</v>
      </c>
      <c r="G3" s="8">
        <v>6.6</v>
      </c>
      <c r="H3" s="8">
        <v>118</v>
      </c>
      <c r="I3" s="8">
        <v>10.200000000000003</v>
      </c>
      <c r="J3" s="6" t="str">
        <f t="shared" ref="J3:J30" si="0">$J$1 &amp; UPPER(A3) &amp; "',THEN" &amp; CHAR(10) &amp; "   " &amp; $K$1 &amp; "_VAR_" &amp; $D$1 &amp; "=" &amp; FIXED(D3/1000,5) &amp; CHAR(10) &amp; "   " &amp; $K$1 &amp; "_VAR_" &amp; $E$1 &amp; "=" &amp; FIXED(E3/1000,5) &amp; CHAR(10) &amp; "   " &amp; $K$1 &amp; "_VAR_" &amp; $F$1 &amp; "=" &amp; FIXED(F3/1000,5) &amp; CHAR(10) &amp; "   " &amp; $K$1 &amp; "_VAR_" &amp; $G$1 &amp; "=" &amp; FIXED(G3/1000,5) &amp; CHAR(10)</f>
        <v xml:space="preserve">*elseif,AR20,EQ,'W150X29.8',THEN
   GERDAUH_VAR_d=0.15700
   GERDAUH_VAR_bf=0.15300
   GERDAUH_VAR_tf=0.00930
   GERDAUH_VAR_tw=0.00660
</v>
      </c>
    </row>
    <row r="4" spans="1:11" s="7" customFormat="1" ht="15" customHeight="1" x14ac:dyDescent="0.25">
      <c r="A4" s="7" t="s">
        <v>10</v>
      </c>
      <c r="B4" s="7" t="s">
        <v>11</v>
      </c>
      <c r="C4" s="8">
        <v>37.1</v>
      </c>
      <c r="D4" s="8">
        <v>162</v>
      </c>
      <c r="E4" s="8">
        <v>154</v>
      </c>
      <c r="F4" s="8">
        <v>11.6</v>
      </c>
      <c r="G4" s="8">
        <v>8.1</v>
      </c>
      <c r="H4" s="8">
        <v>119</v>
      </c>
      <c r="I4" s="8">
        <v>9.9000000000000057</v>
      </c>
      <c r="J4" s="6" t="str">
        <f t="shared" si="0"/>
        <v xml:space="preserve">*elseif,AR20,EQ,'W150X37.1',THEN
   GERDAUH_VAR_d=0.16200
   GERDAUH_VAR_bf=0.15400
   GERDAUH_VAR_tf=0.01160
   GERDAUH_VAR_tw=0.00810
</v>
      </c>
    </row>
    <row r="5" spans="1:11" s="7" customFormat="1" ht="15" customHeight="1" x14ac:dyDescent="0.25">
      <c r="A5" s="7" t="s">
        <v>22</v>
      </c>
      <c r="B5" s="7" t="s">
        <v>23</v>
      </c>
      <c r="C5" s="8">
        <v>35.9</v>
      </c>
      <c r="D5" s="8">
        <v>201</v>
      </c>
      <c r="E5" s="8">
        <v>165</v>
      </c>
      <c r="F5" s="8">
        <v>10.199999999999999</v>
      </c>
      <c r="G5" s="8">
        <v>6.2</v>
      </c>
      <c r="H5" s="8">
        <v>161</v>
      </c>
      <c r="I5" s="8">
        <v>9.7999999999999972</v>
      </c>
      <c r="J5" s="6" t="str">
        <f t="shared" si="0"/>
        <v xml:space="preserve">*elseif,AR20,EQ,'W200X35.9',THEN
   GERDAUH_VAR_d=0.20100
   GERDAUH_VAR_bf=0.16500
   GERDAUH_VAR_tf=0.01020
   GERDAUH_VAR_tw=0.00620
</v>
      </c>
    </row>
    <row r="6" spans="1:11" s="7" customFormat="1" ht="15" customHeight="1" x14ac:dyDescent="0.25">
      <c r="A6" s="7" t="s">
        <v>24</v>
      </c>
      <c r="B6" s="7" t="s">
        <v>25</v>
      </c>
      <c r="C6" s="8">
        <v>41.7</v>
      </c>
      <c r="D6" s="8">
        <v>205</v>
      </c>
      <c r="E6" s="8">
        <v>166</v>
      </c>
      <c r="F6" s="8">
        <v>11.8</v>
      </c>
      <c r="G6" s="8">
        <v>7.2</v>
      </c>
      <c r="H6" s="8">
        <v>157</v>
      </c>
      <c r="I6" s="8">
        <v>12.200000000000003</v>
      </c>
      <c r="J6" s="6" t="str">
        <f t="shared" si="0"/>
        <v xml:space="preserve">*elseif,AR20,EQ,'W200X41.7',THEN
   GERDAUH_VAR_d=0.20500
   GERDAUH_VAR_bf=0.16600
   GERDAUH_VAR_tf=0.01180
   GERDAUH_VAR_tw=0.00720
</v>
      </c>
    </row>
    <row r="7" spans="1:11" s="7" customFormat="1" ht="15" customHeight="1" x14ac:dyDescent="0.25">
      <c r="A7" s="7" t="s">
        <v>26</v>
      </c>
      <c r="B7" s="7" t="s">
        <v>27</v>
      </c>
      <c r="C7" s="8">
        <v>46.1</v>
      </c>
      <c r="D7" s="8">
        <v>203</v>
      </c>
      <c r="E7" s="8">
        <v>203</v>
      </c>
      <c r="F7" s="8">
        <v>11</v>
      </c>
      <c r="G7" s="8">
        <v>7.2</v>
      </c>
      <c r="H7" s="8">
        <v>161</v>
      </c>
      <c r="I7" s="8">
        <v>10</v>
      </c>
      <c r="J7" s="6" t="str">
        <f t="shared" si="0"/>
        <v xml:space="preserve">*elseif,AR20,EQ,'W200X46.1',THEN
   GERDAUH_VAR_d=0.20300
   GERDAUH_VAR_bf=0.20300
   GERDAUH_VAR_tf=0.01100
   GERDAUH_VAR_tw=0.00720
</v>
      </c>
    </row>
    <row r="8" spans="1:11" s="7" customFormat="1" ht="15" customHeight="1" x14ac:dyDescent="0.25">
      <c r="A8" s="7" t="s">
        <v>28</v>
      </c>
      <c r="B8" s="7" t="s">
        <v>29</v>
      </c>
      <c r="C8" s="8">
        <v>52</v>
      </c>
      <c r="D8" s="8">
        <v>206</v>
      </c>
      <c r="E8" s="8">
        <v>204</v>
      </c>
      <c r="F8" s="8">
        <v>12.6</v>
      </c>
      <c r="G8" s="8">
        <v>7.9</v>
      </c>
      <c r="H8" s="8">
        <v>157</v>
      </c>
      <c r="I8" s="8">
        <v>11.900000000000006</v>
      </c>
      <c r="J8" s="6" t="str">
        <f t="shared" si="0"/>
        <v xml:space="preserve">*elseif,AR20,EQ,'W200X52',THEN
   GERDAUH_VAR_d=0.20600
   GERDAUH_VAR_bf=0.20400
   GERDAUH_VAR_tf=0.01260
   GERDAUH_VAR_tw=0.00790
</v>
      </c>
    </row>
    <row r="9" spans="1:11" s="7" customFormat="1" ht="15" customHeight="1" x14ac:dyDescent="0.25">
      <c r="A9" s="7" t="s">
        <v>30</v>
      </c>
      <c r="B9" s="7" t="s">
        <v>31</v>
      </c>
      <c r="C9" s="8">
        <v>53</v>
      </c>
      <c r="D9" s="8">
        <v>204</v>
      </c>
      <c r="E9" s="8">
        <v>207</v>
      </c>
      <c r="F9" s="8">
        <v>11.3</v>
      </c>
      <c r="G9" s="8">
        <v>11.3</v>
      </c>
      <c r="H9" s="8">
        <v>161</v>
      </c>
      <c r="I9" s="8">
        <v>10.200000000000003</v>
      </c>
      <c r="J9" s="6" t="str">
        <f t="shared" si="0"/>
        <v xml:space="preserve">*elseif,AR20,EQ,'HP200X53',THEN
   GERDAUH_VAR_d=0.20400
   GERDAUH_VAR_bf=0.20700
   GERDAUH_VAR_tf=0.01130
   GERDAUH_VAR_tw=0.01130
</v>
      </c>
    </row>
    <row r="10" spans="1:11" s="7" customFormat="1" ht="15" customHeight="1" x14ac:dyDescent="0.25">
      <c r="A10" s="7" t="s">
        <v>32</v>
      </c>
      <c r="B10" s="7" t="s">
        <v>33</v>
      </c>
      <c r="C10" s="8">
        <v>59</v>
      </c>
      <c r="D10" s="8">
        <v>210</v>
      </c>
      <c r="E10" s="8">
        <v>205</v>
      </c>
      <c r="F10" s="8">
        <v>14.2</v>
      </c>
      <c r="G10" s="8">
        <v>9.1</v>
      </c>
      <c r="H10" s="8">
        <v>158</v>
      </c>
      <c r="I10" s="8">
        <v>11.799999999999997</v>
      </c>
      <c r="J10" s="6" t="str">
        <f t="shared" si="0"/>
        <v xml:space="preserve">*elseif,AR20,EQ,'W200X59',THEN
   GERDAUH_VAR_d=0.21000
   GERDAUH_VAR_bf=0.20500
   GERDAUH_VAR_tf=0.01420
   GERDAUH_VAR_tw=0.00910
</v>
      </c>
    </row>
    <row r="11" spans="1:11" s="7" customFormat="1" ht="15" customHeight="1" x14ac:dyDescent="0.25">
      <c r="A11" s="7" t="s">
        <v>34</v>
      </c>
      <c r="B11" s="7" t="s">
        <v>35</v>
      </c>
      <c r="C11" s="8">
        <v>71</v>
      </c>
      <c r="D11" s="8">
        <v>216</v>
      </c>
      <c r="E11" s="8">
        <v>206</v>
      </c>
      <c r="F11" s="8">
        <v>17.399999999999999</v>
      </c>
      <c r="G11" s="8">
        <v>10.199999999999999</v>
      </c>
      <c r="H11" s="8">
        <v>161</v>
      </c>
      <c r="I11" s="8">
        <v>10.099999999999994</v>
      </c>
      <c r="J11" s="6" t="str">
        <f t="shared" si="0"/>
        <v xml:space="preserve">*elseif,AR20,EQ,'W200X71',THEN
   GERDAUH_VAR_d=0.21600
   GERDAUH_VAR_bf=0.20600
   GERDAUH_VAR_tf=0.01740
   GERDAUH_VAR_tw=0.01020
</v>
      </c>
    </row>
    <row r="12" spans="1:11" s="7" customFormat="1" ht="15" customHeight="1" x14ac:dyDescent="0.25">
      <c r="A12" s="7" t="s">
        <v>36</v>
      </c>
      <c r="B12" s="7" t="s">
        <v>37</v>
      </c>
      <c r="C12" s="8">
        <v>86</v>
      </c>
      <c r="D12" s="8">
        <v>222</v>
      </c>
      <c r="E12" s="8">
        <v>209</v>
      </c>
      <c r="F12" s="8">
        <v>20.6</v>
      </c>
      <c r="G12" s="8">
        <v>13</v>
      </c>
      <c r="H12" s="8">
        <v>157</v>
      </c>
      <c r="I12" s="8">
        <v>11.900000000000006</v>
      </c>
      <c r="J12" s="6" t="str">
        <f t="shared" si="0"/>
        <v xml:space="preserve">*elseif,AR20,EQ,'W200X86',THEN
   GERDAUH_VAR_d=0.22200
   GERDAUH_VAR_bf=0.20900
   GERDAUH_VAR_tf=0.02060
   GERDAUH_VAR_tw=0.01300
</v>
      </c>
    </row>
    <row r="13" spans="1:11" s="7" customFormat="1" ht="15" customHeight="1" x14ac:dyDescent="0.25">
      <c r="A13" s="7" t="s">
        <v>52</v>
      </c>
      <c r="B13" s="7" t="s">
        <v>53</v>
      </c>
      <c r="C13" s="8">
        <v>62</v>
      </c>
      <c r="D13" s="8">
        <v>246</v>
      </c>
      <c r="E13" s="8">
        <v>256</v>
      </c>
      <c r="F13" s="8">
        <v>10.7</v>
      </c>
      <c r="G13" s="8">
        <v>10.5</v>
      </c>
      <c r="H13" s="8">
        <v>201</v>
      </c>
      <c r="I13" s="8">
        <v>11.799999999999997</v>
      </c>
      <c r="J13" s="6" t="str">
        <f t="shared" si="0"/>
        <v xml:space="preserve">*elseif,AR20,EQ,'HP250X62',THEN
   GERDAUH_VAR_d=0.24600
   GERDAUH_VAR_bf=0.25600
   GERDAUH_VAR_tf=0.01070
   GERDAUH_VAR_tw=0.01050
</v>
      </c>
    </row>
    <row r="14" spans="1:11" s="7" customFormat="1" ht="15" customHeight="1" x14ac:dyDescent="0.25">
      <c r="A14" s="7" t="s">
        <v>54</v>
      </c>
      <c r="B14" s="7" t="s">
        <v>55</v>
      </c>
      <c r="C14" s="8">
        <v>73</v>
      </c>
      <c r="D14" s="8">
        <v>253</v>
      </c>
      <c r="E14" s="8">
        <v>254</v>
      </c>
      <c r="F14" s="8">
        <v>14.2</v>
      </c>
      <c r="G14" s="8">
        <v>8.6</v>
      </c>
      <c r="H14" s="8">
        <v>201</v>
      </c>
      <c r="I14" s="8">
        <v>11.799999999999997</v>
      </c>
      <c r="J14" s="6" t="str">
        <f t="shared" si="0"/>
        <v xml:space="preserve">*elseif,AR20,EQ,'W250X73',THEN
   GERDAUH_VAR_d=0.25300
   GERDAUH_VAR_bf=0.25400
   GERDAUH_VAR_tf=0.01420
   GERDAUH_VAR_tw=0.00860
</v>
      </c>
    </row>
    <row r="15" spans="1:11" s="7" customFormat="1" ht="15" customHeight="1" x14ac:dyDescent="0.25">
      <c r="A15" s="7" t="s">
        <v>56</v>
      </c>
      <c r="B15" s="7" t="s">
        <v>57</v>
      </c>
      <c r="C15" s="8">
        <v>80</v>
      </c>
      <c r="D15" s="8">
        <v>256</v>
      </c>
      <c r="E15" s="8">
        <v>255</v>
      </c>
      <c r="F15" s="8">
        <v>15.6</v>
      </c>
      <c r="G15" s="8">
        <v>9.4</v>
      </c>
      <c r="H15" s="8">
        <v>201</v>
      </c>
      <c r="I15" s="8">
        <v>11.900000000000006</v>
      </c>
      <c r="J15" s="6" t="str">
        <f t="shared" si="0"/>
        <v xml:space="preserve">*elseif,AR20,EQ,'W250X80',THEN
   GERDAUH_VAR_d=0.25600
   GERDAUH_VAR_bf=0.25500
   GERDAUH_VAR_tf=0.01560
   GERDAUH_VAR_tw=0.00940
</v>
      </c>
    </row>
    <row r="16" spans="1:11" s="7" customFormat="1" ht="15" customHeight="1" x14ac:dyDescent="0.25">
      <c r="A16" s="7" t="s">
        <v>58</v>
      </c>
      <c r="B16" s="7" t="s">
        <v>59</v>
      </c>
      <c r="C16" s="8">
        <v>85</v>
      </c>
      <c r="D16" s="8">
        <v>254</v>
      </c>
      <c r="E16" s="8">
        <v>260</v>
      </c>
      <c r="F16" s="8">
        <v>14.4</v>
      </c>
      <c r="G16" s="8">
        <v>14.4</v>
      </c>
      <c r="H16" s="8">
        <v>201</v>
      </c>
      <c r="I16" s="8">
        <v>12.099999999999994</v>
      </c>
      <c r="J16" s="6" t="str">
        <f t="shared" si="0"/>
        <v xml:space="preserve">*elseif,AR20,EQ,'HP250X85',THEN
   GERDAUH_VAR_d=0.25400
   GERDAUH_VAR_bf=0.26000
   GERDAUH_VAR_tf=0.01440
   GERDAUH_VAR_tw=0.01440
</v>
      </c>
    </row>
    <row r="17" spans="1:10" s="7" customFormat="1" ht="15" customHeight="1" x14ac:dyDescent="0.25">
      <c r="A17" s="7" t="s">
        <v>60</v>
      </c>
      <c r="B17" s="7" t="s">
        <v>61</v>
      </c>
      <c r="C17" s="8">
        <v>89</v>
      </c>
      <c r="D17" s="8">
        <v>260</v>
      </c>
      <c r="E17" s="8">
        <v>265</v>
      </c>
      <c r="F17" s="8">
        <v>17.3</v>
      </c>
      <c r="G17" s="8">
        <v>10.7</v>
      </c>
      <c r="H17" s="8">
        <v>201</v>
      </c>
      <c r="I17" s="8">
        <v>12.200000000000003</v>
      </c>
      <c r="J17" s="6" t="str">
        <f t="shared" si="0"/>
        <v xml:space="preserve">*elseif,AR20,EQ,'W250X89',THEN
   GERDAUH_VAR_d=0.26000
   GERDAUH_VAR_bf=0.26500
   GERDAUH_VAR_tf=0.01730
   GERDAUH_VAR_tw=0.01070
</v>
      </c>
    </row>
    <row r="18" spans="1:10" s="7" customFormat="1" ht="15" customHeight="1" x14ac:dyDescent="0.25">
      <c r="A18" s="7" t="s">
        <v>62</v>
      </c>
      <c r="B18" s="7" t="s">
        <v>63</v>
      </c>
      <c r="C18" s="8">
        <v>101</v>
      </c>
      <c r="D18" s="8">
        <v>264</v>
      </c>
      <c r="E18" s="8">
        <v>257</v>
      </c>
      <c r="F18" s="8">
        <v>19.600000000000001</v>
      </c>
      <c r="G18" s="8">
        <v>11.9</v>
      </c>
      <c r="H18" s="8">
        <v>201</v>
      </c>
      <c r="I18" s="8">
        <v>11.900000000000006</v>
      </c>
      <c r="J18" s="6" t="str">
        <f t="shared" si="0"/>
        <v xml:space="preserve">*elseif,AR20,EQ,'W250X101',THEN
   GERDAUH_VAR_d=0.26400
   GERDAUH_VAR_bf=0.25700
   GERDAUH_VAR_tf=0.01960
   GERDAUH_VAR_tw=0.01190
</v>
      </c>
    </row>
    <row r="19" spans="1:10" s="7" customFormat="1" ht="15" customHeight="1" x14ac:dyDescent="0.25">
      <c r="A19" s="7" t="s">
        <v>64</v>
      </c>
      <c r="B19" s="7" t="s">
        <v>65</v>
      </c>
      <c r="C19" s="8">
        <v>115</v>
      </c>
      <c r="D19" s="8">
        <v>269</v>
      </c>
      <c r="E19" s="8">
        <v>259</v>
      </c>
      <c r="F19" s="8">
        <v>22.1</v>
      </c>
      <c r="G19" s="8">
        <v>13.5</v>
      </c>
      <c r="H19" s="8">
        <v>201</v>
      </c>
      <c r="I19" s="8">
        <v>11.900000000000006</v>
      </c>
      <c r="J19" s="6" t="str">
        <f t="shared" si="0"/>
        <v xml:space="preserve">*elseif,AR20,EQ,'W250X115',THEN
   GERDAUH_VAR_d=0.26900
   GERDAUH_VAR_bf=0.25900
   GERDAUH_VAR_tf=0.02210
   GERDAUH_VAR_tw=0.01350
</v>
      </c>
    </row>
    <row r="20" spans="1:10" s="7" customFormat="1" ht="15" customHeight="1" x14ac:dyDescent="0.25">
      <c r="A20" s="7" t="s">
        <v>80</v>
      </c>
      <c r="B20" s="7" t="s">
        <v>81</v>
      </c>
      <c r="C20" s="8">
        <v>79</v>
      </c>
      <c r="D20" s="8">
        <v>299</v>
      </c>
      <c r="E20" s="8">
        <v>306</v>
      </c>
      <c r="F20" s="8">
        <v>11</v>
      </c>
      <c r="G20" s="8">
        <v>11</v>
      </c>
      <c r="H20" s="8">
        <v>245</v>
      </c>
      <c r="I20" s="8">
        <v>16</v>
      </c>
      <c r="J20" s="6" t="str">
        <f t="shared" si="0"/>
        <v xml:space="preserve">*elseif,AR20,EQ,'HP310X79',THEN
   GERDAUH_VAR_d=0.29900
   GERDAUH_VAR_bf=0.30600
   GERDAUH_VAR_tf=0.01100
   GERDAUH_VAR_tw=0.01100
</v>
      </c>
    </row>
    <row r="21" spans="1:10" s="7" customFormat="1" ht="15" customHeight="1" x14ac:dyDescent="0.25">
      <c r="A21" s="7" t="s">
        <v>82</v>
      </c>
      <c r="B21" s="7" t="s">
        <v>83</v>
      </c>
      <c r="C21" s="8">
        <v>93</v>
      </c>
      <c r="D21" s="8">
        <v>303</v>
      </c>
      <c r="E21" s="8">
        <v>308</v>
      </c>
      <c r="F21" s="8">
        <v>13.1</v>
      </c>
      <c r="G21" s="8">
        <v>13.1</v>
      </c>
      <c r="H21" s="8">
        <v>245</v>
      </c>
      <c r="I21" s="8">
        <v>15.900000000000006</v>
      </c>
      <c r="J21" s="6" t="str">
        <f t="shared" si="0"/>
        <v xml:space="preserve">*elseif,AR20,EQ,'HP310X93',THEN
   GERDAUH_VAR_d=0.30300
   GERDAUH_VAR_bf=0.30800
   GERDAUH_VAR_tf=0.01310
   GERDAUH_VAR_tw=0.01310
</v>
      </c>
    </row>
    <row r="22" spans="1:10" s="7" customFormat="1" ht="15" customHeight="1" x14ac:dyDescent="0.25">
      <c r="A22" s="7" t="s">
        <v>84</v>
      </c>
      <c r="B22" s="7" t="s">
        <v>85</v>
      </c>
      <c r="C22" s="8">
        <v>97</v>
      </c>
      <c r="D22" s="8">
        <v>308</v>
      </c>
      <c r="E22" s="8">
        <v>305</v>
      </c>
      <c r="F22" s="8">
        <v>15.4</v>
      </c>
      <c r="G22" s="8">
        <v>9.9</v>
      </c>
      <c r="H22" s="8">
        <v>245</v>
      </c>
      <c r="I22" s="8">
        <v>16.099999999999994</v>
      </c>
      <c r="J22" s="6" t="str">
        <f t="shared" si="0"/>
        <v xml:space="preserve">*elseif,AR20,EQ,'W310X97',THEN
   GERDAUH_VAR_d=0.30800
   GERDAUH_VAR_bf=0.30500
   GERDAUH_VAR_tf=0.01540
   GERDAUH_VAR_tw=0.00990
</v>
      </c>
    </row>
    <row r="23" spans="1:10" s="7" customFormat="1" ht="15" customHeight="1" x14ac:dyDescent="0.25">
      <c r="A23" s="7" t="s">
        <v>86</v>
      </c>
      <c r="B23" s="7" t="s">
        <v>87</v>
      </c>
      <c r="C23" s="8">
        <v>107</v>
      </c>
      <c r="D23" s="8">
        <v>311</v>
      </c>
      <c r="E23" s="8">
        <v>306</v>
      </c>
      <c r="F23" s="8">
        <v>17</v>
      </c>
      <c r="G23" s="8">
        <v>10.9</v>
      </c>
      <c r="H23" s="8">
        <v>245</v>
      </c>
      <c r="I23" s="8">
        <v>16</v>
      </c>
      <c r="J23" s="6" t="str">
        <f t="shared" si="0"/>
        <v xml:space="preserve">*elseif,AR20,EQ,'W310X107',THEN
   GERDAUH_VAR_d=0.31100
   GERDAUH_VAR_bf=0.30600
   GERDAUH_VAR_tf=0.01700
   GERDAUH_VAR_tw=0.01090
</v>
      </c>
    </row>
    <row r="24" spans="1:10" s="7" customFormat="1" ht="15" customHeight="1" x14ac:dyDescent="0.25">
      <c r="A24" s="7" t="s">
        <v>88</v>
      </c>
      <c r="B24" s="7" t="s">
        <v>89</v>
      </c>
      <c r="C24" s="8">
        <v>110</v>
      </c>
      <c r="D24" s="8">
        <v>308</v>
      </c>
      <c r="E24" s="8">
        <v>310</v>
      </c>
      <c r="F24" s="8">
        <v>15.5</v>
      </c>
      <c r="G24" s="8">
        <v>15.4</v>
      </c>
      <c r="H24" s="8">
        <v>245</v>
      </c>
      <c r="I24" s="8">
        <v>16</v>
      </c>
      <c r="J24" s="6" t="str">
        <f t="shared" si="0"/>
        <v xml:space="preserve">*elseif,AR20,EQ,'HP310X110',THEN
   GERDAUH_VAR_d=0.30800
   GERDAUH_VAR_bf=0.31000
   GERDAUH_VAR_tf=0.01550
   GERDAUH_VAR_tw=0.01540
</v>
      </c>
    </row>
    <row r="25" spans="1:10" s="7" customFormat="1" ht="15" customHeight="1" x14ac:dyDescent="0.25">
      <c r="A25" s="7" t="s">
        <v>90</v>
      </c>
      <c r="B25" s="7" t="s">
        <v>91</v>
      </c>
      <c r="C25" s="8">
        <v>117</v>
      </c>
      <c r="D25" s="8">
        <v>314</v>
      </c>
      <c r="E25" s="8">
        <v>307</v>
      </c>
      <c r="F25" s="8">
        <v>18.7</v>
      </c>
      <c r="G25" s="8">
        <v>11.9</v>
      </c>
      <c r="H25" s="8">
        <v>245</v>
      </c>
      <c r="I25" s="8">
        <v>15.800000000000011</v>
      </c>
      <c r="J25" s="6" t="str">
        <f t="shared" si="0"/>
        <v xml:space="preserve">*elseif,AR20,EQ,'W310X117',THEN
   GERDAUH_VAR_d=0.31400
   GERDAUH_VAR_bf=0.30700
   GERDAUH_VAR_tf=0.01870
   GERDAUH_VAR_tw=0.01190
</v>
      </c>
    </row>
    <row r="26" spans="1:10" s="7" customFormat="1" ht="15" customHeight="1" x14ac:dyDescent="0.25">
      <c r="A26" s="7" t="s">
        <v>92</v>
      </c>
      <c r="B26" s="7" t="s">
        <v>93</v>
      </c>
      <c r="C26" s="8">
        <v>125</v>
      </c>
      <c r="D26" s="8">
        <v>312</v>
      </c>
      <c r="E26" s="8">
        <v>312</v>
      </c>
      <c r="F26" s="8">
        <v>17.399999999999999</v>
      </c>
      <c r="G26" s="8">
        <v>17.399999999999999</v>
      </c>
      <c r="H26" s="8">
        <v>245</v>
      </c>
      <c r="I26" s="8">
        <v>16.099999999999994</v>
      </c>
      <c r="J26" s="6" t="str">
        <f t="shared" si="0"/>
        <v xml:space="preserve">*elseif,AR20,EQ,'HP310X125',THEN
   GERDAUH_VAR_d=0.31200
   GERDAUH_VAR_bf=0.31200
   GERDAUH_VAR_tf=0.01740
   GERDAUH_VAR_tw=0.01740
</v>
      </c>
    </row>
    <row r="27" spans="1:10" s="7" customFormat="1" ht="15" customHeight="1" x14ac:dyDescent="0.25">
      <c r="A27" s="7" t="s">
        <v>110</v>
      </c>
      <c r="B27" s="7" t="s">
        <v>111</v>
      </c>
      <c r="C27" s="8">
        <v>91</v>
      </c>
      <c r="D27" s="8">
        <v>353</v>
      </c>
      <c r="E27" s="8">
        <v>254</v>
      </c>
      <c r="F27" s="8">
        <v>16.399999999999999</v>
      </c>
      <c r="G27" s="8">
        <v>9.5</v>
      </c>
      <c r="H27" s="8">
        <v>288</v>
      </c>
      <c r="I27" s="8">
        <v>16.099999999999994</v>
      </c>
      <c r="J27" s="6" t="str">
        <f t="shared" si="0"/>
        <v xml:space="preserve">*elseif,AR20,EQ,'W360X91',THEN
   GERDAUH_VAR_d=0.35300
   GERDAUH_VAR_bf=0.25400
   GERDAUH_VAR_tf=0.01640
   GERDAUH_VAR_tw=0.00950
</v>
      </c>
    </row>
    <row r="28" spans="1:10" s="7" customFormat="1" ht="15" customHeight="1" x14ac:dyDescent="0.25">
      <c r="A28" s="7" t="s">
        <v>112</v>
      </c>
      <c r="B28" s="7" t="s">
        <v>113</v>
      </c>
      <c r="C28" s="8">
        <v>101</v>
      </c>
      <c r="D28" s="8">
        <v>357</v>
      </c>
      <c r="E28" s="8">
        <v>255</v>
      </c>
      <c r="F28" s="8">
        <v>18.3</v>
      </c>
      <c r="G28" s="8">
        <v>10.5</v>
      </c>
      <c r="H28" s="8">
        <v>286</v>
      </c>
      <c r="I28" s="8">
        <v>17.199999999999989</v>
      </c>
      <c r="J28" s="6" t="str">
        <f t="shared" si="0"/>
        <v xml:space="preserve">*elseif,AR20,EQ,'W360X101',THEN
   GERDAUH_VAR_d=0.35700
   GERDAUH_VAR_bf=0.25500
   GERDAUH_VAR_tf=0.01830
   GERDAUH_VAR_tw=0.01050
</v>
      </c>
    </row>
    <row r="29" spans="1:10" s="7" customFormat="1" ht="15" customHeight="1" x14ac:dyDescent="0.25">
      <c r="A29" s="7" t="s">
        <v>114</v>
      </c>
      <c r="B29" s="7" t="s">
        <v>115</v>
      </c>
      <c r="C29" s="8">
        <v>110</v>
      </c>
      <c r="D29" s="8">
        <v>360</v>
      </c>
      <c r="E29" s="8">
        <v>256</v>
      </c>
      <c r="F29" s="8">
        <v>19.899999999999999</v>
      </c>
      <c r="G29" s="8">
        <v>11.4</v>
      </c>
      <c r="H29" s="8">
        <v>288</v>
      </c>
      <c r="I29" s="8">
        <v>16.099999999999994</v>
      </c>
      <c r="J29" s="6" t="str">
        <f t="shared" si="0"/>
        <v xml:space="preserve">*elseif,AR20,EQ,'W360X110',THEN
   GERDAUH_VAR_d=0.36000
   GERDAUH_VAR_bf=0.25600
   GERDAUH_VAR_tf=0.01990
   GERDAUH_VAR_tw=0.01140
</v>
      </c>
    </row>
    <row r="30" spans="1:10" s="7" customFormat="1" ht="15" customHeight="1" x14ac:dyDescent="0.25">
      <c r="A30" s="7" t="s">
        <v>116</v>
      </c>
      <c r="B30" s="7" t="s">
        <v>117</v>
      </c>
      <c r="C30" s="8">
        <v>122</v>
      </c>
      <c r="D30" s="8">
        <v>363</v>
      </c>
      <c r="E30" s="8">
        <v>257</v>
      </c>
      <c r="F30" s="8">
        <v>21.7</v>
      </c>
      <c r="G30" s="8">
        <v>13</v>
      </c>
      <c r="H30" s="8">
        <v>288</v>
      </c>
      <c r="I30" s="8">
        <v>15.800000000000011</v>
      </c>
      <c r="J30" s="6" t="str">
        <f t="shared" si="0"/>
        <v xml:space="preserve">*elseif,AR20,EQ,'W360X122',THEN
   GERDAUH_VAR_d=0.36300
   GERDAUH_VAR_bf=0.25700
   GERDAUH_VAR_tf=0.02170
   GERDAUH_VAR_tw=0.01300
</v>
      </c>
    </row>
    <row r="31" spans="1:10" s="7" customFormat="1" ht="15" customHeight="1" x14ac:dyDescent="0.25">
      <c r="C31" s="8"/>
      <c r="D31" s="8"/>
      <c r="E31" s="8"/>
      <c r="F31" s="8"/>
      <c r="G31" s="8"/>
      <c r="H31" s="8"/>
      <c r="I31" s="8"/>
    </row>
    <row r="32" spans="1:10" s="7" customFormat="1" ht="15" customHeight="1" x14ac:dyDescent="0.25">
      <c r="C32" s="8"/>
      <c r="D32" s="8"/>
      <c r="E32" s="8"/>
      <c r="F32" s="8"/>
      <c r="G32" s="8"/>
      <c r="H32" s="8"/>
      <c r="I32" s="8"/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spans="3:9" ht="15" customHeight="1" x14ac:dyDescent="0.25"/>
    <row r="434" spans="3:9" ht="15" customHeight="1" x14ac:dyDescent="0.25"/>
    <row r="435" spans="3:9" ht="15" customHeight="1" x14ac:dyDescent="0.25"/>
    <row r="436" spans="3:9" ht="15" customHeight="1" x14ac:dyDescent="0.25"/>
    <row r="437" spans="3:9" ht="15" customHeight="1" x14ac:dyDescent="0.25"/>
    <row r="438" spans="3:9" ht="15" customHeight="1" x14ac:dyDescent="0.25"/>
    <row r="439" spans="3:9" ht="15" customHeight="1" x14ac:dyDescent="0.25"/>
    <row r="440" spans="3:9" ht="15" customHeight="1" x14ac:dyDescent="0.25"/>
    <row r="441" spans="3:9" s="5" customFormat="1" ht="15" customHeight="1" thickBot="1" x14ac:dyDescent="0.3">
      <c r="C441" s="4"/>
      <c r="D441" s="4"/>
      <c r="E441" s="4"/>
      <c r="F441" s="4"/>
      <c r="G441" s="4"/>
      <c r="H441" s="4"/>
      <c r="I441" s="4"/>
    </row>
    <row r="442" spans="3:9" ht="15" customHeight="1" x14ac:dyDescent="0.25"/>
    <row r="443" spans="3:9" ht="15" customHeight="1" x14ac:dyDescent="0.25"/>
    <row r="444" spans="3:9" ht="15" customHeight="1" x14ac:dyDescent="0.25"/>
    <row r="445" spans="3:9" ht="15" customHeight="1" x14ac:dyDescent="0.25"/>
    <row r="446" spans="3:9" ht="15" customHeight="1" x14ac:dyDescent="0.25"/>
    <row r="447" spans="3:9" ht="15" customHeight="1" x14ac:dyDescent="0.25"/>
    <row r="448" spans="3:9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</sheetData>
  <conditionalFormatting sqref="J31:AS1048576 J1 L1:AS1 K2:AS30">
    <cfRule type="notContainsBlanks" dxfId="182" priority="4">
      <formula>LEN(TRIM(J1))&gt;0</formula>
    </cfRule>
  </conditionalFormatting>
  <conditionalFormatting sqref="A1:I1">
    <cfRule type="notContainsBlanks" dxfId="181" priority="6">
      <formula>LEN(TRIM(A1))&gt;0</formula>
    </cfRule>
  </conditionalFormatting>
  <conditionalFormatting sqref="J1 L1:AS1">
    <cfRule type="notContainsBlanks" dxfId="180" priority="5">
      <formula>LEN(TRIM(J1))&gt;0</formula>
    </cfRule>
  </conditionalFormatting>
  <conditionalFormatting sqref="A1:I441">
    <cfRule type="containsBlanks" dxfId="179" priority="2">
      <formula>LEN(TRIM(A1))=0</formula>
    </cfRule>
    <cfRule type="expression" dxfId="178" priority="3">
      <formula>AND(COUNTA(A1),(COUNTBLANK(A$1)&lt;&gt;0))</formula>
    </cfRule>
    <cfRule type="notContainsBlanks" dxfId="177" priority="7">
      <formula>LEN(TRIM(A1))&gt;0</formula>
    </cfRule>
  </conditionalFormatting>
  <conditionalFormatting sqref="J2:J30">
    <cfRule type="notContainsBlanks" dxfId="176" priority="1">
      <formula>LEN(TRIM(J2))&gt;0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0"/>
  <sheetViews>
    <sheetView showGridLines="0" zoomScaleNormal="100" workbookViewId="0">
      <pane ySplit="1" topLeftCell="A2" activePane="bottomLeft" state="frozen"/>
      <selection pane="bottomLeft" activeCell="I1" sqref="I1"/>
    </sheetView>
  </sheetViews>
  <sheetFormatPr defaultRowHeight="12.75" x14ac:dyDescent="0.25"/>
  <cols>
    <col min="1" max="2" width="18.7109375" style="1" customWidth="1"/>
    <col min="3" max="7" width="10.7109375" style="2" customWidth="1"/>
    <col min="8" max="8" width="82" style="1" bestFit="1" customWidth="1"/>
    <col min="9" max="9" width="12.7109375" style="1" customWidth="1"/>
    <col min="10" max="15" width="10.7109375" style="1" customWidth="1"/>
    <col min="16" max="16" width="16.140625" style="1" bestFit="1" customWidth="1"/>
    <col min="17" max="17" width="13.7109375" style="1" bestFit="1" customWidth="1"/>
    <col min="18" max="70" width="10.7109375" style="1" customWidth="1"/>
    <col min="71" max="16384" width="9.140625" style="1"/>
  </cols>
  <sheetData>
    <row r="1" spans="1:9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700</v>
      </c>
      <c r="E1" s="3" t="s">
        <v>347</v>
      </c>
      <c r="F1" s="3" t="s">
        <v>353</v>
      </c>
      <c r="G1" s="3" t="s">
        <v>348</v>
      </c>
      <c r="H1" s="1" t="s">
        <v>176</v>
      </c>
      <c r="I1" s="9" t="s">
        <v>699</v>
      </c>
    </row>
    <row r="2" spans="1:9" s="7" customFormat="1" ht="15" customHeight="1" x14ac:dyDescent="0.25">
      <c r="A2" s="7" t="s">
        <v>701</v>
      </c>
      <c r="B2" s="7" t="s">
        <v>701</v>
      </c>
      <c r="C2" s="8">
        <v>1.68</v>
      </c>
      <c r="D2" s="8">
        <v>50</v>
      </c>
      <c r="E2" s="8">
        <v>25</v>
      </c>
      <c r="F2" s="8">
        <v>10</v>
      </c>
      <c r="G2" s="8">
        <v>2</v>
      </c>
      <c r="H2" s="6" t="str">
        <f>$H$1 &amp; UPPER(A2) &amp; "',THEN" &amp; CHAR(10) &amp; "   " &amp; $I$1 &amp; "_VAR_" &amp; $D$1 &amp; "=" &amp; FIXED(D2/1000,5) &amp; CHAR(10) &amp; "   " &amp; $I$1 &amp; "_VAR_" &amp; $E$1 &amp; "=" &amp; FIXED(E2/1000,5) &amp; CHAR(10) &amp; "   " &amp; $I$1 &amp; "_VAR_" &amp; $F$1 &amp; "=" &amp; FIXED(F2/1000,5) &amp; CHAR(10) &amp; "   " &amp; $I$1 &amp; "_VAR_" &amp; $G$1 &amp; "=" &amp; FIXED(G2/1000,5) &amp; CHAR(10)</f>
        <v xml:space="preserve">*elseif,AR20,EQ,'UE50X25X10X2',THEN
   GERDAUUDE_VAR_h=0.05000
   GERDAUUDE_VAR_b=0.02500
   GERDAUUDE_VAR_d=0.01000
   GERDAUUDE_VAR_t=0.00200
</v>
      </c>
    </row>
    <row r="3" spans="1:9" s="7" customFormat="1" ht="15" customHeight="1" x14ac:dyDescent="0.25">
      <c r="A3" s="7" t="s">
        <v>702</v>
      </c>
      <c r="B3" s="7" t="s">
        <v>701</v>
      </c>
      <c r="C3" s="8">
        <v>1.86</v>
      </c>
      <c r="D3" s="8">
        <v>50</v>
      </c>
      <c r="E3" s="8">
        <v>25</v>
      </c>
      <c r="F3" s="8">
        <v>10</v>
      </c>
      <c r="G3" s="8">
        <v>2.25</v>
      </c>
      <c r="H3" s="6" t="str">
        <f>$H$1 &amp; UPPER(A3) &amp; "',THEN" &amp; CHAR(10) &amp; "   " &amp; $I$1 &amp; "_VAR_" &amp; $D$1 &amp; "=" &amp; FIXED(D3/1000,5) &amp; CHAR(10) &amp; "   " &amp; $I$1 &amp; "_VAR_" &amp; $E$1 &amp; "=" &amp; FIXED(E3/1000,5) &amp; CHAR(10) &amp; "   " &amp; $I$1 &amp; "_VAR_" &amp; $F$1 &amp; "=" &amp; FIXED(F3/1000,5) &amp; CHAR(10) &amp; "   " &amp; $I$1 &amp; "_VAR_" &amp; $G$1 &amp; "=" &amp; FIXED(G3/1000,5) &amp; CHAR(10)</f>
        <v xml:space="preserve">*elseif,AR20,EQ,'UE50X25X10X2.25',THEN
   GERDAUUDE_VAR_h=0.05000
   GERDAUUDE_VAR_b=0.02500
   GERDAUUDE_VAR_d=0.01000
   GERDAUUDE_VAR_t=0.00225
</v>
      </c>
    </row>
    <row r="4" spans="1:9" s="7" customFormat="1" ht="15" customHeight="1" x14ac:dyDescent="0.25">
      <c r="A4" s="7" t="s">
        <v>703</v>
      </c>
      <c r="B4" s="7" t="s">
        <v>701</v>
      </c>
      <c r="C4" s="8">
        <v>2.13</v>
      </c>
      <c r="D4" s="8">
        <v>50</v>
      </c>
      <c r="E4" s="8">
        <v>25</v>
      </c>
      <c r="F4" s="8">
        <v>10</v>
      </c>
      <c r="G4" s="8">
        <v>2.65</v>
      </c>
      <c r="H4" s="6" t="str">
        <f>$H$1 &amp; UPPER(A4) &amp; "',THEN" &amp; CHAR(10) &amp; "   " &amp; $I$1 &amp; "_VAR_" &amp; $D$1 &amp; "=" &amp; FIXED(D4/1000,5) &amp; CHAR(10) &amp; "   " &amp; $I$1 &amp; "_VAR_" &amp; $E$1 &amp; "=" &amp; FIXED(E4/1000,5) &amp; CHAR(10) &amp; "   " &amp; $I$1 &amp; "_VAR_" &amp; $F$1 &amp; "=" &amp; FIXED(F4/1000,5) &amp; CHAR(10) &amp; "   " &amp; $I$1 &amp; "_VAR_" &amp; $G$1 &amp; "=" &amp; FIXED(G4/1000,5) &amp; CHAR(10)</f>
        <v xml:space="preserve">*elseif,AR20,EQ,'UE50X25X10X2.65',THEN
   GERDAUUDE_VAR_h=0.05000
   GERDAUUDE_VAR_b=0.02500
   GERDAUUDE_VAR_d=0.01000
   GERDAUUDE_VAR_t=0.00265
</v>
      </c>
    </row>
    <row r="5" spans="1:9" s="7" customFormat="1" ht="15" customHeight="1" x14ac:dyDescent="0.25">
      <c r="A5" s="7" t="s">
        <v>704</v>
      </c>
      <c r="B5" s="7" t="s">
        <v>704</v>
      </c>
      <c r="C5" s="8">
        <v>2.36</v>
      </c>
      <c r="D5" s="8">
        <v>50</v>
      </c>
      <c r="E5" s="8">
        <v>25</v>
      </c>
      <c r="F5" s="8">
        <v>10</v>
      </c>
      <c r="G5" s="8">
        <v>3</v>
      </c>
      <c r="H5" s="6" t="str">
        <f>$H$1 &amp; UPPER(A5) &amp; "',THEN" &amp; CHAR(10) &amp; "   " &amp; $I$1 &amp; "_VAR_" &amp; $D$1 &amp; "=" &amp; FIXED(D5/1000,5) &amp; CHAR(10) &amp; "   " &amp; $I$1 &amp; "_VAR_" &amp; $E$1 &amp; "=" &amp; FIXED(E5/1000,5) &amp; CHAR(10) &amp; "   " &amp; $I$1 &amp; "_VAR_" &amp; $F$1 &amp; "=" &amp; FIXED(F5/1000,5) &amp; CHAR(10) &amp; "   " &amp; $I$1 &amp; "_VAR_" &amp; $G$1 &amp; "=" &amp; FIXED(G5/1000,5) &amp; CHAR(10)</f>
        <v xml:space="preserve">*elseif,AR20,EQ,'UE50X25X10X3',THEN
   GERDAUUDE_VAR_h=0.05000
   GERDAUUDE_VAR_b=0.02500
   GERDAUUDE_VAR_d=0.01000
   GERDAUUDE_VAR_t=0.00300
</v>
      </c>
    </row>
    <row r="6" spans="1:9" s="7" customFormat="1" ht="15" customHeight="1" x14ac:dyDescent="0.25">
      <c r="A6" s="7" t="s">
        <v>705</v>
      </c>
      <c r="B6" s="7" t="s">
        <v>705</v>
      </c>
      <c r="C6" s="8">
        <v>2.7</v>
      </c>
      <c r="D6" s="8">
        <v>75</v>
      </c>
      <c r="E6" s="8">
        <v>40</v>
      </c>
      <c r="F6" s="8">
        <v>15</v>
      </c>
      <c r="G6" s="8">
        <v>2</v>
      </c>
      <c r="H6" s="6" t="str">
        <f>$H$1 &amp; UPPER(A6) &amp; "',THEN" &amp; CHAR(10) &amp; "   " &amp; $I$1 &amp; "_VAR_" &amp; $D$1 &amp; "=" &amp; FIXED(D6/1000,5) &amp; CHAR(10) &amp; "   " &amp; $I$1 &amp; "_VAR_" &amp; $E$1 &amp; "=" &amp; FIXED(E6/1000,5) &amp; CHAR(10) &amp; "   " &amp; $I$1 &amp; "_VAR_" &amp; $F$1 &amp; "=" &amp; FIXED(F6/1000,5) &amp; CHAR(10) &amp; "   " &amp; $I$1 &amp; "_VAR_" &amp; $G$1 &amp; "=" &amp; FIXED(G6/1000,5) &amp; CHAR(10)</f>
        <v xml:space="preserve">*elseif,AR20,EQ,'UE75X40X15X2',THEN
   GERDAUUDE_VAR_h=0.07500
   GERDAUUDE_VAR_b=0.04000
   GERDAUUDE_VAR_d=0.01500
   GERDAUUDE_VAR_t=0.00200
</v>
      </c>
    </row>
    <row r="7" spans="1:9" s="7" customFormat="1" ht="15" customHeight="1" x14ac:dyDescent="0.25">
      <c r="A7" s="7" t="s">
        <v>706</v>
      </c>
      <c r="B7" s="7" t="s">
        <v>705</v>
      </c>
      <c r="C7" s="8">
        <v>3.01</v>
      </c>
      <c r="D7" s="8">
        <v>75</v>
      </c>
      <c r="E7" s="8">
        <v>40</v>
      </c>
      <c r="F7" s="8">
        <v>15</v>
      </c>
      <c r="G7" s="8">
        <v>2.25</v>
      </c>
      <c r="H7" s="6" t="str">
        <f>$H$1 &amp; UPPER(A7) &amp; "',THEN" &amp; CHAR(10) &amp; "   " &amp; $I$1 &amp; "_VAR_" &amp; $D$1 &amp; "=" &amp; FIXED(D7/1000,5) &amp; CHAR(10) &amp; "   " &amp; $I$1 &amp; "_VAR_" &amp; $E$1 &amp; "=" &amp; FIXED(E7/1000,5) &amp; CHAR(10) &amp; "   " &amp; $I$1 &amp; "_VAR_" &amp; $F$1 &amp; "=" &amp; FIXED(F7/1000,5) &amp; CHAR(10) &amp; "   " &amp; $I$1 &amp; "_VAR_" &amp; $G$1 &amp; "=" &amp; FIXED(G7/1000,5) &amp; CHAR(10)</f>
        <v xml:space="preserve">*elseif,AR20,EQ,'UE75X40X15X2.25',THEN
   GERDAUUDE_VAR_h=0.07500
   GERDAUUDE_VAR_b=0.04000
   GERDAUUDE_VAR_d=0.01500
   GERDAUUDE_VAR_t=0.00225
</v>
      </c>
    </row>
    <row r="8" spans="1:9" s="7" customFormat="1" ht="15" customHeight="1" x14ac:dyDescent="0.25">
      <c r="A8" s="7" t="s">
        <v>707</v>
      </c>
      <c r="B8" s="7" t="s">
        <v>705</v>
      </c>
      <c r="C8" s="8">
        <v>3.49</v>
      </c>
      <c r="D8" s="8">
        <v>75</v>
      </c>
      <c r="E8" s="8">
        <v>40</v>
      </c>
      <c r="F8" s="8">
        <v>15</v>
      </c>
      <c r="G8" s="8">
        <v>2.65</v>
      </c>
      <c r="H8" s="6" t="str">
        <f>$H$1 &amp; UPPER(A8) &amp; "',THEN" &amp; CHAR(10) &amp; "   " &amp; $I$1 &amp; "_VAR_" &amp; $D$1 &amp; "=" &amp; FIXED(D8/1000,5) &amp; CHAR(10) &amp; "   " &amp; $I$1 &amp; "_VAR_" &amp; $E$1 &amp; "=" &amp; FIXED(E8/1000,5) &amp; CHAR(10) &amp; "   " &amp; $I$1 &amp; "_VAR_" &amp; $F$1 &amp; "=" &amp; FIXED(F8/1000,5) &amp; CHAR(10) &amp; "   " &amp; $I$1 &amp; "_VAR_" &amp; $G$1 &amp; "=" &amp; FIXED(G8/1000,5) &amp; CHAR(10)</f>
        <v xml:space="preserve">*elseif,AR20,EQ,'UE75X40X15X2.65',THEN
   GERDAUUDE_VAR_h=0.07500
   GERDAUUDE_VAR_b=0.04000
   GERDAUUDE_VAR_d=0.01500
   GERDAUUDE_VAR_t=0.00265
</v>
      </c>
    </row>
    <row r="9" spans="1:9" s="7" customFormat="1" ht="15" customHeight="1" x14ac:dyDescent="0.25">
      <c r="A9" s="7" t="s">
        <v>708</v>
      </c>
      <c r="B9" s="7" t="s">
        <v>708</v>
      </c>
      <c r="C9" s="8">
        <v>3.89</v>
      </c>
      <c r="D9" s="8">
        <v>75</v>
      </c>
      <c r="E9" s="8">
        <v>40</v>
      </c>
      <c r="F9" s="8">
        <v>15</v>
      </c>
      <c r="G9" s="8">
        <v>3</v>
      </c>
      <c r="H9" s="6" t="str">
        <f>$H$1 &amp; UPPER(A9) &amp; "',THEN" &amp; CHAR(10) &amp; "   " &amp; $I$1 &amp; "_VAR_" &amp; $D$1 &amp; "=" &amp; FIXED(D9/1000,5) &amp; CHAR(10) &amp; "   " &amp; $I$1 &amp; "_VAR_" &amp; $E$1 &amp; "=" &amp; FIXED(E9/1000,5) &amp; CHAR(10) &amp; "   " &amp; $I$1 &amp; "_VAR_" &amp; $F$1 &amp; "=" &amp; FIXED(F9/1000,5) &amp; CHAR(10) &amp; "   " &amp; $I$1 &amp; "_VAR_" &amp; $G$1 &amp; "=" &amp; FIXED(G9/1000,5) &amp; CHAR(10)</f>
        <v xml:space="preserve">*elseif,AR20,EQ,'UE75X40X15X3',THEN
   GERDAUUDE_VAR_h=0.07500
   GERDAUUDE_VAR_b=0.04000
   GERDAUUDE_VAR_d=0.01500
   GERDAUUDE_VAR_t=0.00300
</v>
      </c>
    </row>
    <row r="10" spans="1:9" s="7" customFormat="1" ht="15" customHeight="1" x14ac:dyDescent="0.25">
      <c r="A10" s="7" t="s">
        <v>709</v>
      </c>
      <c r="B10" s="7" t="s">
        <v>709</v>
      </c>
      <c r="C10" s="8">
        <v>3.15</v>
      </c>
      <c r="D10" s="8">
        <v>100</v>
      </c>
      <c r="E10" s="8">
        <v>40</v>
      </c>
      <c r="F10" s="8">
        <v>17</v>
      </c>
      <c r="G10" s="8">
        <v>2</v>
      </c>
      <c r="H10" s="6" t="str">
        <f>$H$1 &amp; UPPER(A10) &amp; "',THEN" &amp; CHAR(10) &amp; "   " &amp; $I$1 &amp; "_VAR_" &amp; $D$1 &amp; "=" &amp; FIXED(D10/1000,5) &amp; CHAR(10) &amp; "   " &amp; $I$1 &amp; "_VAR_" &amp; $E$1 &amp; "=" &amp; FIXED(E10/1000,5) &amp; CHAR(10) &amp; "   " &amp; $I$1 &amp; "_VAR_" &amp; $F$1 &amp; "=" &amp; FIXED(F10/1000,5) &amp; CHAR(10) &amp; "   " &amp; $I$1 &amp; "_VAR_" &amp; $G$1 &amp; "=" &amp; FIXED(G10/1000,5) &amp; CHAR(10)</f>
        <v xml:space="preserve">*elseif,AR20,EQ,'UE100X40X17X2',THEN
   GERDAUUDE_VAR_h=0.10000
   GERDAUUDE_VAR_b=0.04000
   GERDAUUDE_VAR_d=0.01700
   GERDAUUDE_VAR_t=0.00200
</v>
      </c>
    </row>
    <row r="11" spans="1:9" s="7" customFormat="1" ht="15" customHeight="1" x14ac:dyDescent="0.25">
      <c r="A11" s="7" t="s">
        <v>710</v>
      </c>
      <c r="B11" s="7" t="s">
        <v>709</v>
      </c>
      <c r="C11" s="8">
        <v>3.52</v>
      </c>
      <c r="D11" s="8">
        <v>100</v>
      </c>
      <c r="E11" s="8">
        <v>40</v>
      </c>
      <c r="F11" s="8">
        <v>17</v>
      </c>
      <c r="G11" s="8">
        <v>2.25</v>
      </c>
      <c r="H11" s="6" t="str">
        <f>$H$1 &amp; UPPER(A11) &amp; "',THEN" &amp; CHAR(10) &amp; "   " &amp; $I$1 &amp; "_VAR_" &amp; $D$1 &amp; "=" &amp; FIXED(D11/1000,5) &amp; CHAR(10) &amp; "   " &amp; $I$1 &amp; "_VAR_" &amp; $E$1 &amp; "=" &amp; FIXED(E11/1000,5) &amp; CHAR(10) &amp; "   " &amp; $I$1 &amp; "_VAR_" &amp; $F$1 &amp; "=" &amp; FIXED(F11/1000,5) &amp; CHAR(10) &amp; "   " &amp; $I$1 &amp; "_VAR_" &amp; $G$1 &amp; "=" &amp; FIXED(G11/1000,5) &amp; CHAR(10)</f>
        <v xml:space="preserve">*elseif,AR20,EQ,'UE100X40X17X2.25',THEN
   GERDAUUDE_VAR_h=0.10000
   GERDAUUDE_VAR_b=0.04000
   GERDAUUDE_VAR_d=0.01700
   GERDAUUDE_VAR_t=0.00225
</v>
      </c>
    </row>
    <row r="12" spans="1:9" s="7" customFormat="1" ht="15" customHeight="1" x14ac:dyDescent="0.25">
      <c r="A12" s="7" t="s">
        <v>711</v>
      </c>
      <c r="B12" s="7" t="s">
        <v>709</v>
      </c>
      <c r="C12" s="8">
        <v>1.0900000000000001</v>
      </c>
      <c r="D12" s="8">
        <v>100</v>
      </c>
      <c r="E12" s="8">
        <v>40</v>
      </c>
      <c r="F12" s="8">
        <v>17</v>
      </c>
      <c r="G12" s="8">
        <v>2.65</v>
      </c>
      <c r="H12" s="6" t="str">
        <f>$H$1 &amp; UPPER(A12) &amp; "',THEN" &amp; CHAR(10) &amp; "   " &amp; $I$1 &amp; "_VAR_" &amp; $D$1 &amp; "=" &amp; FIXED(D12/1000,5) &amp; CHAR(10) &amp; "   " &amp; $I$1 &amp; "_VAR_" &amp; $E$1 &amp; "=" &amp; FIXED(E12/1000,5) &amp; CHAR(10) &amp; "   " &amp; $I$1 &amp; "_VAR_" &amp; $F$1 &amp; "=" &amp; FIXED(F12/1000,5) &amp; CHAR(10) &amp; "   " &amp; $I$1 &amp; "_VAR_" &amp; $G$1 &amp; "=" &amp; FIXED(G12/1000,5) &amp; CHAR(10)</f>
        <v xml:space="preserve">*elseif,AR20,EQ,'UE100X40X17X2.65',THEN
   GERDAUUDE_VAR_h=0.10000
   GERDAUUDE_VAR_b=0.04000
   GERDAUUDE_VAR_d=0.01700
   GERDAUUDE_VAR_t=0.00265
</v>
      </c>
    </row>
    <row r="13" spans="1:9" s="7" customFormat="1" ht="15" customHeight="1" x14ac:dyDescent="0.25">
      <c r="A13" s="7" t="s">
        <v>712</v>
      </c>
      <c r="B13" s="7" t="s">
        <v>712</v>
      </c>
      <c r="C13" s="8">
        <v>4.58</v>
      </c>
      <c r="D13" s="8">
        <v>100</v>
      </c>
      <c r="E13" s="8">
        <v>40</v>
      </c>
      <c r="F13" s="8">
        <v>17</v>
      </c>
      <c r="G13" s="8">
        <v>3</v>
      </c>
      <c r="H13" s="6" t="str">
        <f>$H$1 &amp; UPPER(A13) &amp; "',THEN" &amp; CHAR(10) &amp; "   " &amp; $I$1 &amp; "_VAR_" &amp; $D$1 &amp; "=" &amp; FIXED(D13/1000,5) &amp; CHAR(10) &amp; "   " &amp; $I$1 &amp; "_VAR_" &amp; $E$1 &amp; "=" &amp; FIXED(E13/1000,5) &amp; CHAR(10) &amp; "   " &amp; $I$1 &amp; "_VAR_" &amp; $F$1 &amp; "=" &amp; FIXED(F13/1000,5) &amp; CHAR(10) &amp; "   " &amp; $I$1 &amp; "_VAR_" &amp; $G$1 &amp; "=" &amp; FIXED(G13/1000,5) &amp; CHAR(10)</f>
        <v xml:space="preserve">*elseif,AR20,EQ,'UE100X40X17X3',THEN
   GERDAUUDE_VAR_h=0.10000
   GERDAUUDE_VAR_b=0.04000
   GERDAUUDE_VAR_d=0.01700
   GERDAUUDE_VAR_t=0.00300
</v>
      </c>
    </row>
    <row r="14" spans="1:9" s="7" customFormat="1" ht="15" customHeight="1" x14ac:dyDescent="0.25">
      <c r="A14" s="7" t="s">
        <v>713</v>
      </c>
      <c r="B14" s="7" t="s">
        <v>713</v>
      </c>
      <c r="C14" s="8">
        <v>3.47</v>
      </c>
      <c r="D14" s="8">
        <v>100</v>
      </c>
      <c r="E14" s="8">
        <v>50</v>
      </c>
      <c r="F14" s="8">
        <v>17</v>
      </c>
      <c r="G14" s="8">
        <v>2</v>
      </c>
      <c r="H14" s="6" t="str">
        <f>$H$1 &amp; UPPER(A14) &amp; "',THEN" &amp; CHAR(10) &amp; "   " &amp; $I$1 &amp; "_VAR_" &amp; $D$1 &amp; "=" &amp; FIXED(D14/1000,5) &amp; CHAR(10) &amp; "   " &amp; $I$1 &amp; "_VAR_" &amp; $E$1 &amp; "=" &amp; FIXED(E14/1000,5) &amp; CHAR(10) &amp; "   " &amp; $I$1 &amp; "_VAR_" &amp; $F$1 &amp; "=" &amp; FIXED(F14/1000,5) &amp; CHAR(10) &amp; "   " &amp; $I$1 &amp; "_VAR_" &amp; $G$1 &amp; "=" &amp; FIXED(G14/1000,5) &amp; CHAR(10)</f>
        <v xml:space="preserve">*elseif,AR20,EQ,'UE100X50X17X2',THEN
   GERDAUUDE_VAR_h=0.10000
   GERDAUUDE_VAR_b=0.05000
   GERDAUUDE_VAR_d=0.01700
   GERDAUUDE_VAR_t=0.00200
</v>
      </c>
    </row>
    <row r="15" spans="1:9" s="7" customFormat="1" ht="15" customHeight="1" x14ac:dyDescent="0.25">
      <c r="A15" s="7" t="s">
        <v>714</v>
      </c>
      <c r="B15" s="7" t="s">
        <v>713</v>
      </c>
      <c r="C15" s="8">
        <v>3.87</v>
      </c>
      <c r="D15" s="8">
        <v>100</v>
      </c>
      <c r="E15" s="8">
        <v>50</v>
      </c>
      <c r="F15" s="8">
        <v>17</v>
      </c>
      <c r="G15" s="8">
        <v>2.25</v>
      </c>
      <c r="H15" s="6" t="str">
        <f>$H$1 &amp; UPPER(A15) &amp; "',THEN" &amp; CHAR(10) &amp; "   " &amp; $I$1 &amp; "_VAR_" &amp; $D$1 &amp; "=" &amp; FIXED(D15/1000,5) &amp; CHAR(10) &amp; "   " &amp; $I$1 &amp; "_VAR_" &amp; $E$1 &amp; "=" &amp; FIXED(E15/1000,5) &amp; CHAR(10) &amp; "   " &amp; $I$1 &amp; "_VAR_" &amp; $F$1 &amp; "=" &amp; FIXED(F15/1000,5) &amp; CHAR(10) &amp; "   " &amp; $I$1 &amp; "_VAR_" &amp; $G$1 &amp; "=" &amp; FIXED(G15/1000,5) &amp; CHAR(10)</f>
        <v xml:space="preserve">*elseif,AR20,EQ,'UE100X50X17X2.25',THEN
   GERDAUUDE_VAR_h=0.10000
   GERDAUUDE_VAR_b=0.05000
   GERDAUUDE_VAR_d=0.01700
   GERDAUUDE_VAR_t=0.00225
</v>
      </c>
    </row>
    <row r="16" spans="1:9" s="7" customFormat="1" ht="15" customHeight="1" x14ac:dyDescent="0.25">
      <c r="A16" s="7" t="s">
        <v>715</v>
      </c>
      <c r="B16" s="7" t="s">
        <v>713</v>
      </c>
      <c r="C16" s="8">
        <v>4.51</v>
      </c>
      <c r="D16" s="8">
        <v>100</v>
      </c>
      <c r="E16" s="8">
        <v>50</v>
      </c>
      <c r="F16" s="8">
        <v>17</v>
      </c>
      <c r="G16" s="8">
        <v>2.65</v>
      </c>
      <c r="H16" s="6" t="str">
        <f>$H$1 &amp; UPPER(A16) &amp; "',THEN" &amp; CHAR(10) &amp; "   " &amp; $I$1 &amp; "_VAR_" &amp; $D$1 &amp; "=" &amp; FIXED(D16/1000,5) &amp; CHAR(10) &amp; "   " &amp; $I$1 &amp; "_VAR_" &amp; $E$1 &amp; "=" &amp; FIXED(E16/1000,5) &amp; CHAR(10) &amp; "   " &amp; $I$1 &amp; "_VAR_" &amp; $F$1 &amp; "=" &amp; FIXED(F16/1000,5) &amp; CHAR(10) &amp; "   " &amp; $I$1 &amp; "_VAR_" &amp; $G$1 &amp; "=" &amp; FIXED(G16/1000,5) &amp; CHAR(10)</f>
        <v xml:space="preserve">*elseif,AR20,EQ,'UE100X50X17X2.65',THEN
   GERDAUUDE_VAR_h=0.10000
   GERDAUUDE_VAR_b=0.05000
   GERDAUUDE_VAR_d=0.01700
   GERDAUUDE_VAR_t=0.00265
</v>
      </c>
    </row>
    <row r="17" spans="1:8" s="7" customFormat="1" ht="15" customHeight="1" x14ac:dyDescent="0.25">
      <c r="A17" s="7" t="s">
        <v>716</v>
      </c>
      <c r="B17" s="7" t="s">
        <v>716</v>
      </c>
      <c r="C17" s="8">
        <v>5.05</v>
      </c>
      <c r="D17" s="8">
        <v>100</v>
      </c>
      <c r="E17" s="8">
        <v>50</v>
      </c>
      <c r="F17" s="8">
        <v>17</v>
      </c>
      <c r="G17" s="8">
        <v>3</v>
      </c>
      <c r="H17" s="6" t="str">
        <f>$H$1 &amp; UPPER(A17) &amp; "',THEN" &amp; CHAR(10) &amp; "   " &amp; $I$1 &amp; "_VAR_" &amp; $D$1 &amp; "=" &amp; FIXED(D17/1000,5) &amp; CHAR(10) &amp; "   " &amp; $I$1 &amp; "_VAR_" &amp; $E$1 &amp; "=" &amp; FIXED(E17/1000,5) &amp; CHAR(10) &amp; "   " &amp; $I$1 &amp; "_VAR_" &amp; $F$1 &amp; "=" &amp; FIXED(F17/1000,5) &amp; CHAR(10) &amp; "   " &amp; $I$1 &amp; "_VAR_" &amp; $G$1 &amp; "=" &amp; FIXED(G17/1000,5) &amp; CHAR(10)</f>
        <v xml:space="preserve">*elseif,AR20,EQ,'UE100X50X17X3',THEN
   GERDAUUDE_VAR_h=0.10000
   GERDAUUDE_VAR_b=0.05000
   GERDAUUDE_VAR_d=0.01700
   GERDAUUDE_VAR_t=0.00300
</v>
      </c>
    </row>
    <row r="18" spans="1:8" s="7" customFormat="1" ht="15" customHeight="1" x14ac:dyDescent="0.25">
      <c r="A18" s="7" t="s">
        <v>717</v>
      </c>
      <c r="B18" s="7" t="s">
        <v>717</v>
      </c>
      <c r="C18" s="8">
        <v>3.67</v>
      </c>
      <c r="D18" s="8">
        <v>127</v>
      </c>
      <c r="E18" s="8">
        <v>50</v>
      </c>
      <c r="F18" s="8">
        <v>17</v>
      </c>
      <c r="G18" s="8">
        <v>2</v>
      </c>
      <c r="H18" s="6" t="str">
        <f>$H$1 &amp; UPPER(A18) &amp; "',THEN" &amp; CHAR(10) &amp; "   " &amp; $I$1 &amp; "_VAR_" &amp; $D$1 &amp; "=" &amp; FIXED(D18/1000,5) &amp; CHAR(10) &amp; "   " &amp; $I$1 &amp; "_VAR_" &amp; $E$1 &amp; "=" &amp; FIXED(E18/1000,5) &amp; CHAR(10) &amp; "   " &amp; $I$1 &amp; "_VAR_" &amp; $F$1 &amp; "=" &amp; FIXED(F18/1000,5) &amp; CHAR(10) &amp; "   " &amp; $I$1 &amp; "_VAR_" &amp; $G$1 &amp; "=" &amp; FIXED(G18/1000,5) &amp; CHAR(10)</f>
        <v xml:space="preserve">*elseif,AR20,EQ,'UE127X50X17X2',THEN
   GERDAUUDE_VAR_h=0.12700
   GERDAUUDE_VAR_b=0.05000
   GERDAUUDE_VAR_d=0.01700
   GERDAUUDE_VAR_t=0.00200
</v>
      </c>
    </row>
    <row r="19" spans="1:8" s="7" customFormat="1" ht="15" customHeight="1" x14ac:dyDescent="0.25">
      <c r="A19" s="7" t="s">
        <v>718</v>
      </c>
      <c r="B19" s="7" t="s">
        <v>717</v>
      </c>
      <c r="C19" s="8">
        <v>4.3499999999999996</v>
      </c>
      <c r="D19" s="8">
        <v>127</v>
      </c>
      <c r="E19" s="8">
        <v>50</v>
      </c>
      <c r="F19" s="8">
        <v>17</v>
      </c>
      <c r="G19" s="8">
        <v>2.25</v>
      </c>
      <c r="H19" s="6" t="str">
        <f>$H$1 &amp; UPPER(A19) &amp; "',THEN" &amp; CHAR(10) &amp; "   " &amp; $I$1 &amp; "_VAR_" &amp; $D$1 &amp; "=" &amp; FIXED(D19/1000,5) &amp; CHAR(10) &amp; "   " &amp; $I$1 &amp; "_VAR_" &amp; $E$1 &amp; "=" &amp; FIXED(E19/1000,5) &amp; CHAR(10) &amp; "   " &amp; $I$1 &amp; "_VAR_" &amp; $F$1 &amp; "=" &amp; FIXED(F19/1000,5) &amp; CHAR(10) &amp; "   " &amp; $I$1 &amp; "_VAR_" &amp; $G$1 &amp; "=" &amp; FIXED(G19/1000,5) &amp; CHAR(10)</f>
        <v xml:space="preserve">*elseif,AR20,EQ,'UE127X50X17X2.25',THEN
   GERDAUUDE_VAR_h=0.12700
   GERDAUUDE_VAR_b=0.05000
   GERDAUUDE_VAR_d=0.01700
   GERDAUUDE_VAR_t=0.00225
</v>
      </c>
    </row>
    <row r="20" spans="1:8" s="7" customFormat="1" ht="15" customHeight="1" x14ac:dyDescent="0.25">
      <c r="A20" s="7" t="s">
        <v>719</v>
      </c>
      <c r="B20" s="7" t="s">
        <v>717</v>
      </c>
      <c r="C20" s="8">
        <v>5.01</v>
      </c>
      <c r="D20" s="8">
        <v>127</v>
      </c>
      <c r="E20" s="8">
        <v>50</v>
      </c>
      <c r="F20" s="8">
        <v>17</v>
      </c>
      <c r="G20" s="8">
        <v>2.65</v>
      </c>
      <c r="H20" s="6" t="str">
        <f>$H$1 &amp; UPPER(A20) &amp; "',THEN" &amp; CHAR(10) &amp; "   " &amp; $I$1 &amp; "_VAR_" &amp; $D$1 &amp; "=" &amp; FIXED(D20/1000,5) &amp; CHAR(10) &amp; "   " &amp; $I$1 &amp; "_VAR_" &amp; $E$1 &amp; "=" &amp; FIXED(E20/1000,5) &amp; CHAR(10) &amp; "   " &amp; $I$1 &amp; "_VAR_" &amp; $F$1 &amp; "=" &amp; FIXED(F20/1000,5) &amp; CHAR(10) &amp; "   " &amp; $I$1 &amp; "_VAR_" &amp; $G$1 &amp; "=" &amp; FIXED(G20/1000,5) &amp; CHAR(10)</f>
        <v xml:space="preserve">*elseif,AR20,EQ,'UE127X50X17X2.65',THEN
   GERDAUUDE_VAR_h=0.12700
   GERDAUUDE_VAR_b=0.05000
   GERDAUUDE_VAR_d=0.01700
   GERDAUUDE_VAR_t=0.00265
</v>
      </c>
    </row>
    <row r="21" spans="1:8" s="7" customFormat="1" ht="15" customHeight="1" x14ac:dyDescent="0.25">
      <c r="A21" s="7" t="s">
        <v>720</v>
      </c>
      <c r="B21" s="7" t="s">
        <v>720</v>
      </c>
      <c r="C21" s="8">
        <v>5.66</v>
      </c>
      <c r="D21" s="8">
        <v>127</v>
      </c>
      <c r="E21" s="8">
        <v>50</v>
      </c>
      <c r="F21" s="8">
        <v>17</v>
      </c>
      <c r="G21" s="8">
        <v>3</v>
      </c>
      <c r="H21" s="6" t="str">
        <f>$H$1 &amp; UPPER(A21) &amp; "',THEN" &amp; CHAR(10) &amp; "   " &amp; $I$1 &amp; "_VAR_" &amp; $D$1 &amp; "=" &amp; FIXED(D21/1000,5) &amp; CHAR(10) &amp; "   " &amp; $I$1 &amp; "_VAR_" &amp; $E$1 &amp; "=" &amp; FIXED(E21/1000,5) &amp; CHAR(10) &amp; "   " &amp; $I$1 &amp; "_VAR_" &amp; $F$1 &amp; "=" &amp; FIXED(F21/1000,5) &amp; CHAR(10) &amp; "   " &amp; $I$1 &amp; "_VAR_" &amp; $G$1 &amp; "=" &amp; FIXED(G21/1000,5) &amp; CHAR(10)</f>
        <v xml:space="preserve">*elseif,AR20,EQ,'UE127X50X17X3',THEN
   GERDAUUDE_VAR_h=0.12700
   GERDAUUDE_VAR_b=0.05000
   GERDAUUDE_VAR_d=0.01700
   GERDAUUDE_VAR_t=0.00300
</v>
      </c>
    </row>
    <row r="22" spans="1:8" s="7" customFormat="1" ht="15" customHeight="1" x14ac:dyDescent="0.25">
      <c r="A22" s="7" t="s">
        <v>721</v>
      </c>
      <c r="B22" s="7" t="s">
        <v>721</v>
      </c>
      <c r="C22" s="8">
        <v>4.4000000000000004</v>
      </c>
      <c r="D22" s="8">
        <v>150</v>
      </c>
      <c r="E22" s="8">
        <v>60</v>
      </c>
      <c r="F22" s="8">
        <v>20</v>
      </c>
      <c r="G22" s="8">
        <v>2</v>
      </c>
      <c r="H22" s="6" t="str">
        <f>$H$1 &amp; UPPER(A22) &amp; "',THEN" &amp; CHAR(10) &amp; "   " &amp; $I$1 &amp; "_VAR_" &amp; $D$1 &amp; "=" &amp; FIXED(D22/1000,5) &amp; CHAR(10) &amp; "   " &amp; $I$1 &amp; "_VAR_" &amp; $E$1 &amp; "=" &amp; FIXED(E22/1000,5) &amp; CHAR(10) &amp; "   " &amp; $I$1 &amp; "_VAR_" &amp; $F$1 &amp; "=" &amp; FIXED(F22/1000,5) &amp; CHAR(10) &amp; "   " &amp; $I$1 &amp; "_VAR_" &amp; $G$1 &amp; "=" &amp; FIXED(G22/1000,5) &amp; CHAR(10)</f>
        <v xml:space="preserve">*elseif,AR20,EQ,'UE150X60X20X2',THEN
   GERDAUUDE_VAR_h=0.15000
   GERDAUUDE_VAR_b=0.06000
   GERDAUUDE_VAR_d=0.02000
   GERDAUUDE_VAR_t=0.00200
</v>
      </c>
    </row>
    <row r="23" spans="1:8" s="7" customFormat="1" ht="15" customHeight="1" x14ac:dyDescent="0.25">
      <c r="A23" s="7" t="s">
        <v>722</v>
      </c>
      <c r="B23" s="7" t="s">
        <v>721</v>
      </c>
      <c r="C23" s="8">
        <v>5.23</v>
      </c>
      <c r="D23" s="8">
        <v>150</v>
      </c>
      <c r="E23" s="8">
        <v>60</v>
      </c>
      <c r="F23" s="8">
        <v>20</v>
      </c>
      <c r="G23" s="8">
        <v>2.25</v>
      </c>
      <c r="H23" s="6" t="str">
        <f>$H$1 &amp; UPPER(A23) &amp; "',THEN" &amp; CHAR(10) &amp; "   " &amp; $I$1 &amp; "_VAR_" &amp; $D$1 &amp; "=" &amp; FIXED(D23/1000,5) &amp; CHAR(10) &amp; "   " &amp; $I$1 &amp; "_VAR_" &amp; $E$1 &amp; "=" &amp; FIXED(E23/1000,5) &amp; CHAR(10) &amp; "   " &amp; $I$1 &amp; "_VAR_" &amp; $F$1 &amp; "=" &amp; FIXED(F23/1000,5) &amp; CHAR(10) &amp; "   " &amp; $I$1 &amp; "_VAR_" &amp; $G$1 &amp; "=" &amp; FIXED(G23/1000,5) &amp; CHAR(10)</f>
        <v xml:space="preserve">*elseif,AR20,EQ,'UE150X60X20X2.25',THEN
   GERDAUUDE_VAR_h=0.15000
   GERDAUUDE_VAR_b=0.06000
   GERDAUUDE_VAR_d=0.02000
   GERDAUUDE_VAR_t=0.00225
</v>
      </c>
    </row>
    <row r="24" spans="1:8" s="7" customFormat="1" ht="15" customHeight="1" x14ac:dyDescent="0.25">
      <c r="A24" s="7" t="s">
        <v>723</v>
      </c>
      <c r="B24" s="7" t="s">
        <v>721</v>
      </c>
      <c r="C24" s="8">
        <v>6.04</v>
      </c>
      <c r="D24" s="8">
        <v>150</v>
      </c>
      <c r="E24" s="8">
        <v>60</v>
      </c>
      <c r="F24" s="8">
        <v>20</v>
      </c>
      <c r="G24" s="8">
        <v>2.65</v>
      </c>
      <c r="H24" s="6" t="str">
        <f>$H$1 &amp; UPPER(A24) &amp; "',THEN" &amp; CHAR(10) &amp; "   " &amp; $I$1 &amp; "_VAR_" &amp; $D$1 &amp; "=" &amp; FIXED(D24/1000,5) &amp; CHAR(10) &amp; "   " &amp; $I$1 &amp; "_VAR_" &amp; $E$1 &amp; "=" &amp; FIXED(E24/1000,5) &amp; CHAR(10) &amp; "   " &amp; $I$1 &amp; "_VAR_" &amp; $F$1 &amp; "=" &amp; FIXED(F24/1000,5) &amp; CHAR(10) &amp; "   " &amp; $I$1 &amp; "_VAR_" &amp; $G$1 &amp; "=" &amp; FIXED(G24/1000,5) &amp; CHAR(10)</f>
        <v xml:space="preserve">*elseif,AR20,EQ,'UE150X60X20X2.65',THEN
   GERDAUUDE_VAR_h=0.15000
   GERDAUUDE_VAR_b=0.06000
   GERDAUUDE_VAR_d=0.02000
   GERDAUUDE_VAR_t=0.00265
</v>
      </c>
    </row>
    <row r="25" spans="1:8" s="7" customFormat="1" ht="15" customHeight="1" x14ac:dyDescent="0.25">
      <c r="A25" s="7" t="s">
        <v>724</v>
      </c>
      <c r="B25" s="7" t="s">
        <v>724</v>
      </c>
      <c r="C25" s="8">
        <v>6.83</v>
      </c>
      <c r="D25" s="8">
        <v>150</v>
      </c>
      <c r="E25" s="8">
        <v>60</v>
      </c>
      <c r="F25" s="8">
        <v>20</v>
      </c>
      <c r="G25" s="8">
        <v>3</v>
      </c>
      <c r="H25" s="6" t="str">
        <f>$H$1 &amp; UPPER(A25) &amp; "',THEN" &amp; CHAR(10) &amp; "   " &amp; $I$1 &amp; "_VAR_" &amp; $D$1 &amp; "=" &amp; FIXED(D25/1000,5) &amp; CHAR(10) &amp; "   " &amp; $I$1 &amp; "_VAR_" &amp; $E$1 &amp; "=" &amp; FIXED(E25/1000,5) &amp; CHAR(10) &amp; "   " &amp; $I$1 &amp; "_VAR_" &amp; $F$1 &amp; "=" &amp; FIXED(F25/1000,5) &amp; CHAR(10) &amp; "   " &amp; $I$1 &amp; "_VAR_" &amp; $G$1 &amp; "=" &amp; FIXED(G25/1000,5) &amp; CHAR(10)</f>
        <v xml:space="preserve">*elseif,AR20,EQ,'UE150X60X20X3',THEN
   GERDAUUDE_VAR_h=0.15000
   GERDAUUDE_VAR_b=0.06000
   GERDAUUDE_VAR_d=0.02000
   GERDAUUDE_VAR_t=0.00300
</v>
      </c>
    </row>
    <row r="26" spans="1:8" s="7" customFormat="1" ht="15" customHeight="1" x14ac:dyDescent="0.25">
      <c r="C26" s="8"/>
      <c r="D26" s="8"/>
      <c r="E26" s="8"/>
      <c r="F26" s="8"/>
      <c r="G26" s="8"/>
      <c r="H26" s="6"/>
    </row>
    <row r="27" spans="1:8" s="7" customFormat="1" ht="15" customHeight="1" x14ac:dyDescent="0.25">
      <c r="C27" s="8"/>
      <c r="D27" s="8"/>
      <c r="E27" s="8"/>
      <c r="F27" s="8"/>
      <c r="G27" s="8"/>
      <c r="H27" s="6"/>
    </row>
    <row r="28" spans="1:8" s="7" customFormat="1" ht="15" customHeight="1" x14ac:dyDescent="0.25">
      <c r="C28" s="8"/>
      <c r="D28" s="8"/>
      <c r="E28" s="8"/>
      <c r="F28" s="8"/>
      <c r="G28" s="8"/>
      <c r="H28" s="6"/>
    </row>
    <row r="29" spans="1:8" s="7" customFormat="1" ht="15" customHeight="1" x14ac:dyDescent="0.25">
      <c r="C29" s="8"/>
      <c r="D29" s="8"/>
      <c r="E29" s="8"/>
      <c r="F29" s="8"/>
      <c r="G29" s="8"/>
      <c r="H29" s="6"/>
    </row>
    <row r="30" spans="1:8" s="7" customFormat="1" ht="15" customHeight="1" x14ac:dyDescent="0.25">
      <c r="C30" s="8"/>
      <c r="D30" s="8"/>
      <c r="E30" s="8"/>
      <c r="F30" s="8"/>
      <c r="G30" s="8"/>
      <c r="H30" s="6"/>
    </row>
    <row r="31" spans="1:8" s="7" customFormat="1" ht="15" customHeight="1" x14ac:dyDescent="0.25">
      <c r="C31" s="8"/>
      <c r="D31" s="8"/>
      <c r="E31" s="8"/>
      <c r="F31" s="8"/>
      <c r="G31" s="8"/>
    </row>
    <row r="32" spans="1:8" s="7" customFormat="1" ht="15" customHeight="1" x14ac:dyDescent="0.25">
      <c r="C32" s="8"/>
      <c r="D32" s="8"/>
      <c r="E32" s="8"/>
      <c r="F32" s="8"/>
      <c r="G32" s="8"/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spans="3:7" ht="15" customHeight="1" x14ac:dyDescent="0.25"/>
    <row r="434" spans="3:7" ht="15" customHeight="1" x14ac:dyDescent="0.25"/>
    <row r="435" spans="3:7" ht="15" customHeight="1" x14ac:dyDescent="0.25"/>
    <row r="436" spans="3:7" ht="15" customHeight="1" x14ac:dyDescent="0.25"/>
    <row r="437" spans="3:7" ht="15" customHeight="1" x14ac:dyDescent="0.25"/>
    <row r="438" spans="3:7" ht="15" customHeight="1" x14ac:dyDescent="0.25"/>
    <row r="439" spans="3:7" ht="15" customHeight="1" x14ac:dyDescent="0.25"/>
    <row r="440" spans="3:7" ht="15" customHeight="1" x14ac:dyDescent="0.25"/>
    <row r="441" spans="3:7" s="5" customFormat="1" ht="15" customHeight="1" thickBot="1" x14ac:dyDescent="0.3">
      <c r="C441" s="4"/>
      <c r="D441" s="4"/>
      <c r="E441" s="4"/>
      <c r="F441" s="4"/>
      <c r="G441" s="4"/>
    </row>
    <row r="442" spans="3:7" ht="15" customHeight="1" x14ac:dyDescent="0.25"/>
    <row r="443" spans="3:7" ht="15" customHeight="1" x14ac:dyDescent="0.25"/>
    <row r="444" spans="3:7" ht="15" customHeight="1" x14ac:dyDescent="0.25"/>
    <row r="445" spans="3:7" ht="15" customHeight="1" x14ac:dyDescent="0.25"/>
    <row r="446" spans="3:7" ht="15" customHeight="1" x14ac:dyDescent="0.25"/>
    <row r="447" spans="3:7" ht="15" customHeight="1" x14ac:dyDescent="0.25"/>
    <row r="448" spans="3:7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</sheetData>
  <conditionalFormatting sqref="H31:AQ1048576 H1 J1:AQ1 I2:AQ30">
    <cfRule type="notContainsBlanks" dxfId="118" priority="4">
      <formula>LEN(TRIM(H1))&gt;0</formula>
    </cfRule>
  </conditionalFormatting>
  <conditionalFormatting sqref="A1:G1">
    <cfRule type="notContainsBlanks" dxfId="117" priority="6">
      <formula>LEN(TRIM(A1))&gt;0</formula>
    </cfRule>
  </conditionalFormatting>
  <conditionalFormatting sqref="H1 J1:AQ1">
    <cfRule type="notContainsBlanks" dxfId="116" priority="5">
      <formula>LEN(TRIM(H1))&gt;0</formula>
    </cfRule>
  </conditionalFormatting>
  <conditionalFormatting sqref="A1:G441">
    <cfRule type="containsBlanks" dxfId="115" priority="2">
      <formula>LEN(TRIM(A1))=0</formula>
    </cfRule>
    <cfRule type="expression" dxfId="114" priority="3">
      <formula>AND(COUNTA(A1),(COUNTBLANK(A$1)&lt;&gt;0))</formula>
    </cfRule>
    <cfRule type="notContainsBlanks" dxfId="113" priority="7">
      <formula>LEN(TRIM(A1))&gt;0</formula>
    </cfRule>
  </conditionalFormatting>
  <conditionalFormatting sqref="H2:H30">
    <cfRule type="notContainsBlanks" dxfId="112" priority="1">
      <formula>LEN(TRIM(H2))&gt;0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1"/>
  <sheetViews>
    <sheetView showGridLines="0" zoomScaleNormal="100" workbookViewId="0">
      <pane ySplit="1" topLeftCell="A24" activePane="bottomLeft" state="frozen"/>
      <selection pane="bottomLeft" activeCell="H1" sqref="H1"/>
    </sheetView>
  </sheetViews>
  <sheetFormatPr defaultRowHeight="12.75" x14ac:dyDescent="0.25"/>
  <cols>
    <col min="1" max="2" width="18.7109375" style="1" customWidth="1"/>
    <col min="3" max="6" width="10.7109375" style="2" customWidth="1"/>
    <col min="7" max="7" width="73.28515625" style="1" bestFit="1" customWidth="1"/>
    <col min="8" max="12" width="10.7109375" style="1" customWidth="1"/>
    <col min="13" max="13" width="12.28515625" style="1" bestFit="1" customWidth="1"/>
    <col min="14" max="14" width="14.42578125" style="1" bestFit="1" customWidth="1"/>
    <col min="15" max="15" width="11.85546875" style="1" bestFit="1" customWidth="1"/>
    <col min="16" max="69" width="10.7109375" style="1" customWidth="1"/>
    <col min="70" max="16384" width="9.140625" style="1"/>
  </cols>
  <sheetData>
    <row r="1" spans="1:15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700</v>
      </c>
      <c r="E1" s="3" t="s">
        <v>347</v>
      </c>
      <c r="F1" s="3" t="s">
        <v>348</v>
      </c>
      <c r="G1" s="1" t="s">
        <v>176</v>
      </c>
      <c r="H1" s="9" t="s">
        <v>725</v>
      </c>
    </row>
    <row r="2" spans="1:15" ht="15" customHeight="1" x14ac:dyDescent="0.25">
      <c r="A2" s="1" t="s">
        <v>726</v>
      </c>
      <c r="B2" s="1" t="s">
        <v>727</v>
      </c>
      <c r="C2" s="11">
        <v>1.1200000000000001</v>
      </c>
      <c r="D2" s="2">
        <v>50</v>
      </c>
      <c r="E2" s="2">
        <v>25</v>
      </c>
      <c r="F2" s="11">
        <v>1.5</v>
      </c>
      <c r="G2" s="6" t="str">
        <f>$G$1 &amp; UPPER(A2) &amp; "',THEN" &amp; CHAR(10) &amp; "   " &amp; $H$1 &amp; "_VAR_" &amp; $D$1 &amp; "=" &amp; FIXED(D2/1000,5) &amp; CHAR(10) &amp; "   " &amp; $H$1 &amp; "_VAR_" &amp; $E$1 &amp; "=" &amp; FIXED(E2/1000,5) &amp; CHAR(10) &amp; "   " &amp; $H$1 &amp; "_VAR_" &amp; $F$1 &amp; "=" &amp; FIXED(F2/1000,5) &amp; CHAR(10)</f>
        <v xml:space="preserve">*elseif,AR20,EQ,'U50X25X1.5',THEN
   CEDISAUDS_VAR_h=0.05000
   CEDISAUDS_VAR_b=0.02500
   CEDISAUDS_VAR_t=0.00150
</v>
      </c>
    </row>
    <row r="3" spans="1:15" ht="15" customHeight="1" x14ac:dyDescent="0.25">
      <c r="A3" s="1" t="s">
        <v>659</v>
      </c>
      <c r="B3" s="1" t="s">
        <v>659</v>
      </c>
      <c r="C3" s="11">
        <v>1.38</v>
      </c>
      <c r="D3" s="2">
        <v>50</v>
      </c>
      <c r="E3" s="2">
        <v>25</v>
      </c>
      <c r="F3" s="11">
        <v>2</v>
      </c>
      <c r="G3" s="6" t="str">
        <f t="shared" ref="G3:G61" si="0">$G$1 &amp; UPPER(A3) &amp; "',THEN" &amp; CHAR(10) &amp; "   " &amp; $H$1 &amp; "_VAR_" &amp; $D$1 &amp; "=" &amp; FIXED(D3/1000,5) &amp; CHAR(10) &amp; "   " &amp; $H$1 &amp; "_VAR_" &amp; $E$1 &amp; "=" &amp; FIXED(E3/1000,5) &amp; CHAR(10) &amp; "   " &amp; $H$1 &amp; "_VAR_" &amp; $F$1 &amp; "=" &amp; FIXED(F3/1000,5) &amp; CHAR(10)</f>
        <v xml:space="preserve">*elseif,AR20,EQ,'U50X25X2',THEN
   CEDISAUDS_VAR_h=0.05000
   CEDISAUDS_VAR_b=0.02500
   CEDISAUDS_VAR_t=0.00200
</v>
      </c>
    </row>
    <row r="4" spans="1:15" ht="15" customHeight="1" x14ac:dyDescent="0.25">
      <c r="A4" s="1" t="s">
        <v>660</v>
      </c>
      <c r="B4" s="1" t="s">
        <v>659</v>
      </c>
      <c r="C4" s="11">
        <v>1.62</v>
      </c>
      <c r="D4" s="2">
        <v>50</v>
      </c>
      <c r="E4" s="2">
        <v>25</v>
      </c>
      <c r="F4" s="11">
        <v>2.25</v>
      </c>
      <c r="G4" s="6" t="str">
        <f t="shared" si="0"/>
        <v xml:space="preserve">*elseif,AR20,EQ,'U50X25X2.25',THEN
   CEDISAUDS_VAR_h=0.05000
   CEDISAUDS_VAR_b=0.02500
   CEDISAUDS_VAR_t=0.00225
</v>
      </c>
    </row>
    <row r="5" spans="1:15" ht="15" customHeight="1" x14ac:dyDescent="0.25">
      <c r="A5" s="1" t="s">
        <v>661</v>
      </c>
      <c r="B5" s="1" t="s">
        <v>659</v>
      </c>
      <c r="C5" s="11">
        <v>1.86</v>
      </c>
      <c r="D5" s="2">
        <v>50</v>
      </c>
      <c r="E5" s="2">
        <v>25</v>
      </c>
      <c r="F5" s="11">
        <v>2.65</v>
      </c>
      <c r="G5" s="6" t="str">
        <f t="shared" si="0"/>
        <v xml:space="preserve">*elseif,AR20,EQ,'U50X25X2.65',THEN
   CEDISAUDS_VAR_h=0.05000
   CEDISAUDS_VAR_b=0.02500
   CEDISAUDS_VAR_t=0.00265
</v>
      </c>
      <c r="I5" s="1">
        <v>50</v>
      </c>
      <c r="J5" s="1">
        <v>25</v>
      </c>
      <c r="K5" s="1">
        <v>1.5</v>
      </c>
      <c r="L5" s="1">
        <v>112</v>
      </c>
      <c r="M5" s="1" t="str">
        <f>"U" &amp; I5 &amp; "x" &amp; J5 &amp; "x" &amp; K5</f>
        <v>U50x25x1.5</v>
      </c>
      <c r="N5" s="1" t="str">
        <f>"U" &amp; I5 &amp; "x" &amp; J5 &amp; "x" &amp; ROUNDDOWN(K5,0)</f>
        <v>U50x25x1</v>
      </c>
      <c r="O5" s="1">
        <f>L5/100</f>
        <v>1.1200000000000001</v>
      </c>
    </row>
    <row r="6" spans="1:15" ht="15" customHeight="1" x14ac:dyDescent="0.25">
      <c r="A6" s="1" t="s">
        <v>662</v>
      </c>
      <c r="B6" s="1" t="s">
        <v>662</v>
      </c>
      <c r="C6" s="11">
        <v>2.1</v>
      </c>
      <c r="D6" s="2">
        <v>50</v>
      </c>
      <c r="E6" s="2">
        <v>25</v>
      </c>
      <c r="F6" s="11">
        <v>3</v>
      </c>
      <c r="G6" s="6" t="str">
        <f t="shared" si="0"/>
        <v xml:space="preserve">*elseif,AR20,EQ,'U50X25X3',THEN
   CEDISAUDS_VAR_h=0.05000
   CEDISAUDS_VAR_b=0.02500
   CEDISAUDS_VAR_t=0.00300
</v>
      </c>
      <c r="I6" s="1">
        <f>I5</f>
        <v>50</v>
      </c>
      <c r="J6" s="1">
        <f>J5</f>
        <v>25</v>
      </c>
      <c r="K6" s="1">
        <v>2</v>
      </c>
      <c r="L6" s="1">
        <v>138</v>
      </c>
      <c r="M6" s="1" t="str">
        <f t="shared" ref="M6:M61" si="1">"U" &amp; I6 &amp; "x" &amp; J6 &amp; "x" &amp; K6</f>
        <v>U50x25x2</v>
      </c>
      <c r="N6" s="1" t="str">
        <f t="shared" ref="N6:N61" si="2">"U" &amp; I6 &amp; "x" &amp; J6 &amp; "x" &amp; ROUNDDOWN(K6,0)</f>
        <v>U50x25x2</v>
      </c>
      <c r="O6" s="1">
        <f t="shared" ref="O6:O61" si="3">L6/100</f>
        <v>1.38</v>
      </c>
    </row>
    <row r="7" spans="1:15" ht="15" customHeight="1" x14ac:dyDescent="0.25">
      <c r="A7" s="1" t="s">
        <v>728</v>
      </c>
      <c r="B7" s="1" t="s">
        <v>729</v>
      </c>
      <c r="C7" s="11">
        <v>1.77</v>
      </c>
      <c r="D7" s="2">
        <v>75</v>
      </c>
      <c r="E7" s="2">
        <v>40</v>
      </c>
      <c r="F7" s="11">
        <v>1.5</v>
      </c>
      <c r="G7" s="6" t="str">
        <f t="shared" si="0"/>
        <v xml:space="preserve">*elseif,AR20,EQ,'U75X40X1.5',THEN
   CEDISAUDS_VAR_h=0.07500
   CEDISAUDS_VAR_b=0.04000
   CEDISAUDS_VAR_t=0.00150
</v>
      </c>
      <c r="I7" s="1">
        <f t="shared" ref="I7:I9" si="4">I6</f>
        <v>50</v>
      </c>
      <c r="J7" s="1">
        <f t="shared" ref="J7:J9" si="5">J6</f>
        <v>25</v>
      </c>
      <c r="K7" s="1">
        <v>2.25</v>
      </c>
      <c r="L7" s="1">
        <v>162</v>
      </c>
      <c r="M7" s="1" t="str">
        <f t="shared" si="1"/>
        <v>U50x25x2.25</v>
      </c>
      <c r="N7" s="1" t="str">
        <f t="shared" si="2"/>
        <v>U50x25x2</v>
      </c>
      <c r="O7" s="1">
        <f t="shared" si="3"/>
        <v>1.62</v>
      </c>
    </row>
    <row r="8" spans="1:15" ht="15" customHeight="1" x14ac:dyDescent="0.25">
      <c r="A8" s="1" t="s">
        <v>730</v>
      </c>
      <c r="B8" s="1" t="s">
        <v>730</v>
      </c>
      <c r="C8" s="11">
        <v>2.2000000000000002</v>
      </c>
      <c r="D8" s="2">
        <v>75</v>
      </c>
      <c r="E8" s="2">
        <v>40</v>
      </c>
      <c r="F8" s="11">
        <v>2</v>
      </c>
      <c r="G8" s="6" t="str">
        <f t="shared" si="0"/>
        <v xml:space="preserve">*elseif,AR20,EQ,'U75X40X2',THEN
   CEDISAUDS_VAR_h=0.07500
   CEDISAUDS_VAR_b=0.04000
   CEDISAUDS_VAR_t=0.00200
</v>
      </c>
      <c r="I8" s="1">
        <f t="shared" si="4"/>
        <v>50</v>
      </c>
      <c r="J8" s="1">
        <f t="shared" si="5"/>
        <v>25</v>
      </c>
      <c r="K8" s="1">
        <v>2.65</v>
      </c>
      <c r="L8" s="1">
        <v>186</v>
      </c>
      <c r="M8" s="1" t="str">
        <f t="shared" si="1"/>
        <v>U50x25x2.65</v>
      </c>
      <c r="N8" s="1" t="str">
        <f t="shared" si="2"/>
        <v>U50x25x2</v>
      </c>
      <c r="O8" s="1">
        <f t="shared" si="3"/>
        <v>1.86</v>
      </c>
    </row>
    <row r="9" spans="1:15" ht="15" customHeight="1" x14ac:dyDescent="0.25">
      <c r="A9" s="1" t="s">
        <v>731</v>
      </c>
      <c r="B9" s="1" t="s">
        <v>730</v>
      </c>
      <c r="C9" s="11">
        <v>2.61</v>
      </c>
      <c r="D9" s="2">
        <v>75</v>
      </c>
      <c r="E9" s="2">
        <v>40</v>
      </c>
      <c r="F9" s="11">
        <v>2.25</v>
      </c>
      <c r="G9" s="6" t="str">
        <f t="shared" si="0"/>
        <v xml:space="preserve">*elseif,AR20,EQ,'U75X40X2.25',THEN
   CEDISAUDS_VAR_h=0.07500
   CEDISAUDS_VAR_b=0.04000
   CEDISAUDS_VAR_t=0.00225
</v>
      </c>
      <c r="I9" s="1">
        <f t="shared" si="4"/>
        <v>50</v>
      </c>
      <c r="J9" s="1">
        <f t="shared" si="5"/>
        <v>25</v>
      </c>
      <c r="K9" s="1">
        <v>3</v>
      </c>
      <c r="L9" s="1">
        <v>210</v>
      </c>
      <c r="M9" s="1" t="str">
        <f t="shared" si="1"/>
        <v>U50x25x3</v>
      </c>
      <c r="N9" s="1" t="str">
        <f t="shared" si="2"/>
        <v>U50x25x3</v>
      </c>
      <c r="O9" s="1">
        <f t="shared" si="3"/>
        <v>2.1</v>
      </c>
    </row>
    <row r="10" spans="1:15" ht="15" customHeight="1" x14ac:dyDescent="0.25">
      <c r="A10" s="1" t="s">
        <v>732</v>
      </c>
      <c r="B10" s="1" t="s">
        <v>730</v>
      </c>
      <c r="C10" s="11">
        <v>3.01</v>
      </c>
      <c r="D10" s="2">
        <v>75</v>
      </c>
      <c r="E10" s="2">
        <v>40</v>
      </c>
      <c r="F10" s="11">
        <v>2.65</v>
      </c>
      <c r="G10" s="6" t="str">
        <f t="shared" si="0"/>
        <v xml:space="preserve">*elseif,AR20,EQ,'U75X40X2.65',THEN
   CEDISAUDS_VAR_h=0.07500
   CEDISAUDS_VAR_b=0.04000
   CEDISAUDS_VAR_t=0.00265
</v>
      </c>
      <c r="I10" s="1">
        <v>75</v>
      </c>
      <c r="J10" s="1">
        <v>40</v>
      </c>
      <c r="K10" s="1">
        <v>1.5</v>
      </c>
      <c r="L10" s="1">
        <v>177</v>
      </c>
      <c r="M10" s="1" t="str">
        <f t="shared" si="1"/>
        <v>U75x40x1.5</v>
      </c>
      <c r="N10" s="1" t="str">
        <f t="shared" si="2"/>
        <v>U75x40x1</v>
      </c>
      <c r="O10" s="1">
        <f t="shared" si="3"/>
        <v>1.77</v>
      </c>
    </row>
    <row r="11" spans="1:15" ht="15" customHeight="1" x14ac:dyDescent="0.25">
      <c r="A11" s="1" t="s">
        <v>733</v>
      </c>
      <c r="B11" s="1" t="s">
        <v>733</v>
      </c>
      <c r="C11" s="11">
        <v>3.41</v>
      </c>
      <c r="D11" s="2">
        <v>75</v>
      </c>
      <c r="E11" s="2">
        <v>40</v>
      </c>
      <c r="F11" s="11">
        <v>3</v>
      </c>
      <c r="G11" s="6" t="str">
        <f t="shared" si="0"/>
        <v xml:space="preserve">*elseif,AR20,EQ,'U75X40X3',THEN
   CEDISAUDS_VAR_h=0.07500
   CEDISAUDS_VAR_b=0.04000
   CEDISAUDS_VAR_t=0.00300
</v>
      </c>
      <c r="I11" s="1">
        <f>I10</f>
        <v>75</v>
      </c>
      <c r="J11" s="1">
        <f>J10</f>
        <v>40</v>
      </c>
      <c r="K11" s="1">
        <v>2</v>
      </c>
      <c r="L11" s="1">
        <v>220</v>
      </c>
      <c r="M11" s="1" t="str">
        <f t="shared" si="1"/>
        <v>U75x40x2</v>
      </c>
      <c r="N11" s="1" t="str">
        <f t="shared" si="2"/>
        <v>U75x40x2</v>
      </c>
      <c r="O11" s="1">
        <f t="shared" si="3"/>
        <v>2.2000000000000002</v>
      </c>
    </row>
    <row r="12" spans="1:15" ht="15" customHeight="1" x14ac:dyDescent="0.25">
      <c r="A12" s="1" t="s">
        <v>734</v>
      </c>
      <c r="B12" s="1" t="s">
        <v>733</v>
      </c>
      <c r="C12" s="11">
        <v>3.8</v>
      </c>
      <c r="D12" s="2">
        <v>75</v>
      </c>
      <c r="E12" s="2">
        <v>40</v>
      </c>
      <c r="F12" s="11">
        <v>3.35</v>
      </c>
      <c r="G12" s="6" t="str">
        <f t="shared" si="0"/>
        <v xml:space="preserve">*elseif,AR20,EQ,'U75X40X3.35',THEN
   CEDISAUDS_VAR_h=0.07500
   CEDISAUDS_VAR_b=0.04000
   CEDISAUDS_VAR_t=0.00335
</v>
      </c>
      <c r="I12" s="1">
        <f t="shared" ref="I12:I14" si="6">I11</f>
        <v>75</v>
      </c>
      <c r="J12" s="1">
        <f t="shared" ref="J12:J14" si="7">J11</f>
        <v>40</v>
      </c>
      <c r="K12" s="1">
        <v>2.25</v>
      </c>
      <c r="L12" s="1">
        <v>261</v>
      </c>
      <c r="M12" s="1" t="str">
        <f t="shared" si="1"/>
        <v>U75x40x2.25</v>
      </c>
      <c r="N12" s="1" t="str">
        <f t="shared" si="2"/>
        <v>U75x40x2</v>
      </c>
      <c r="O12" s="1">
        <f t="shared" si="3"/>
        <v>2.61</v>
      </c>
    </row>
    <row r="13" spans="1:15" ht="15" customHeight="1" x14ac:dyDescent="0.25">
      <c r="A13" s="1" t="s">
        <v>735</v>
      </c>
      <c r="B13" s="1" t="s">
        <v>733</v>
      </c>
      <c r="C13" s="11">
        <v>4.17</v>
      </c>
      <c r="D13" s="2">
        <v>75</v>
      </c>
      <c r="E13" s="2">
        <v>40</v>
      </c>
      <c r="F13" s="11">
        <v>3.75</v>
      </c>
      <c r="G13" s="6" t="str">
        <f t="shared" si="0"/>
        <v xml:space="preserve">*elseif,AR20,EQ,'U75X40X3.75',THEN
   CEDISAUDS_VAR_h=0.07500
   CEDISAUDS_VAR_b=0.04000
   CEDISAUDS_VAR_t=0.00375
</v>
      </c>
      <c r="I13" s="1">
        <f t="shared" si="6"/>
        <v>75</v>
      </c>
      <c r="J13" s="1">
        <f t="shared" si="7"/>
        <v>40</v>
      </c>
      <c r="K13" s="1">
        <v>2.65</v>
      </c>
      <c r="L13" s="1">
        <v>301</v>
      </c>
      <c r="M13" s="1" t="str">
        <f t="shared" si="1"/>
        <v>U75x40x2.65</v>
      </c>
      <c r="N13" s="1" t="str">
        <f t="shared" si="2"/>
        <v>U75x40x2</v>
      </c>
      <c r="O13" s="1">
        <f t="shared" si="3"/>
        <v>3.01</v>
      </c>
    </row>
    <row r="14" spans="1:15" ht="15" customHeight="1" x14ac:dyDescent="0.25">
      <c r="A14" s="1" t="s">
        <v>736</v>
      </c>
      <c r="B14" s="1" t="s">
        <v>737</v>
      </c>
      <c r="C14" s="11">
        <v>4.54</v>
      </c>
      <c r="D14" s="2">
        <v>75</v>
      </c>
      <c r="E14" s="2">
        <v>40</v>
      </c>
      <c r="F14" s="11">
        <v>4.25</v>
      </c>
      <c r="G14" s="6" t="str">
        <f t="shared" si="0"/>
        <v xml:space="preserve">*elseif,AR20,EQ,'U75X40X4.25',THEN
   CEDISAUDS_VAR_h=0.07500
   CEDISAUDS_VAR_b=0.04000
   CEDISAUDS_VAR_t=0.00425
</v>
      </c>
      <c r="I14" s="1">
        <f t="shared" si="6"/>
        <v>75</v>
      </c>
      <c r="J14" s="1">
        <f t="shared" si="7"/>
        <v>40</v>
      </c>
      <c r="K14" s="1">
        <v>3</v>
      </c>
      <c r="L14" s="1">
        <v>341</v>
      </c>
      <c r="M14" s="1" t="str">
        <f t="shared" si="1"/>
        <v>U75x40x3</v>
      </c>
      <c r="N14" s="1" t="str">
        <f t="shared" si="2"/>
        <v>U75x40x3</v>
      </c>
      <c r="O14" s="1">
        <f t="shared" si="3"/>
        <v>3.41</v>
      </c>
    </row>
    <row r="15" spans="1:15" ht="15" customHeight="1" x14ac:dyDescent="0.25">
      <c r="A15" s="1" t="s">
        <v>738</v>
      </c>
      <c r="B15" s="1" t="s">
        <v>737</v>
      </c>
      <c r="C15" s="11">
        <v>5.09</v>
      </c>
      <c r="D15" s="2">
        <v>75</v>
      </c>
      <c r="E15" s="2">
        <v>40</v>
      </c>
      <c r="F15" s="11">
        <v>4.75</v>
      </c>
      <c r="G15" s="6" t="str">
        <f t="shared" si="0"/>
        <v xml:space="preserve">*elseif,AR20,EQ,'U75X40X4.75',THEN
   CEDISAUDS_VAR_h=0.07500
   CEDISAUDS_VAR_b=0.04000
   CEDISAUDS_VAR_t=0.00475
</v>
      </c>
      <c r="I15" s="1">
        <f t="shared" ref="I15:I18" si="8">I14</f>
        <v>75</v>
      </c>
      <c r="J15" s="1">
        <f t="shared" ref="J15:J18" si="9">J14</f>
        <v>40</v>
      </c>
      <c r="K15" s="1">
        <v>3.35</v>
      </c>
      <c r="L15" s="1">
        <v>380</v>
      </c>
      <c r="M15" s="1" t="str">
        <f t="shared" si="1"/>
        <v>U75x40x3.35</v>
      </c>
      <c r="N15" s="1" t="str">
        <f t="shared" si="2"/>
        <v>U75x40x3</v>
      </c>
      <c r="O15" s="1">
        <f t="shared" si="3"/>
        <v>3.8</v>
      </c>
    </row>
    <row r="16" spans="1:15" ht="15" customHeight="1" x14ac:dyDescent="0.25">
      <c r="A16" s="1" t="s">
        <v>739</v>
      </c>
      <c r="B16" s="1" t="s">
        <v>740</v>
      </c>
      <c r="C16" s="11">
        <v>2.0699999999999998</v>
      </c>
      <c r="D16" s="2">
        <v>100</v>
      </c>
      <c r="E16" s="2">
        <v>40</v>
      </c>
      <c r="F16" s="11">
        <v>1.5</v>
      </c>
      <c r="G16" s="6" t="str">
        <f t="shared" si="0"/>
        <v xml:space="preserve">*elseif,AR20,EQ,'U100X40X1.5',THEN
   CEDISAUDS_VAR_h=0.10000
   CEDISAUDS_VAR_b=0.04000
   CEDISAUDS_VAR_t=0.00150
</v>
      </c>
      <c r="I16" s="1">
        <f t="shared" si="8"/>
        <v>75</v>
      </c>
      <c r="J16" s="1">
        <f t="shared" si="9"/>
        <v>40</v>
      </c>
      <c r="K16" s="1">
        <v>3.75</v>
      </c>
      <c r="L16" s="1">
        <v>417</v>
      </c>
      <c r="M16" s="1" t="str">
        <f t="shared" si="1"/>
        <v>U75x40x3.75</v>
      </c>
      <c r="N16" s="1" t="str">
        <f t="shared" si="2"/>
        <v>U75x40x3</v>
      </c>
      <c r="O16" s="1">
        <f t="shared" si="3"/>
        <v>4.17</v>
      </c>
    </row>
    <row r="17" spans="1:15" ht="15" customHeight="1" x14ac:dyDescent="0.25">
      <c r="A17" s="1" t="s">
        <v>669</v>
      </c>
      <c r="B17" s="1" t="s">
        <v>669</v>
      </c>
      <c r="C17" s="11">
        <v>2.57</v>
      </c>
      <c r="D17" s="2">
        <v>100</v>
      </c>
      <c r="E17" s="2">
        <v>40</v>
      </c>
      <c r="F17" s="11">
        <v>2</v>
      </c>
      <c r="G17" s="6" t="str">
        <f t="shared" si="0"/>
        <v xml:space="preserve">*elseif,AR20,EQ,'U100X40X2',THEN
   CEDISAUDS_VAR_h=0.10000
   CEDISAUDS_VAR_b=0.04000
   CEDISAUDS_VAR_t=0.00200
</v>
      </c>
      <c r="I17" s="1">
        <f t="shared" si="8"/>
        <v>75</v>
      </c>
      <c r="J17" s="1">
        <f t="shared" si="9"/>
        <v>40</v>
      </c>
      <c r="K17" s="1">
        <v>4.25</v>
      </c>
      <c r="L17" s="1">
        <v>454</v>
      </c>
      <c r="M17" s="1" t="str">
        <f t="shared" si="1"/>
        <v>U75x40x4.25</v>
      </c>
      <c r="N17" s="1" t="str">
        <f t="shared" si="2"/>
        <v>U75x40x4</v>
      </c>
      <c r="O17" s="1">
        <f t="shared" si="3"/>
        <v>4.54</v>
      </c>
    </row>
    <row r="18" spans="1:15" ht="15" customHeight="1" x14ac:dyDescent="0.25">
      <c r="A18" s="1" t="s">
        <v>670</v>
      </c>
      <c r="B18" s="1" t="s">
        <v>669</v>
      </c>
      <c r="C18" s="11">
        <v>3.06</v>
      </c>
      <c r="D18" s="2">
        <v>100</v>
      </c>
      <c r="E18" s="2">
        <v>40</v>
      </c>
      <c r="F18" s="11">
        <v>2.25</v>
      </c>
      <c r="G18" s="6" t="str">
        <f t="shared" si="0"/>
        <v xml:space="preserve">*elseif,AR20,EQ,'U100X40X2.25',THEN
   CEDISAUDS_VAR_h=0.10000
   CEDISAUDS_VAR_b=0.04000
   CEDISAUDS_VAR_t=0.00225
</v>
      </c>
      <c r="I18" s="1">
        <f t="shared" si="8"/>
        <v>75</v>
      </c>
      <c r="J18" s="1">
        <f t="shared" si="9"/>
        <v>40</v>
      </c>
      <c r="K18" s="1">
        <v>4.75</v>
      </c>
      <c r="L18" s="1">
        <v>509</v>
      </c>
      <c r="M18" s="1" t="str">
        <f t="shared" si="1"/>
        <v>U75x40x4.75</v>
      </c>
      <c r="N18" s="1" t="str">
        <f t="shared" si="2"/>
        <v>U75x40x4</v>
      </c>
      <c r="O18" s="1">
        <f t="shared" si="3"/>
        <v>5.09</v>
      </c>
    </row>
    <row r="19" spans="1:15" ht="15" customHeight="1" x14ac:dyDescent="0.25">
      <c r="A19" s="1" t="s">
        <v>671</v>
      </c>
      <c r="B19" s="1" t="s">
        <v>669</v>
      </c>
      <c r="C19" s="11">
        <v>3.54</v>
      </c>
      <c r="D19" s="2">
        <v>100</v>
      </c>
      <c r="E19" s="2">
        <v>40</v>
      </c>
      <c r="F19" s="11">
        <v>2.65</v>
      </c>
      <c r="G19" s="6" t="str">
        <f t="shared" si="0"/>
        <v xml:space="preserve">*elseif,AR20,EQ,'U100X40X2.65',THEN
   CEDISAUDS_VAR_h=0.10000
   CEDISAUDS_VAR_b=0.04000
   CEDISAUDS_VAR_t=0.00265
</v>
      </c>
      <c r="I19" s="1">
        <v>100</v>
      </c>
      <c r="J19" s="1">
        <v>40</v>
      </c>
      <c r="K19" s="1">
        <v>1.5</v>
      </c>
      <c r="L19" s="1">
        <v>207</v>
      </c>
      <c r="M19" s="1" t="str">
        <f t="shared" si="1"/>
        <v>U100x40x1.5</v>
      </c>
      <c r="N19" s="1" t="str">
        <f t="shared" si="2"/>
        <v>U100x40x1</v>
      </c>
      <c r="O19" s="1">
        <f t="shared" si="3"/>
        <v>2.0699999999999998</v>
      </c>
    </row>
    <row r="20" spans="1:15" ht="15" customHeight="1" x14ac:dyDescent="0.25">
      <c r="A20" s="1" t="s">
        <v>672</v>
      </c>
      <c r="B20" s="1" t="s">
        <v>672</v>
      </c>
      <c r="C20" s="11">
        <v>4.01</v>
      </c>
      <c r="D20" s="2">
        <v>100</v>
      </c>
      <c r="E20" s="2">
        <v>40</v>
      </c>
      <c r="F20" s="11">
        <v>3</v>
      </c>
      <c r="G20" s="6" t="str">
        <f t="shared" si="0"/>
        <v xml:space="preserve">*elseif,AR20,EQ,'U100X40X3',THEN
   CEDISAUDS_VAR_h=0.10000
   CEDISAUDS_VAR_b=0.04000
   CEDISAUDS_VAR_t=0.00300
</v>
      </c>
      <c r="I20" s="1">
        <f>I19</f>
        <v>100</v>
      </c>
      <c r="J20" s="1">
        <f>J19</f>
        <v>40</v>
      </c>
      <c r="K20" s="1">
        <v>2</v>
      </c>
      <c r="L20" s="1">
        <v>257</v>
      </c>
      <c r="M20" s="1" t="str">
        <f t="shared" si="1"/>
        <v>U100x40x2</v>
      </c>
      <c r="N20" s="1" t="str">
        <f t="shared" si="2"/>
        <v>U100x40x2</v>
      </c>
      <c r="O20" s="1">
        <f t="shared" si="3"/>
        <v>2.57</v>
      </c>
    </row>
    <row r="21" spans="1:15" ht="15" customHeight="1" x14ac:dyDescent="0.25">
      <c r="A21" s="1" t="s">
        <v>741</v>
      </c>
      <c r="B21" s="1" t="s">
        <v>672</v>
      </c>
      <c r="C21" s="11">
        <v>4.47</v>
      </c>
      <c r="D21" s="2">
        <v>100</v>
      </c>
      <c r="E21" s="2">
        <v>40</v>
      </c>
      <c r="F21" s="11">
        <v>3.35</v>
      </c>
      <c r="G21" s="6" t="str">
        <f t="shared" si="0"/>
        <v xml:space="preserve">*elseif,AR20,EQ,'U100X40X3.35',THEN
   CEDISAUDS_VAR_h=0.10000
   CEDISAUDS_VAR_b=0.04000
   CEDISAUDS_VAR_t=0.00335
</v>
      </c>
      <c r="I21" s="1">
        <f t="shared" ref="I21:I27" si="10">I20</f>
        <v>100</v>
      </c>
      <c r="J21" s="1">
        <f t="shared" ref="J21:J27" si="11">J20</f>
        <v>40</v>
      </c>
      <c r="K21" s="1">
        <v>2.25</v>
      </c>
      <c r="L21" s="1">
        <v>306</v>
      </c>
      <c r="M21" s="1" t="str">
        <f t="shared" si="1"/>
        <v>U100x40x2.25</v>
      </c>
      <c r="N21" s="1" t="str">
        <f t="shared" si="2"/>
        <v>U100x40x2</v>
      </c>
      <c r="O21" s="1">
        <f t="shared" si="3"/>
        <v>3.06</v>
      </c>
    </row>
    <row r="22" spans="1:15" ht="15" customHeight="1" x14ac:dyDescent="0.25">
      <c r="A22" s="1" t="s">
        <v>742</v>
      </c>
      <c r="B22" s="1" t="s">
        <v>672</v>
      </c>
      <c r="C22" s="11">
        <v>4.92</v>
      </c>
      <c r="D22" s="2">
        <v>100</v>
      </c>
      <c r="E22" s="2">
        <v>40</v>
      </c>
      <c r="F22" s="11">
        <v>3.75</v>
      </c>
      <c r="G22" s="6" t="str">
        <f t="shared" si="0"/>
        <v xml:space="preserve">*elseif,AR20,EQ,'U100X40X3.75',THEN
   CEDISAUDS_VAR_h=0.10000
   CEDISAUDS_VAR_b=0.04000
   CEDISAUDS_VAR_t=0.00375
</v>
      </c>
      <c r="I22" s="1">
        <f t="shared" si="10"/>
        <v>100</v>
      </c>
      <c r="J22" s="1">
        <f t="shared" si="11"/>
        <v>40</v>
      </c>
      <c r="K22" s="1">
        <v>2.65</v>
      </c>
      <c r="L22" s="1">
        <v>354</v>
      </c>
      <c r="M22" s="1" t="str">
        <f t="shared" si="1"/>
        <v>U100x40x2.65</v>
      </c>
      <c r="N22" s="1" t="str">
        <f t="shared" si="2"/>
        <v>U100x40x2</v>
      </c>
      <c r="O22" s="1">
        <f t="shared" si="3"/>
        <v>3.54</v>
      </c>
    </row>
    <row r="23" spans="1:15" ht="15" customHeight="1" x14ac:dyDescent="0.25">
      <c r="A23" s="1" t="s">
        <v>743</v>
      </c>
      <c r="B23" s="1" t="s">
        <v>674</v>
      </c>
      <c r="C23" s="11">
        <v>5.36</v>
      </c>
      <c r="D23" s="2">
        <v>100</v>
      </c>
      <c r="E23" s="2">
        <v>40</v>
      </c>
      <c r="F23" s="11">
        <v>4.25</v>
      </c>
      <c r="G23" s="6" t="str">
        <f t="shared" si="0"/>
        <v xml:space="preserve">*elseif,AR20,EQ,'U100X40X4.25',THEN
   CEDISAUDS_VAR_h=0.10000
   CEDISAUDS_VAR_b=0.04000
   CEDISAUDS_VAR_t=0.00425
</v>
      </c>
      <c r="I23" s="1">
        <f t="shared" si="10"/>
        <v>100</v>
      </c>
      <c r="J23" s="1">
        <f t="shared" si="11"/>
        <v>40</v>
      </c>
      <c r="K23" s="1">
        <v>3</v>
      </c>
      <c r="L23" s="1">
        <v>401</v>
      </c>
      <c r="M23" s="1" t="str">
        <f t="shared" si="1"/>
        <v>U100x40x3</v>
      </c>
      <c r="N23" s="1" t="str">
        <f t="shared" si="2"/>
        <v>U100x40x3</v>
      </c>
      <c r="O23" s="1">
        <f t="shared" si="3"/>
        <v>4.01</v>
      </c>
    </row>
    <row r="24" spans="1:15" ht="15" customHeight="1" x14ac:dyDescent="0.25">
      <c r="A24" s="1" t="s">
        <v>673</v>
      </c>
      <c r="B24" s="1" t="s">
        <v>674</v>
      </c>
      <c r="C24" s="11">
        <v>6.02</v>
      </c>
      <c r="D24" s="2">
        <v>100</v>
      </c>
      <c r="E24" s="2">
        <v>40</v>
      </c>
      <c r="F24" s="11">
        <v>4.75</v>
      </c>
      <c r="G24" s="6" t="str">
        <f t="shared" si="0"/>
        <v xml:space="preserve">*elseif,AR20,EQ,'U100X40X4.75',THEN
   CEDISAUDS_VAR_h=0.10000
   CEDISAUDS_VAR_b=0.04000
   CEDISAUDS_VAR_t=0.00475
</v>
      </c>
      <c r="I24" s="1">
        <f t="shared" si="10"/>
        <v>100</v>
      </c>
      <c r="J24" s="1">
        <f t="shared" si="11"/>
        <v>40</v>
      </c>
      <c r="K24" s="1">
        <v>3.35</v>
      </c>
      <c r="L24" s="1">
        <v>447</v>
      </c>
      <c r="M24" s="1" t="str">
        <f t="shared" si="1"/>
        <v>U100x40x3.35</v>
      </c>
      <c r="N24" s="1" t="str">
        <f t="shared" si="2"/>
        <v>U100x40x3</v>
      </c>
      <c r="O24" s="1">
        <f t="shared" si="3"/>
        <v>4.47</v>
      </c>
    </row>
    <row r="25" spans="1:15" ht="15" customHeight="1" x14ac:dyDescent="0.25">
      <c r="A25" s="1" t="s">
        <v>744</v>
      </c>
      <c r="B25" s="1" t="s">
        <v>745</v>
      </c>
      <c r="C25" s="11">
        <v>2.31</v>
      </c>
      <c r="D25" s="2">
        <v>100</v>
      </c>
      <c r="E25" s="2">
        <v>50</v>
      </c>
      <c r="F25" s="11">
        <v>1.5</v>
      </c>
      <c r="G25" s="6" t="str">
        <f t="shared" si="0"/>
        <v xml:space="preserve">*elseif,AR20,EQ,'U100X50X1.5',THEN
   CEDISAUDS_VAR_h=0.10000
   CEDISAUDS_VAR_b=0.05000
   CEDISAUDS_VAR_t=0.00150
</v>
      </c>
      <c r="I25" s="1">
        <f t="shared" si="10"/>
        <v>100</v>
      </c>
      <c r="J25" s="1">
        <f t="shared" si="11"/>
        <v>40</v>
      </c>
      <c r="K25" s="1">
        <v>3.75</v>
      </c>
      <c r="L25" s="1">
        <v>492</v>
      </c>
      <c r="M25" s="1" t="str">
        <f t="shared" si="1"/>
        <v>U100x40x3.75</v>
      </c>
      <c r="N25" s="1" t="str">
        <f t="shared" si="2"/>
        <v>U100x40x3</v>
      </c>
      <c r="O25" s="1">
        <f t="shared" si="3"/>
        <v>4.92</v>
      </c>
    </row>
    <row r="26" spans="1:15" ht="15" customHeight="1" x14ac:dyDescent="0.25">
      <c r="A26" s="1" t="s">
        <v>675</v>
      </c>
      <c r="B26" s="1" t="s">
        <v>675</v>
      </c>
      <c r="C26" s="11">
        <v>2.87</v>
      </c>
      <c r="D26" s="2">
        <v>100</v>
      </c>
      <c r="E26" s="2">
        <v>50</v>
      </c>
      <c r="F26" s="11">
        <v>2</v>
      </c>
      <c r="G26" s="6" t="str">
        <f t="shared" si="0"/>
        <v xml:space="preserve">*elseif,AR20,EQ,'U100X50X2',THEN
   CEDISAUDS_VAR_h=0.10000
   CEDISAUDS_VAR_b=0.05000
   CEDISAUDS_VAR_t=0.00200
</v>
      </c>
      <c r="I26" s="1">
        <f t="shared" si="10"/>
        <v>100</v>
      </c>
      <c r="J26" s="1">
        <f t="shared" si="11"/>
        <v>40</v>
      </c>
      <c r="K26" s="1">
        <v>4.25</v>
      </c>
      <c r="L26" s="1">
        <v>536</v>
      </c>
      <c r="M26" s="1" t="str">
        <f t="shared" si="1"/>
        <v>U100x40x4.25</v>
      </c>
      <c r="N26" s="1" t="str">
        <f t="shared" si="2"/>
        <v>U100x40x4</v>
      </c>
      <c r="O26" s="1">
        <f t="shared" si="3"/>
        <v>5.36</v>
      </c>
    </row>
    <row r="27" spans="1:15" ht="15" customHeight="1" x14ac:dyDescent="0.25">
      <c r="A27" s="1" t="s">
        <v>676</v>
      </c>
      <c r="B27" s="1" t="s">
        <v>675</v>
      </c>
      <c r="C27" s="11">
        <v>3.41</v>
      </c>
      <c r="D27" s="2">
        <v>100</v>
      </c>
      <c r="E27" s="2">
        <v>50</v>
      </c>
      <c r="F27" s="11">
        <v>2.25</v>
      </c>
      <c r="G27" s="6" t="str">
        <f t="shared" si="0"/>
        <v xml:space="preserve">*elseif,AR20,EQ,'U100X50X2.25',THEN
   CEDISAUDS_VAR_h=0.10000
   CEDISAUDS_VAR_b=0.05000
   CEDISAUDS_VAR_t=0.00225
</v>
      </c>
      <c r="I27" s="1">
        <f t="shared" si="10"/>
        <v>100</v>
      </c>
      <c r="J27" s="1">
        <f t="shared" si="11"/>
        <v>40</v>
      </c>
      <c r="K27" s="1">
        <v>4.75</v>
      </c>
      <c r="L27" s="1">
        <v>602</v>
      </c>
      <c r="M27" s="1" t="str">
        <f t="shared" si="1"/>
        <v>U100x40x4.75</v>
      </c>
      <c r="N27" s="1" t="str">
        <f t="shared" si="2"/>
        <v>U100x40x4</v>
      </c>
      <c r="O27" s="1">
        <f t="shared" si="3"/>
        <v>6.02</v>
      </c>
    </row>
    <row r="28" spans="1:15" ht="15" customHeight="1" x14ac:dyDescent="0.25">
      <c r="A28" s="1" t="s">
        <v>677</v>
      </c>
      <c r="B28" s="1" t="s">
        <v>675</v>
      </c>
      <c r="C28" s="11">
        <v>3.95</v>
      </c>
      <c r="D28" s="2">
        <v>100</v>
      </c>
      <c r="E28" s="2">
        <v>50</v>
      </c>
      <c r="F28" s="11">
        <v>2.65</v>
      </c>
      <c r="G28" s="6" t="str">
        <f t="shared" si="0"/>
        <v xml:space="preserve">*elseif,AR20,EQ,'U100X50X2.65',THEN
   CEDISAUDS_VAR_h=0.10000
   CEDISAUDS_VAR_b=0.05000
   CEDISAUDS_VAR_t=0.00265
</v>
      </c>
      <c r="I28" s="1">
        <v>100</v>
      </c>
      <c r="J28" s="1">
        <v>50</v>
      </c>
      <c r="K28" s="1">
        <v>1.5</v>
      </c>
      <c r="L28" s="1">
        <v>231</v>
      </c>
      <c r="M28" s="1" t="str">
        <f t="shared" si="1"/>
        <v>U100x50x1.5</v>
      </c>
      <c r="N28" s="1" t="str">
        <f t="shared" si="2"/>
        <v>U100x50x1</v>
      </c>
      <c r="O28" s="1">
        <f t="shared" si="3"/>
        <v>2.31</v>
      </c>
    </row>
    <row r="29" spans="1:15" ht="15" customHeight="1" x14ac:dyDescent="0.25">
      <c r="A29" s="1" t="s">
        <v>678</v>
      </c>
      <c r="B29" s="1" t="s">
        <v>678</v>
      </c>
      <c r="C29" s="11">
        <v>4.4800000000000004</v>
      </c>
      <c r="D29" s="2">
        <v>100</v>
      </c>
      <c r="E29" s="2">
        <v>50</v>
      </c>
      <c r="F29" s="11">
        <v>3</v>
      </c>
      <c r="G29" s="6" t="str">
        <f t="shared" si="0"/>
        <v xml:space="preserve">*elseif,AR20,EQ,'U100X50X3',THEN
   CEDISAUDS_VAR_h=0.10000
   CEDISAUDS_VAR_b=0.05000
   CEDISAUDS_VAR_t=0.00300
</v>
      </c>
      <c r="I29" s="1">
        <f>I28</f>
        <v>100</v>
      </c>
      <c r="J29" s="1">
        <f>J28</f>
        <v>50</v>
      </c>
      <c r="K29" s="1">
        <v>2</v>
      </c>
      <c r="L29" s="1">
        <v>287</v>
      </c>
      <c r="M29" s="1" t="str">
        <f t="shared" si="1"/>
        <v>U100x50x2</v>
      </c>
      <c r="N29" s="1" t="str">
        <f t="shared" si="2"/>
        <v>U100x50x2</v>
      </c>
      <c r="O29" s="1">
        <f t="shared" si="3"/>
        <v>2.87</v>
      </c>
    </row>
    <row r="30" spans="1:15" ht="15" customHeight="1" x14ac:dyDescent="0.25">
      <c r="A30" s="1" t="s">
        <v>746</v>
      </c>
      <c r="B30" s="1" t="s">
        <v>678</v>
      </c>
      <c r="C30" s="11">
        <v>5</v>
      </c>
      <c r="D30" s="2">
        <v>100</v>
      </c>
      <c r="E30" s="2">
        <v>50</v>
      </c>
      <c r="F30" s="11">
        <v>3.35</v>
      </c>
      <c r="G30" s="6" t="str">
        <f t="shared" si="0"/>
        <v xml:space="preserve">*elseif,AR20,EQ,'U100X50X3.35',THEN
   CEDISAUDS_VAR_h=0.10000
   CEDISAUDS_VAR_b=0.05000
   CEDISAUDS_VAR_t=0.00335
</v>
      </c>
      <c r="I30" s="1">
        <f t="shared" ref="I30:I36" si="12">I29</f>
        <v>100</v>
      </c>
      <c r="J30" s="1">
        <f t="shared" ref="J30:J36" si="13">J29</f>
        <v>50</v>
      </c>
      <c r="K30" s="1">
        <v>2.25</v>
      </c>
      <c r="L30" s="1">
        <v>341</v>
      </c>
      <c r="M30" s="1" t="str">
        <f t="shared" si="1"/>
        <v>U100x50x2.25</v>
      </c>
      <c r="N30" s="1" t="str">
        <f t="shared" si="2"/>
        <v>U100x50x2</v>
      </c>
      <c r="O30" s="1">
        <f t="shared" si="3"/>
        <v>3.41</v>
      </c>
    </row>
    <row r="31" spans="1:15" ht="15" customHeight="1" x14ac:dyDescent="0.25">
      <c r="A31" s="1" t="s">
        <v>747</v>
      </c>
      <c r="B31" s="1" t="s">
        <v>678</v>
      </c>
      <c r="C31" s="11">
        <v>5.52</v>
      </c>
      <c r="D31" s="2">
        <v>100</v>
      </c>
      <c r="E31" s="2">
        <v>50</v>
      </c>
      <c r="F31" s="11">
        <v>3.75</v>
      </c>
      <c r="G31" s="6" t="str">
        <f t="shared" si="0"/>
        <v xml:space="preserve">*elseif,AR20,EQ,'U100X50X3.75',THEN
   CEDISAUDS_VAR_h=0.10000
   CEDISAUDS_VAR_b=0.05000
   CEDISAUDS_VAR_t=0.00375
</v>
      </c>
      <c r="I31" s="1">
        <f t="shared" si="12"/>
        <v>100</v>
      </c>
      <c r="J31" s="1">
        <f t="shared" si="13"/>
        <v>50</v>
      </c>
      <c r="K31" s="1">
        <v>2.65</v>
      </c>
      <c r="L31" s="1">
        <v>395</v>
      </c>
      <c r="M31" s="1" t="str">
        <f t="shared" si="1"/>
        <v>U100x50x2.65</v>
      </c>
      <c r="N31" s="1" t="str">
        <f t="shared" si="2"/>
        <v>U100x50x2</v>
      </c>
      <c r="O31" s="1">
        <f t="shared" si="3"/>
        <v>3.95</v>
      </c>
    </row>
    <row r="32" spans="1:15" ht="15" customHeight="1" x14ac:dyDescent="0.25">
      <c r="A32" s="1" t="s">
        <v>748</v>
      </c>
      <c r="B32" s="1" t="s">
        <v>680</v>
      </c>
      <c r="C32" s="11">
        <v>6.02</v>
      </c>
      <c r="D32" s="2">
        <v>100</v>
      </c>
      <c r="E32" s="2">
        <v>50</v>
      </c>
      <c r="F32" s="11">
        <v>4.25</v>
      </c>
      <c r="G32" s="6" t="str">
        <f t="shared" si="0"/>
        <v xml:space="preserve">*elseif,AR20,EQ,'U100X50X4.25',THEN
   CEDISAUDS_VAR_h=0.10000
   CEDISAUDS_VAR_b=0.05000
   CEDISAUDS_VAR_t=0.00425
</v>
      </c>
      <c r="I32" s="1">
        <f t="shared" si="12"/>
        <v>100</v>
      </c>
      <c r="J32" s="1">
        <f t="shared" si="13"/>
        <v>50</v>
      </c>
      <c r="K32" s="1">
        <v>3</v>
      </c>
      <c r="L32" s="1">
        <v>448</v>
      </c>
      <c r="M32" s="1" t="str">
        <f t="shared" si="1"/>
        <v>U100x50x3</v>
      </c>
      <c r="N32" s="1" t="str">
        <f t="shared" si="2"/>
        <v>U100x50x3</v>
      </c>
      <c r="O32" s="1">
        <f t="shared" si="3"/>
        <v>4.4800000000000004</v>
      </c>
    </row>
    <row r="33" spans="1:15" ht="15" customHeight="1" x14ac:dyDescent="0.25">
      <c r="A33" s="1" t="s">
        <v>679</v>
      </c>
      <c r="B33" s="1" t="s">
        <v>680</v>
      </c>
      <c r="C33" s="11">
        <v>6.77</v>
      </c>
      <c r="D33" s="2">
        <v>100</v>
      </c>
      <c r="E33" s="2">
        <v>50</v>
      </c>
      <c r="F33" s="11">
        <v>4.75</v>
      </c>
      <c r="G33" s="6" t="str">
        <f t="shared" si="0"/>
        <v xml:space="preserve">*elseif,AR20,EQ,'U100X50X4.75',THEN
   CEDISAUDS_VAR_h=0.10000
   CEDISAUDS_VAR_b=0.05000
   CEDISAUDS_VAR_t=0.00475
</v>
      </c>
      <c r="I33" s="1">
        <f t="shared" si="12"/>
        <v>100</v>
      </c>
      <c r="J33" s="1">
        <f t="shared" si="13"/>
        <v>50</v>
      </c>
      <c r="K33" s="1">
        <v>3.35</v>
      </c>
      <c r="L33" s="1">
        <v>500</v>
      </c>
      <c r="M33" s="1" t="str">
        <f t="shared" si="1"/>
        <v>U100x50x3.35</v>
      </c>
      <c r="N33" s="1" t="str">
        <f t="shared" si="2"/>
        <v>U100x50x3</v>
      </c>
      <c r="O33" s="1">
        <f t="shared" si="3"/>
        <v>5</v>
      </c>
    </row>
    <row r="34" spans="1:15" ht="15" customHeight="1" x14ac:dyDescent="0.25">
      <c r="A34" s="1" t="s">
        <v>749</v>
      </c>
      <c r="B34" s="1" t="s">
        <v>750</v>
      </c>
      <c r="C34" s="11">
        <v>2.63</v>
      </c>
      <c r="D34" s="2">
        <v>127</v>
      </c>
      <c r="E34" s="2">
        <v>50</v>
      </c>
      <c r="F34" s="11">
        <v>1.5</v>
      </c>
      <c r="G34" s="6" t="str">
        <f t="shared" si="0"/>
        <v xml:space="preserve">*elseif,AR20,EQ,'U127X50X1.5',THEN
   CEDISAUDS_VAR_h=0.12700
   CEDISAUDS_VAR_b=0.05000
   CEDISAUDS_VAR_t=0.00150
</v>
      </c>
      <c r="I34" s="1">
        <f t="shared" si="12"/>
        <v>100</v>
      </c>
      <c r="J34" s="1">
        <f t="shared" si="13"/>
        <v>50</v>
      </c>
      <c r="K34" s="1">
        <v>3.75</v>
      </c>
      <c r="L34" s="1">
        <v>552</v>
      </c>
      <c r="M34" s="1" t="str">
        <f t="shared" si="1"/>
        <v>U100x50x3.75</v>
      </c>
      <c r="N34" s="1" t="str">
        <f t="shared" si="2"/>
        <v>U100x50x3</v>
      </c>
      <c r="O34" s="1">
        <f t="shared" si="3"/>
        <v>5.52</v>
      </c>
    </row>
    <row r="35" spans="1:15" ht="15" customHeight="1" x14ac:dyDescent="0.25">
      <c r="A35" s="1" t="s">
        <v>681</v>
      </c>
      <c r="B35" s="1" t="s">
        <v>681</v>
      </c>
      <c r="C35" s="11">
        <v>3.27</v>
      </c>
      <c r="D35" s="2">
        <v>127</v>
      </c>
      <c r="E35" s="2">
        <v>50</v>
      </c>
      <c r="F35" s="11">
        <v>2</v>
      </c>
      <c r="G35" s="6" t="str">
        <f t="shared" si="0"/>
        <v xml:space="preserve">*elseif,AR20,EQ,'U127X50X2',THEN
   CEDISAUDS_VAR_h=0.12700
   CEDISAUDS_VAR_b=0.05000
   CEDISAUDS_VAR_t=0.00200
</v>
      </c>
      <c r="I35" s="1">
        <f t="shared" si="12"/>
        <v>100</v>
      </c>
      <c r="J35" s="1">
        <f t="shared" si="13"/>
        <v>50</v>
      </c>
      <c r="K35" s="1">
        <v>4.25</v>
      </c>
      <c r="L35" s="1">
        <v>602</v>
      </c>
      <c r="M35" s="1" t="str">
        <f t="shared" si="1"/>
        <v>U100x50x4.25</v>
      </c>
      <c r="N35" s="1" t="str">
        <f t="shared" si="2"/>
        <v>U100x50x4</v>
      </c>
      <c r="O35" s="1">
        <f t="shared" si="3"/>
        <v>6.02</v>
      </c>
    </row>
    <row r="36" spans="1:15" ht="15" customHeight="1" x14ac:dyDescent="0.25">
      <c r="A36" s="1" t="s">
        <v>682</v>
      </c>
      <c r="B36" s="1" t="s">
        <v>681</v>
      </c>
      <c r="C36" s="2">
        <v>3.9</v>
      </c>
      <c r="D36" s="2">
        <v>127</v>
      </c>
      <c r="E36" s="2">
        <v>50</v>
      </c>
      <c r="F36" s="2">
        <v>2.25</v>
      </c>
      <c r="G36" s="6" t="str">
        <f t="shared" si="0"/>
        <v xml:space="preserve">*elseif,AR20,EQ,'U127X50X2.25',THEN
   CEDISAUDS_VAR_h=0.12700
   CEDISAUDS_VAR_b=0.05000
   CEDISAUDS_VAR_t=0.00225
</v>
      </c>
      <c r="I36" s="1">
        <f t="shared" si="12"/>
        <v>100</v>
      </c>
      <c r="J36" s="1">
        <f t="shared" si="13"/>
        <v>50</v>
      </c>
      <c r="K36" s="1">
        <v>4.75</v>
      </c>
      <c r="L36" s="1">
        <v>677</v>
      </c>
      <c r="M36" s="1" t="str">
        <f t="shared" si="1"/>
        <v>U100x50x4.75</v>
      </c>
      <c r="N36" s="1" t="str">
        <f t="shared" si="2"/>
        <v>U100x50x4</v>
      </c>
      <c r="O36" s="1">
        <f t="shared" si="3"/>
        <v>6.77</v>
      </c>
    </row>
    <row r="37" spans="1:15" ht="15" customHeight="1" x14ac:dyDescent="0.25">
      <c r="A37" s="1" t="s">
        <v>683</v>
      </c>
      <c r="B37" s="1" t="s">
        <v>681</v>
      </c>
      <c r="C37" s="2">
        <v>4.5199999999999996</v>
      </c>
      <c r="D37" s="2">
        <v>127</v>
      </c>
      <c r="E37" s="2">
        <v>50</v>
      </c>
      <c r="F37" s="2">
        <v>2.65</v>
      </c>
      <c r="G37" s="6" t="str">
        <f t="shared" si="0"/>
        <v xml:space="preserve">*elseif,AR20,EQ,'U127X50X2.65',THEN
   CEDISAUDS_VAR_h=0.12700
   CEDISAUDS_VAR_b=0.05000
   CEDISAUDS_VAR_t=0.00265
</v>
      </c>
      <c r="I37" s="1">
        <v>127</v>
      </c>
      <c r="J37" s="1">
        <v>50</v>
      </c>
      <c r="K37" s="1">
        <v>1.5</v>
      </c>
      <c r="L37" s="1">
        <v>263</v>
      </c>
      <c r="M37" s="1" t="str">
        <f t="shared" si="1"/>
        <v>U127x50x1.5</v>
      </c>
      <c r="N37" s="1" t="str">
        <f t="shared" si="2"/>
        <v>U127x50x1</v>
      </c>
      <c r="O37" s="1">
        <f t="shared" si="3"/>
        <v>2.63</v>
      </c>
    </row>
    <row r="38" spans="1:15" ht="15" customHeight="1" x14ac:dyDescent="0.25">
      <c r="A38" s="1" t="s">
        <v>684</v>
      </c>
      <c r="B38" s="1" t="s">
        <v>684</v>
      </c>
      <c r="C38" s="2">
        <v>5.13</v>
      </c>
      <c r="D38" s="2">
        <v>127</v>
      </c>
      <c r="E38" s="2">
        <v>50</v>
      </c>
      <c r="F38" s="2">
        <v>3</v>
      </c>
      <c r="G38" s="6" t="str">
        <f t="shared" si="0"/>
        <v xml:space="preserve">*elseif,AR20,EQ,'U127X50X3',THEN
   CEDISAUDS_VAR_h=0.12700
   CEDISAUDS_VAR_b=0.05000
   CEDISAUDS_VAR_t=0.00300
</v>
      </c>
      <c r="I38" s="1">
        <f>I37</f>
        <v>127</v>
      </c>
      <c r="J38" s="1">
        <f>J37</f>
        <v>50</v>
      </c>
      <c r="K38" s="1">
        <v>2</v>
      </c>
      <c r="L38" s="1">
        <v>327</v>
      </c>
      <c r="M38" s="1" t="str">
        <f t="shared" si="1"/>
        <v>U127x50x2</v>
      </c>
      <c r="N38" s="1" t="str">
        <f t="shared" si="2"/>
        <v>U127x50x2</v>
      </c>
      <c r="O38" s="1">
        <f t="shared" si="3"/>
        <v>3.27</v>
      </c>
    </row>
    <row r="39" spans="1:15" ht="15" customHeight="1" x14ac:dyDescent="0.25">
      <c r="A39" s="1" t="s">
        <v>751</v>
      </c>
      <c r="B39" s="1" t="s">
        <v>684</v>
      </c>
      <c r="C39" s="2">
        <v>5.73</v>
      </c>
      <c r="D39" s="2">
        <v>127</v>
      </c>
      <c r="E39" s="2">
        <v>50</v>
      </c>
      <c r="F39" s="2">
        <v>3.35</v>
      </c>
      <c r="G39" s="6" t="str">
        <f t="shared" si="0"/>
        <v xml:space="preserve">*elseif,AR20,EQ,'U127X50X3.35',THEN
   CEDISAUDS_VAR_h=0.12700
   CEDISAUDS_VAR_b=0.05000
   CEDISAUDS_VAR_t=0.00335
</v>
      </c>
      <c r="I39" s="1">
        <f t="shared" ref="I39:I45" si="14">I38</f>
        <v>127</v>
      </c>
      <c r="J39" s="1">
        <f t="shared" ref="J39:J45" si="15">J38</f>
        <v>50</v>
      </c>
      <c r="K39" s="1">
        <v>2.25</v>
      </c>
      <c r="L39" s="1">
        <v>390</v>
      </c>
      <c r="M39" s="1" t="str">
        <f t="shared" si="1"/>
        <v>U127x50x2.25</v>
      </c>
      <c r="N39" s="1" t="str">
        <f t="shared" si="2"/>
        <v>U127x50x2</v>
      </c>
      <c r="O39" s="1">
        <f t="shared" si="3"/>
        <v>3.9</v>
      </c>
    </row>
    <row r="40" spans="1:15" ht="15" customHeight="1" x14ac:dyDescent="0.25">
      <c r="A40" s="1" t="s">
        <v>752</v>
      </c>
      <c r="B40" s="1" t="s">
        <v>684</v>
      </c>
      <c r="C40" s="2">
        <v>6.32</v>
      </c>
      <c r="D40" s="2">
        <v>127</v>
      </c>
      <c r="E40" s="2">
        <v>50</v>
      </c>
      <c r="F40" s="2">
        <v>3.75</v>
      </c>
      <c r="G40" s="6" t="str">
        <f t="shared" si="0"/>
        <v xml:space="preserve">*elseif,AR20,EQ,'U127X50X3.75',THEN
   CEDISAUDS_VAR_h=0.12700
   CEDISAUDS_VAR_b=0.05000
   CEDISAUDS_VAR_t=0.00375
</v>
      </c>
      <c r="I40" s="1">
        <f t="shared" si="14"/>
        <v>127</v>
      </c>
      <c r="J40" s="1">
        <f t="shared" si="15"/>
        <v>50</v>
      </c>
      <c r="K40" s="1">
        <v>2.65</v>
      </c>
      <c r="L40" s="1">
        <v>452</v>
      </c>
      <c r="M40" s="1" t="str">
        <f t="shared" si="1"/>
        <v>U127x50x2.65</v>
      </c>
      <c r="N40" s="1" t="str">
        <f t="shared" si="2"/>
        <v>U127x50x2</v>
      </c>
      <c r="O40" s="1">
        <f t="shared" si="3"/>
        <v>4.5199999999999996</v>
      </c>
    </row>
    <row r="41" spans="1:15" ht="15" customHeight="1" x14ac:dyDescent="0.25">
      <c r="A41" s="1" t="s">
        <v>753</v>
      </c>
      <c r="B41" s="1" t="s">
        <v>686</v>
      </c>
      <c r="C41" s="2">
        <v>6.91</v>
      </c>
      <c r="D41" s="2">
        <v>127</v>
      </c>
      <c r="E41" s="2">
        <v>50</v>
      </c>
      <c r="F41" s="2">
        <v>4.25</v>
      </c>
      <c r="G41" s="6" t="str">
        <f t="shared" si="0"/>
        <v xml:space="preserve">*elseif,AR20,EQ,'U127X50X4.25',THEN
   CEDISAUDS_VAR_h=0.12700
   CEDISAUDS_VAR_b=0.05000
   CEDISAUDS_VAR_t=0.00425
</v>
      </c>
      <c r="I41" s="1">
        <f t="shared" si="14"/>
        <v>127</v>
      </c>
      <c r="J41" s="1">
        <f t="shared" si="15"/>
        <v>50</v>
      </c>
      <c r="K41" s="1">
        <v>3</v>
      </c>
      <c r="L41" s="1">
        <v>513</v>
      </c>
      <c r="M41" s="1" t="str">
        <f t="shared" si="1"/>
        <v>U127x50x3</v>
      </c>
      <c r="N41" s="1" t="str">
        <f t="shared" si="2"/>
        <v>U127x50x3</v>
      </c>
      <c r="O41" s="1">
        <f t="shared" si="3"/>
        <v>5.13</v>
      </c>
    </row>
    <row r="42" spans="1:15" ht="15" customHeight="1" x14ac:dyDescent="0.25">
      <c r="A42" s="1" t="s">
        <v>685</v>
      </c>
      <c r="B42" s="1" t="s">
        <v>686</v>
      </c>
      <c r="C42" s="2">
        <v>7.78</v>
      </c>
      <c r="D42" s="2">
        <v>127</v>
      </c>
      <c r="E42" s="2">
        <v>50</v>
      </c>
      <c r="F42" s="2">
        <v>4.75</v>
      </c>
      <c r="G42" s="6" t="str">
        <f t="shared" si="0"/>
        <v xml:space="preserve">*elseif,AR20,EQ,'U127X50X4.75',THEN
   CEDISAUDS_VAR_h=0.12700
   CEDISAUDS_VAR_b=0.05000
   CEDISAUDS_VAR_t=0.00475
</v>
      </c>
      <c r="I42" s="1">
        <f t="shared" si="14"/>
        <v>127</v>
      </c>
      <c r="J42" s="1">
        <f t="shared" si="15"/>
        <v>50</v>
      </c>
      <c r="K42" s="1">
        <v>3.35</v>
      </c>
      <c r="L42" s="1">
        <v>573</v>
      </c>
      <c r="M42" s="1" t="str">
        <f t="shared" si="1"/>
        <v>U127x50x3.35</v>
      </c>
      <c r="N42" s="1" t="str">
        <f t="shared" si="2"/>
        <v>U127x50x3</v>
      </c>
      <c r="O42" s="1">
        <f t="shared" si="3"/>
        <v>5.73</v>
      </c>
    </row>
    <row r="43" spans="1:15" ht="15" customHeight="1" x14ac:dyDescent="0.25">
      <c r="A43" s="1" t="s">
        <v>687</v>
      </c>
      <c r="B43" s="1" t="s">
        <v>687</v>
      </c>
      <c r="C43" s="2">
        <v>3.61</v>
      </c>
      <c r="D43" s="2">
        <v>150</v>
      </c>
      <c r="E43" s="2">
        <v>50</v>
      </c>
      <c r="F43" s="2">
        <v>2</v>
      </c>
      <c r="G43" s="6" t="str">
        <f t="shared" si="0"/>
        <v xml:space="preserve">*elseif,AR20,EQ,'U150X50X2',THEN
   CEDISAUDS_VAR_h=0.15000
   CEDISAUDS_VAR_b=0.05000
   CEDISAUDS_VAR_t=0.00200
</v>
      </c>
      <c r="I43" s="1">
        <f t="shared" si="14"/>
        <v>127</v>
      </c>
      <c r="J43" s="1">
        <f t="shared" si="15"/>
        <v>50</v>
      </c>
      <c r="K43" s="1">
        <v>3.75</v>
      </c>
      <c r="L43" s="1">
        <v>632</v>
      </c>
      <c r="M43" s="1" t="str">
        <f t="shared" si="1"/>
        <v>U127x50x3.75</v>
      </c>
      <c r="N43" s="1" t="str">
        <f t="shared" si="2"/>
        <v>U127x50x3</v>
      </c>
      <c r="O43" s="1">
        <f t="shared" si="3"/>
        <v>6.32</v>
      </c>
    </row>
    <row r="44" spans="1:15" ht="15" customHeight="1" x14ac:dyDescent="0.25">
      <c r="A44" s="1" t="s">
        <v>688</v>
      </c>
      <c r="B44" s="1" t="s">
        <v>687</v>
      </c>
      <c r="C44" s="2">
        <v>4.3099999999999996</v>
      </c>
      <c r="D44" s="2">
        <v>150</v>
      </c>
      <c r="E44" s="2">
        <v>50</v>
      </c>
      <c r="F44" s="2">
        <v>2.25</v>
      </c>
      <c r="G44" s="6" t="str">
        <f t="shared" si="0"/>
        <v xml:space="preserve">*elseif,AR20,EQ,'U150X50X2.25',THEN
   CEDISAUDS_VAR_h=0.15000
   CEDISAUDS_VAR_b=0.05000
   CEDISAUDS_VAR_t=0.00225
</v>
      </c>
      <c r="I44" s="1">
        <f t="shared" si="14"/>
        <v>127</v>
      </c>
      <c r="J44" s="1">
        <f t="shared" si="15"/>
        <v>50</v>
      </c>
      <c r="K44" s="1">
        <v>4.25</v>
      </c>
      <c r="L44" s="1">
        <v>691</v>
      </c>
      <c r="M44" s="1" t="str">
        <f t="shared" si="1"/>
        <v>U127x50x4.25</v>
      </c>
      <c r="N44" s="1" t="str">
        <f t="shared" si="2"/>
        <v>U127x50x4</v>
      </c>
      <c r="O44" s="1">
        <f t="shared" si="3"/>
        <v>6.91</v>
      </c>
    </row>
    <row r="45" spans="1:15" ht="15" customHeight="1" x14ac:dyDescent="0.25">
      <c r="A45" s="1" t="s">
        <v>689</v>
      </c>
      <c r="B45" s="1" t="s">
        <v>687</v>
      </c>
      <c r="C45" s="2">
        <v>5</v>
      </c>
      <c r="D45" s="2">
        <v>150</v>
      </c>
      <c r="E45" s="2">
        <v>50</v>
      </c>
      <c r="F45" s="2">
        <v>2.65</v>
      </c>
      <c r="G45" s="6" t="str">
        <f t="shared" si="0"/>
        <v xml:space="preserve">*elseif,AR20,EQ,'U150X50X2.65',THEN
   CEDISAUDS_VAR_h=0.15000
   CEDISAUDS_VAR_b=0.05000
   CEDISAUDS_VAR_t=0.00265
</v>
      </c>
      <c r="I45" s="1">
        <f t="shared" si="14"/>
        <v>127</v>
      </c>
      <c r="J45" s="1">
        <f t="shared" si="15"/>
        <v>50</v>
      </c>
      <c r="K45" s="1">
        <v>4.75</v>
      </c>
      <c r="L45" s="1">
        <v>778</v>
      </c>
      <c r="M45" s="1" t="str">
        <f t="shared" si="1"/>
        <v>U127x50x4.75</v>
      </c>
      <c r="N45" s="1" t="str">
        <f t="shared" si="2"/>
        <v>U127x50x4</v>
      </c>
      <c r="O45" s="1">
        <f t="shared" si="3"/>
        <v>7.78</v>
      </c>
    </row>
    <row r="46" spans="1:15" ht="15" customHeight="1" x14ac:dyDescent="0.25">
      <c r="A46" s="1" t="s">
        <v>690</v>
      </c>
      <c r="B46" s="1" t="s">
        <v>690</v>
      </c>
      <c r="C46" s="2">
        <v>5.68</v>
      </c>
      <c r="D46" s="2">
        <v>150</v>
      </c>
      <c r="E46" s="2">
        <v>50</v>
      </c>
      <c r="F46" s="2">
        <v>3</v>
      </c>
      <c r="G46" s="6" t="str">
        <f t="shared" si="0"/>
        <v xml:space="preserve">*elseif,AR20,EQ,'U150X50X3',THEN
   CEDISAUDS_VAR_h=0.15000
   CEDISAUDS_VAR_b=0.05000
   CEDISAUDS_VAR_t=0.00300
</v>
      </c>
      <c r="I46" s="1">
        <v>150</v>
      </c>
      <c r="J46" s="1">
        <v>50</v>
      </c>
      <c r="K46" s="1">
        <v>2</v>
      </c>
      <c r="L46" s="1">
        <v>361</v>
      </c>
      <c r="M46" s="1" t="str">
        <f t="shared" si="1"/>
        <v>U150x50x2</v>
      </c>
      <c r="N46" s="1" t="str">
        <f t="shared" si="2"/>
        <v>U150x50x2</v>
      </c>
      <c r="O46" s="1">
        <f t="shared" si="3"/>
        <v>3.61</v>
      </c>
    </row>
    <row r="47" spans="1:15" ht="15" customHeight="1" x14ac:dyDescent="0.25">
      <c r="A47" s="1" t="s">
        <v>754</v>
      </c>
      <c r="B47" s="1" t="s">
        <v>690</v>
      </c>
      <c r="C47" s="2">
        <v>6.35</v>
      </c>
      <c r="D47" s="2">
        <v>150</v>
      </c>
      <c r="E47" s="2">
        <v>50</v>
      </c>
      <c r="F47" s="2">
        <v>3.35</v>
      </c>
      <c r="G47" s="6" t="str">
        <f t="shared" si="0"/>
        <v xml:space="preserve">*elseif,AR20,EQ,'U150X50X3.35',THEN
   CEDISAUDS_VAR_h=0.15000
   CEDISAUDS_VAR_b=0.05000
   CEDISAUDS_VAR_t=0.00335
</v>
      </c>
      <c r="I47" s="1">
        <f>I46</f>
        <v>150</v>
      </c>
      <c r="J47" s="1">
        <f>J46</f>
        <v>50</v>
      </c>
      <c r="K47" s="1">
        <v>2.25</v>
      </c>
      <c r="L47" s="1">
        <v>431</v>
      </c>
      <c r="M47" s="1" t="str">
        <f t="shared" si="1"/>
        <v>U150x50x2.25</v>
      </c>
      <c r="N47" s="1" t="str">
        <f t="shared" si="2"/>
        <v>U150x50x2</v>
      </c>
      <c r="O47" s="1">
        <f t="shared" si="3"/>
        <v>4.3099999999999996</v>
      </c>
    </row>
    <row r="48" spans="1:15" ht="15" customHeight="1" x14ac:dyDescent="0.25">
      <c r="A48" s="1" t="s">
        <v>755</v>
      </c>
      <c r="B48" s="1" t="s">
        <v>690</v>
      </c>
      <c r="C48" s="2">
        <v>7.01</v>
      </c>
      <c r="D48" s="2">
        <v>150</v>
      </c>
      <c r="E48" s="2">
        <v>50</v>
      </c>
      <c r="F48" s="2">
        <v>3.75</v>
      </c>
      <c r="G48" s="6" t="str">
        <f t="shared" si="0"/>
        <v xml:space="preserve">*elseif,AR20,EQ,'U150X50X3.75',THEN
   CEDISAUDS_VAR_h=0.15000
   CEDISAUDS_VAR_b=0.05000
   CEDISAUDS_VAR_t=0.00375
</v>
      </c>
      <c r="I48" s="1">
        <f t="shared" ref="I48:I54" si="16">I47</f>
        <v>150</v>
      </c>
      <c r="J48" s="1">
        <f t="shared" ref="J48:J54" si="17">J47</f>
        <v>50</v>
      </c>
      <c r="K48" s="1">
        <v>2.65</v>
      </c>
      <c r="L48" s="1">
        <v>500</v>
      </c>
      <c r="M48" s="1" t="str">
        <f t="shared" si="1"/>
        <v>U150x50x2.65</v>
      </c>
      <c r="N48" s="1" t="str">
        <f t="shared" si="2"/>
        <v>U150x50x2</v>
      </c>
      <c r="O48" s="1">
        <f t="shared" si="3"/>
        <v>5</v>
      </c>
    </row>
    <row r="49" spans="1:15" ht="15" customHeight="1" x14ac:dyDescent="0.25">
      <c r="A49" s="1" t="s">
        <v>756</v>
      </c>
      <c r="B49" s="1" t="s">
        <v>692</v>
      </c>
      <c r="C49" s="2">
        <v>7.66</v>
      </c>
      <c r="D49" s="2">
        <v>150</v>
      </c>
      <c r="E49" s="2">
        <v>50</v>
      </c>
      <c r="F49" s="2">
        <v>4.25</v>
      </c>
      <c r="G49" s="6" t="str">
        <f t="shared" si="0"/>
        <v xml:space="preserve">*elseif,AR20,EQ,'U150X50X4.25',THEN
   CEDISAUDS_VAR_h=0.15000
   CEDISAUDS_VAR_b=0.05000
   CEDISAUDS_VAR_t=0.00425
</v>
      </c>
      <c r="I49" s="1">
        <f t="shared" si="16"/>
        <v>150</v>
      </c>
      <c r="J49" s="1">
        <f t="shared" si="17"/>
        <v>50</v>
      </c>
      <c r="K49" s="1">
        <v>3</v>
      </c>
      <c r="L49" s="1">
        <v>568</v>
      </c>
      <c r="M49" s="1" t="str">
        <f t="shared" si="1"/>
        <v>U150x50x3</v>
      </c>
      <c r="N49" s="1" t="str">
        <f t="shared" si="2"/>
        <v>U150x50x3</v>
      </c>
      <c r="O49" s="1">
        <f t="shared" si="3"/>
        <v>5.68</v>
      </c>
    </row>
    <row r="50" spans="1:15" ht="15" customHeight="1" x14ac:dyDescent="0.25">
      <c r="A50" s="1" t="s">
        <v>691</v>
      </c>
      <c r="B50" s="1" t="s">
        <v>692</v>
      </c>
      <c r="C50" s="2">
        <v>8.64</v>
      </c>
      <c r="D50" s="2">
        <v>150</v>
      </c>
      <c r="E50" s="2">
        <v>50</v>
      </c>
      <c r="F50" s="2">
        <v>4.75</v>
      </c>
      <c r="G50" s="6" t="str">
        <f t="shared" si="0"/>
        <v xml:space="preserve">*elseif,AR20,EQ,'U150X50X4.75',THEN
   CEDISAUDS_VAR_h=0.15000
   CEDISAUDS_VAR_b=0.05000
   CEDISAUDS_VAR_t=0.00475
</v>
      </c>
      <c r="I50" s="1">
        <f t="shared" si="16"/>
        <v>150</v>
      </c>
      <c r="J50" s="1">
        <f t="shared" si="17"/>
        <v>50</v>
      </c>
      <c r="K50" s="1">
        <v>3.35</v>
      </c>
      <c r="L50" s="1">
        <v>635</v>
      </c>
      <c r="M50" s="1" t="str">
        <f t="shared" si="1"/>
        <v>U150x50x3.35</v>
      </c>
      <c r="N50" s="1" t="str">
        <f t="shared" si="2"/>
        <v>U150x50x3</v>
      </c>
      <c r="O50" s="1">
        <f t="shared" si="3"/>
        <v>6.35</v>
      </c>
    </row>
    <row r="51" spans="1:15" ht="15" customHeight="1" x14ac:dyDescent="0.25">
      <c r="A51" s="1" t="s">
        <v>693</v>
      </c>
      <c r="B51" s="1" t="s">
        <v>693</v>
      </c>
      <c r="C51" s="2">
        <v>4.3600000000000003</v>
      </c>
      <c r="D51" s="2">
        <v>200</v>
      </c>
      <c r="E51" s="2">
        <v>50</v>
      </c>
      <c r="F51" s="2">
        <v>2</v>
      </c>
      <c r="G51" s="6" t="str">
        <f t="shared" si="0"/>
        <v xml:space="preserve">*elseif,AR20,EQ,'U200X50X2',THEN
   CEDISAUDS_VAR_h=0.20000
   CEDISAUDS_VAR_b=0.05000
   CEDISAUDS_VAR_t=0.00200
</v>
      </c>
      <c r="I51" s="1">
        <f t="shared" si="16"/>
        <v>150</v>
      </c>
      <c r="J51" s="1">
        <f t="shared" si="17"/>
        <v>50</v>
      </c>
      <c r="K51" s="1">
        <v>3.75</v>
      </c>
      <c r="L51" s="1">
        <v>701</v>
      </c>
      <c r="M51" s="1" t="str">
        <f t="shared" si="1"/>
        <v>U150x50x3.75</v>
      </c>
      <c r="N51" s="1" t="str">
        <f t="shared" si="2"/>
        <v>U150x50x3</v>
      </c>
      <c r="O51" s="1">
        <f t="shared" si="3"/>
        <v>7.01</v>
      </c>
    </row>
    <row r="52" spans="1:15" ht="15" customHeight="1" x14ac:dyDescent="0.25">
      <c r="A52" s="1" t="s">
        <v>694</v>
      </c>
      <c r="B52" s="1" t="s">
        <v>693</v>
      </c>
      <c r="C52" s="2">
        <v>5.2</v>
      </c>
      <c r="D52" s="2">
        <v>200</v>
      </c>
      <c r="E52" s="2">
        <v>50</v>
      </c>
      <c r="F52" s="2">
        <v>2.25</v>
      </c>
      <c r="G52" s="6" t="str">
        <f t="shared" si="0"/>
        <v xml:space="preserve">*elseif,AR20,EQ,'U200X50X2.25',THEN
   CEDISAUDS_VAR_h=0.20000
   CEDISAUDS_VAR_b=0.05000
   CEDISAUDS_VAR_t=0.00225
</v>
      </c>
      <c r="I52" s="1">
        <f t="shared" si="16"/>
        <v>150</v>
      </c>
      <c r="J52" s="1">
        <f t="shared" si="17"/>
        <v>50</v>
      </c>
      <c r="K52" s="1">
        <v>4.25</v>
      </c>
      <c r="L52" s="1">
        <v>766</v>
      </c>
      <c r="M52" s="1" t="str">
        <f t="shared" si="1"/>
        <v>U150x50x4.25</v>
      </c>
      <c r="N52" s="1" t="str">
        <f t="shared" si="2"/>
        <v>U150x50x4</v>
      </c>
      <c r="O52" s="1">
        <f t="shared" si="3"/>
        <v>7.66</v>
      </c>
    </row>
    <row r="53" spans="1:15" ht="15" customHeight="1" x14ac:dyDescent="0.25">
      <c r="A53" s="1" t="s">
        <v>695</v>
      </c>
      <c r="B53" s="1" t="s">
        <v>693</v>
      </c>
      <c r="C53" s="2">
        <v>6.04</v>
      </c>
      <c r="D53" s="2">
        <v>200</v>
      </c>
      <c r="E53" s="2">
        <v>50</v>
      </c>
      <c r="F53" s="2">
        <v>2.65</v>
      </c>
      <c r="G53" s="6" t="str">
        <f t="shared" si="0"/>
        <v xml:space="preserve">*elseif,AR20,EQ,'U200X50X2.65',THEN
   CEDISAUDS_VAR_h=0.20000
   CEDISAUDS_VAR_b=0.05000
   CEDISAUDS_VAR_t=0.00265
</v>
      </c>
      <c r="I53" s="1">
        <f t="shared" si="16"/>
        <v>150</v>
      </c>
      <c r="J53" s="1">
        <f t="shared" si="17"/>
        <v>50</v>
      </c>
      <c r="K53" s="1">
        <v>4.75</v>
      </c>
      <c r="L53" s="1">
        <v>864</v>
      </c>
      <c r="M53" s="1" t="str">
        <f t="shared" si="1"/>
        <v>U150x50x4.75</v>
      </c>
      <c r="N53" s="1" t="str">
        <f t="shared" si="2"/>
        <v>U150x50x4</v>
      </c>
      <c r="O53" s="1">
        <f t="shared" si="3"/>
        <v>8.64</v>
      </c>
    </row>
    <row r="54" spans="1:15" ht="15" customHeight="1" x14ac:dyDescent="0.25">
      <c r="A54" s="1" t="s">
        <v>696</v>
      </c>
      <c r="B54" s="1" t="s">
        <v>696</v>
      </c>
      <c r="C54" s="2">
        <v>6.87</v>
      </c>
      <c r="D54" s="2">
        <v>200</v>
      </c>
      <c r="E54" s="2">
        <v>50</v>
      </c>
      <c r="F54" s="2">
        <v>3</v>
      </c>
      <c r="G54" s="6" t="str">
        <f t="shared" si="0"/>
        <v xml:space="preserve">*elseif,AR20,EQ,'U200X50X3',THEN
   CEDISAUDS_VAR_h=0.20000
   CEDISAUDS_VAR_b=0.05000
   CEDISAUDS_VAR_t=0.00300
</v>
      </c>
      <c r="I54" s="1">
        <v>200</v>
      </c>
      <c r="J54" s="1">
        <f t="shared" si="17"/>
        <v>50</v>
      </c>
      <c r="K54" s="1">
        <v>2</v>
      </c>
      <c r="L54" s="1">
        <v>436</v>
      </c>
      <c r="M54" s="1" t="str">
        <f t="shared" si="1"/>
        <v>U200x50x2</v>
      </c>
      <c r="N54" s="1" t="str">
        <f t="shared" si="2"/>
        <v>U200x50x2</v>
      </c>
      <c r="O54" s="1">
        <f t="shared" si="3"/>
        <v>4.3600000000000003</v>
      </c>
    </row>
    <row r="55" spans="1:15" ht="15" customHeight="1" x14ac:dyDescent="0.25">
      <c r="A55" s="1" t="s">
        <v>757</v>
      </c>
      <c r="B55" s="1" t="s">
        <v>696</v>
      </c>
      <c r="C55" s="2">
        <v>7.69</v>
      </c>
      <c r="D55" s="2">
        <v>200</v>
      </c>
      <c r="E55" s="2">
        <v>50</v>
      </c>
      <c r="F55" s="2">
        <v>3.35</v>
      </c>
      <c r="G55" s="6" t="str">
        <f t="shared" si="0"/>
        <v xml:space="preserve">*elseif,AR20,EQ,'U200X50X3.35',THEN
   CEDISAUDS_VAR_h=0.20000
   CEDISAUDS_VAR_b=0.05000
   CEDISAUDS_VAR_t=0.00335
</v>
      </c>
      <c r="I55" s="1">
        <v>200</v>
      </c>
      <c r="J55" s="1">
        <v>50</v>
      </c>
      <c r="K55" s="1">
        <v>2.25</v>
      </c>
      <c r="L55" s="1">
        <v>520</v>
      </c>
      <c r="M55" s="1" t="str">
        <f t="shared" si="1"/>
        <v>U200x50x2.25</v>
      </c>
      <c r="N55" s="1" t="str">
        <f t="shared" si="2"/>
        <v>U200x50x2</v>
      </c>
      <c r="O55" s="1">
        <f t="shared" si="3"/>
        <v>5.2</v>
      </c>
    </row>
    <row r="56" spans="1:15" ht="15" customHeight="1" x14ac:dyDescent="0.25">
      <c r="A56" s="1" t="s">
        <v>758</v>
      </c>
      <c r="B56" s="1" t="s">
        <v>696</v>
      </c>
      <c r="C56" s="2">
        <v>8.5</v>
      </c>
      <c r="D56" s="2">
        <v>200</v>
      </c>
      <c r="E56" s="2">
        <v>50</v>
      </c>
      <c r="F56" s="2">
        <v>3.75</v>
      </c>
      <c r="G56" s="6" t="str">
        <f t="shared" si="0"/>
        <v xml:space="preserve">*elseif,AR20,EQ,'U200X50X3.75',THEN
   CEDISAUDS_VAR_h=0.20000
   CEDISAUDS_VAR_b=0.05000
   CEDISAUDS_VAR_t=0.00375
</v>
      </c>
      <c r="I56" s="1">
        <f>I55</f>
        <v>200</v>
      </c>
      <c r="J56" s="1">
        <f>J55</f>
        <v>50</v>
      </c>
      <c r="K56" s="1">
        <v>2.65</v>
      </c>
      <c r="L56" s="1">
        <v>604</v>
      </c>
      <c r="M56" s="1" t="str">
        <f t="shared" si="1"/>
        <v>U200x50x2.65</v>
      </c>
      <c r="N56" s="1" t="str">
        <f t="shared" si="2"/>
        <v>U200x50x2</v>
      </c>
      <c r="O56" s="1">
        <f t="shared" si="3"/>
        <v>6.04</v>
      </c>
    </row>
    <row r="57" spans="1:15" ht="15" customHeight="1" x14ac:dyDescent="0.25">
      <c r="A57" s="1" t="s">
        <v>759</v>
      </c>
      <c r="B57" s="1" t="s">
        <v>698</v>
      </c>
      <c r="C57" s="2">
        <v>9.3000000000000007</v>
      </c>
      <c r="D57" s="2">
        <v>200</v>
      </c>
      <c r="E57" s="2">
        <v>50</v>
      </c>
      <c r="F57" s="2">
        <v>4.25</v>
      </c>
      <c r="G57" s="6" t="str">
        <f t="shared" si="0"/>
        <v xml:space="preserve">*elseif,AR20,EQ,'U200X50X4.25',THEN
   CEDISAUDS_VAR_h=0.20000
   CEDISAUDS_VAR_b=0.05000
   CEDISAUDS_VAR_t=0.00425
</v>
      </c>
      <c r="I57" s="1">
        <f t="shared" ref="I57:I63" si="18">I56</f>
        <v>200</v>
      </c>
      <c r="J57" s="1">
        <f t="shared" ref="J57:J63" si="19">J56</f>
        <v>50</v>
      </c>
      <c r="K57" s="1">
        <v>3</v>
      </c>
      <c r="L57" s="1">
        <v>687</v>
      </c>
      <c r="M57" s="1" t="str">
        <f t="shared" si="1"/>
        <v>U200x50x3</v>
      </c>
      <c r="N57" s="1" t="str">
        <f t="shared" si="2"/>
        <v>U200x50x3</v>
      </c>
      <c r="O57" s="1">
        <f t="shared" si="3"/>
        <v>6.87</v>
      </c>
    </row>
    <row r="58" spans="1:15" ht="15" customHeight="1" x14ac:dyDescent="0.25">
      <c r="A58" s="1" t="s">
        <v>697</v>
      </c>
      <c r="B58" s="1" t="s">
        <v>698</v>
      </c>
      <c r="C58" s="2">
        <v>10.51</v>
      </c>
      <c r="D58" s="2">
        <v>200</v>
      </c>
      <c r="E58" s="2">
        <v>50</v>
      </c>
      <c r="F58" s="2">
        <v>4.75</v>
      </c>
      <c r="G58" s="6" t="str">
        <f t="shared" si="0"/>
        <v xml:space="preserve">*elseif,AR20,EQ,'U200X50X4.75',THEN
   CEDISAUDS_VAR_h=0.20000
   CEDISAUDS_VAR_b=0.05000
   CEDISAUDS_VAR_t=0.00475
</v>
      </c>
      <c r="I58" s="1">
        <f t="shared" si="18"/>
        <v>200</v>
      </c>
      <c r="J58" s="1">
        <f t="shared" si="19"/>
        <v>50</v>
      </c>
      <c r="K58" s="1">
        <v>3.35</v>
      </c>
      <c r="L58" s="1">
        <v>769</v>
      </c>
      <c r="M58" s="1" t="str">
        <f t="shared" si="1"/>
        <v>U200x50x3.35</v>
      </c>
      <c r="N58" s="1" t="str">
        <f t="shared" si="2"/>
        <v>U200x50x3</v>
      </c>
      <c r="O58" s="1">
        <f t="shared" si="3"/>
        <v>7.69</v>
      </c>
    </row>
    <row r="59" spans="1:15" ht="15" customHeight="1" x14ac:dyDescent="0.25">
      <c r="G59" s="6"/>
      <c r="I59" s="1">
        <f t="shared" si="18"/>
        <v>200</v>
      </c>
      <c r="J59" s="1">
        <f t="shared" si="19"/>
        <v>50</v>
      </c>
      <c r="K59" s="1">
        <v>3.75</v>
      </c>
      <c r="L59" s="1">
        <v>850</v>
      </c>
      <c r="M59" s="1" t="str">
        <f t="shared" si="1"/>
        <v>U200x50x3.75</v>
      </c>
      <c r="N59" s="1" t="str">
        <f t="shared" si="2"/>
        <v>U200x50x3</v>
      </c>
      <c r="O59" s="1">
        <f t="shared" si="3"/>
        <v>8.5</v>
      </c>
    </row>
    <row r="60" spans="1:15" ht="15" customHeight="1" x14ac:dyDescent="0.25">
      <c r="G60" s="6"/>
      <c r="I60" s="1">
        <f t="shared" si="18"/>
        <v>200</v>
      </c>
      <c r="J60" s="1">
        <f t="shared" si="19"/>
        <v>50</v>
      </c>
      <c r="K60" s="1">
        <v>4.25</v>
      </c>
      <c r="L60" s="1">
        <v>930</v>
      </c>
      <c r="M60" s="1" t="str">
        <f t="shared" si="1"/>
        <v>U200x50x4.25</v>
      </c>
      <c r="N60" s="1" t="str">
        <f t="shared" si="2"/>
        <v>U200x50x4</v>
      </c>
      <c r="O60" s="1">
        <f t="shared" si="3"/>
        <v>9.3000000000000007</v>
      </c>
    </row>
    <row r="61" spans="1:15" ht="15" customHeight="1" x14ac:dyDescent="0.25">
      <c r="G61" s="6"/>
      <c r="I61" s="1">
        <f t="shared" si="18"/>
        <v>200</v>
      </c>
      <c r="J61" s="1">
        <f t="shared" si="19"/>
        <v>50</v>
      </c>
      <c r="K61" s="1">
        <v>4.75</v>
      </c>
      <c r="L61" s="1">
        <v>1051</v>
      </c>
      <c r="M61" s="1" t="str">
        <f t="shared" si="1"/>
        <v>U200x50x4.75</v>
      </c>
      <c r="N61" s="1" t="str">
        <f t="shared" si="2"/>
        <v>U200x50x4</v>
      </c>
      <c r="O61" s="1">
        <f t="shared" si="3"/>
        <v>10.51</v>
      </c>
    </row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6" ht="15" customHeight="1" x14ac:dyDescent="0.25"/>
    <row r="466" spans="3:6" ht="15" customHeight="1" x14ac:dyDescent="0.25"/>
    <row r="467" spans="3:6" ht="15" customHeight="1" x14ac:dyDescent="0.25"/>
    <row r="468" spans="3:6" ht="15" customHeight="1" x14ac:dyDescent="0.25"/>
    <row r="469" spans="3:6" ht="15" customHeight="1" x14ac:dyDescent="0.25"/>
    <row r="470" spans="3:6" ht="15" customHeight="1" x14ac:dyDescent="0.25"/>
    <row r="471" spans="3:6" ht="15" customHeight="1" x14ac:dyDescent="0.25"/>
    <row r="472" spans="3:6" s="5" customFormat="1" ht="15" customHeight="1" thickBot="1" x14ac:dyDescent="0.3">
      <c r="C472" s="4"/>
      <c r="D472" s="4"/>
      <c r="E472" s="4"/>
      <c r="F472" s="4"/>
    </row>
    <row r="473" spans="3:6" ht="15" customHeight="1" x14ac:dyDescent="0.25"/>
    <row r="474" spans="3:6" ht="15" customHeight="1" x14ac:dyDescent="0.25"/>
    <row r="475" spans="3:6" ht="15" customHeight="1" x14ac:dyDescent="0.25"/>
    <row r="476" spans="3:6" ht="15" customHeight="1" x14ac:dyDescent="0.25"/>
    <row r="477" spans="3:6" ht="15" customHeight="1" x14ac:dyDescent="0.25"/>
    <row r="478" spans="3:6" ht="15" customHeight="1" x14ac:dyDescent="0.25"/>
    <row r="479" spans="3:6" ht="15" customHeight="1" x14ac:dyDescent="0.25"/>
    <row r="480" spans="3:6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</sheetData>
  <conditionalFormatting sqref="G1 I1:AP1 G2:AP1048576">
    <cfRule type="notContainsBlanks" dxfId="111" priority="3">
      <formula>LEN(TRIM(G1))&gt;0</formula>
    </cfRule>
  </conditionalFormatting>
  <conditionalFormatting sqref="A1:F1">
    <cfRule type="notContainsBlanks" dxfId="110" priority="5">
      <formula>LEN(TRIM(A1))&gt;0</formula>
    </cfRule>
  </conditionalFormatting>
  <conditionalFormatting sqref="G1 I1:AP1">
    <cfRule type="notContainsBlanks" dxfId="109" priority="4">
      <formula>LEN(TRIM(G1))&gt;0</formula>
    </cfRule>
  </conditionalFormatting>
  <conditionalFormatting sqref="A1:F472">
    <cfRule type="containsBlanks" dxfId="108" priority="1">
      <formula>LEN(TRIM(A1))=0</formula>
    </cfRule>
    <cfRule type="expression" dxfId="107" priority="2">
      <formula>AND(COUNTA(A1),(COUNTBLANK(A$1)&lt;&gt;0))</formula>
    </cfRule>
    <cfRule type="notContainsBlanks" dxfId="106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0"/>
  <sheetViews>
    <sheetView showGridLines="0" zoomScaleNormal="100" workbookViewId="0">
      <pane ySplit="1" topLeftCell="A9" activePane="bottomLeft" state="frozen"/>
      <selection pane="bottomLeft" activeCell="I1" sqref="I1"/>
    </sheetView>
  </sheetViews>
  <sheetFormatPr defaultRowHeight="12.75" x14ac:dyDescent="0.25"/>
  <cols>
    <col min="1" max="2" width="18.7109375" style="1" customWidth="1"/>
    <col min="3" max="7" width="10.7109375" style="2" customWidth="1"/>
    <col min="8" max="8" width="82" style="1" bestFit="1" customWidth="1"/>
    <col min="9" max="9" width="12.7109375" style="1" customWidth="1"/>
    <col min="10" max="13" width="10.7109375" style="1" customWidth="1"/>
    <col min="14" max="14" width="16.140625" style="1" bestFit="1" customWidth="1"/>
    <col min="15" max="15" width="13.7109375" style="1" bestFit="1" customWidth="1"/>
    <col min="16" max="16" width="16.140625" style="1" bestFit="1" customWidth="1"/>
    <col min="17" max="17" width="13.7109375" style="1" bestFit="1" customWidth="1"/>
    <col min="18" max="70" width="10.7109375" style="1" customWidth="1"/>
    <col min="71" max="16384" width="9.140625" style="1"/>
  </cols>
  <sheetData>
    <row r="1" spans="1:16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700</v>
      </c>
      <c r="E1" s="3" t="s">
        <v>347</v>
      </c>
      <c r="F1" s="3" t="s">
        <v>353</v>
      </c>
      <c r="G1" s="3" t="s">
        <v>348</v>
      </c>
      <c r="H1" s="1" t="s">
        <v>176</v>
      </c>
      <c r="I1" s="9" t="s">
        <v>761</v>
      </c>
    </row>
    <row r="2" spans="1:16" s="7" customFormat="1" ht="15" customHeight="1" x14ac:dyDescent="0.25">
      <c r="A2" s="7" t="s">
        <v>762</v>
      </c>
      <c r="B2" s="7" t="s">
        <v>763</v>
      </c>
      <c r="C2" s="13">
        <v>1.29</v>
      </c>
      <c r="D2" s="8">
        <v>50</v>
      </c>
      <c r="E2" s="8">
        <v>25</v>
      </c>
      <c r="F2" s="8">
        <v>10</v>
      </c>
      <c r="G2" s="13">
        <v>1.5</v>
      </c>
      <c r="H2" s="6" t="str">
        <f>$H$1 &amp; UPPER(A2) &amp; "',THEN" &amp; CHAR(10) &amp; "   " &amp; $I$1 &amp; "_VAR_" &amp; $D$1 &amp; "=" &amp; FIXED(D2/1000,5) &amp; CHAR(10) &amp; "   " &amp; $I$1 &amp; "_VAR_" &amp; $E$1 &amp; "=" &amp; FIXED(E2/1000,5) &amp; CHAR(10) &amp; "   " &amp; $I$1 &amp; "_VAR_" &amp; $F$1 &amp; "=" &amp; FIXED(F2/1000,5) &amp; CHAR(10) &amp; "   " &amp; $I$1 &amp; "_VAR_" &amp; $G$1 &amp; "=" &amp; FIXED(G2/1000,5) &amp; CHAR(10)</f>
        <v xml:space="preserve">*elseif,AR20,EQ,'UE50X25X10X1.5',THEN
   CEDISAUDE_VAR_h=0.05000
   CEDISAUDE_VAR_b=0.02500
   CEDISAUDE_VAR_d=0.01000
   CEDISAUDE_VAR_t=0.00150
</v>
      </c>
    </row>
    <row r="3" spans="1:16" s="7" customFormat="1" ht="15" customHeight="1" x14ac:dyDescent="0.25">
      <c r="A3" s="7" t="s">
        <v>701</v>
      </c>
      <c r="B3" s="7" t="s">
        <v>701</v>
      </c>
      <c r="C3" s="13">
        <v>1.57</v>
      </c>
      <c r="D3" s="8">
        <v>50</v>
      </c>
      <c r="E3" s="8">
        <v>25</v>
      </c>
      <c r="F3" s="8">
        <v>10</v>
      </c>
      <c r="G3" s="13">
        <v>2</v>
      </c>
      <c r="H3" s="6" t="str">
        <f>$H$1 &amp; UPPER(A3) &amp; "',THEN" &amp; CHAR(10) &amp; "   " &amp; $I$1 &amp; "_VAR_" &amp; $D$1 &amp; "=" &amp; FIXED(D3/1000,5) &amp; CHAR(10) &amp; "   " &amp; $I$1 &amp; "_VAR_" &amp; $E$1 &amp; "=" &amp; FIXED(E3/1000,5) &amp; CHAR(10) &amp; "   " &amp; $I$1 &amp; "_VAR_" &amp; $F$1 &amp; "=" &amp; FIXED(F3/1000,5) &amp; CHAR(10) &amp; "   " &amp; $I$1 &amp; "_VAR_" &amp; $G$1 &amp; "=" &amp; FIXED(G3/1000,5) &amp; CHAR(10)</f>
        <v xml:space="preserve">*elseif,AR20,EQ,'UE50X25X10X2',THEN
   CEDISAUDE_VAR_h=0.05000
   CEDISAUDE_VAR_b=0.02500
   CEDISAUDE_VAR_d=0.01000
   CEDISAUDE_VAR_t=0.00200
</v>
      </c>
    </row>
    <row r="4" spans="1:16" s="7" customFormat="1" ht="15" customHeight="1" x14ac:dyDescent="0.25">
      <c r="A4" s="7" t="s">
        <v>702</v>
      </c>
      <c r="B4" s="7" t="s">
        <v>701</v>
      </c>
      <c r="C4" s="13">
        <v>1.83</v>
      </c>
      <c r="D4" s="8">
        <v>50</v>
      </c>
      <c r="E4" s="8">
        <v>25</v>
      </c>
      <c r="F4" s="8">
        <v>10</v>
      </c>
      <c r="G4" s="13">
        <v>2.25</v>
      </c>
      <c r="H4" s="6" t="str">
        <f>$H$1 &amp; UPPER(A4) &amp; "',THEN" &amp; CHAR(10) &amp; "   " &amp; $I$1 &amp; "_VAR_" &amp; $D$1 &amp; "=" &amp; FIXED(D4/1000,5) &amp; CHAR(10) &amp; "   " &amp; $I$1 &amp; "_VAR_" &amp; $E$1 &amp; "=" &amp; FIXED(E4/1000,5) &amp; CHAR(10) &amp; "   " &amp; $I$1 &amp; "_VAR_" &amp; $F$1 &amp; "=" &amp; FIXED(F4/1000,5) &amp; CHAR(10) &amp; "   " &amp; $I$1 &amp; "_VAR_" &amp; $G$1 &amp; "=" &amp; FIXED(G4/1000,5) &amp; CHAR(10)</f>
        <v xml:space="preserve">*elseif,AR20,EQ,'UE50X25X10X2.25',THEN
   CEDISAUDE_VAR_h=0.05000
   CEDISAUDE_VAR_b=0.02500
   CEDISAUDE_VAR_d=0.01000
   CEDISAUDE_VAR_t=0.00225
</v>
      </c>
    </row>
    <row r="5" spans="1:16" s="7" customFormat="1" ht="15" customHeight="1" x14ac:dyDescent="0.25">
      <c r="A5" s="7" t="s">
        <v>703</v>
      </c>
      <c r="B5" s="7" t="s">
        <v>701</v>
      </c>
      <c r="C5" s="13">
        <v>2.0699999999999998</v>
      </c>
      <c r="D5" s="8">
        <v>50</v>
      </c>
      <c r="E5" s="8">
        <v>25</v>
      </c>
      <c r="F5" s="8">
        <v>10</v>
      </c>
      <c r="G5" s="13">
        <v>2.65</v>
      </c>
      <c r="H5" s="6" t="str">
        <f>$H$1 &amp; UPPER(A5) &amp; "',THEN" &amp; CHAR(10) &amp; "   " &amp; $I$1 &amp; "_VAR_" &amp; $D$1 &amp; "=" &amp; FIXED(D5/1000,5) &amp; CHAR(10) &amp; "   " &amp; $I$1 &amp; "_VAR_" &amp; $E$1 &amp; "=" &amp; FIXED(E5/1000,5) &amp; CHAR(10) &amp; "   " &amp; $I$1 &amp; "_VAR_" &amp; $F$1 &amp; "=" &amp; FIXED(F5/1000,5) &amp; CHAR(10) &amp; "   " &amp; $I$1 &amp; "_VAR_" &amp; $G$1 &amp; "=" &amp; FIXED(G5/1000,5) &amp; CHAR(10)</f>
        <v xml:space="preserve">*elseif,AR20,EQ,'UE50X25X10X2.65',THEN
   CEDISAUDE_VAR_h=0.05000
   CEDISAUDE_VAR_b=0.02500
   CEDISAUDE_VAR_d=0.01000
   CEDISAUDE_VAR_t=0.00265
</v>
      </c>
    </row>
    <row r="6" spans="1:16" s="7" customFormat="1" ht="15" customHeight="1" x14ac:dyDescent="0.25">
      <c r="A6" s="7" t="s">
        <v>704</v>
      </c>
      <c r="B6" s="7" t="s">
        <v>704</v>
      </c>
      <c r="C6" s="13">
        <v>2.2999999999999998</v>
      </c>
      <c r="D6" s="8">
        <v>50</v>
      </c>
      <c r="E6" s="8">
        <v>25</v>
      </c>
      <c r="F6" s="8">
        <v>10</v>
      </c>
      <c r="G6" s="13">
        <v>3</v>
      </c>
      <c r="H6" s="6" t="str">
        <f>$H$1 &amp; UPPER(A6) &amp; "',THEN" &amp; CHAR(10) &amp; "   " &amp; $I$1 &amp; "_VAR_" &amp; $D$1 &amp; "=" &amp; FIXED(D6/1000,5) &amp; CHAR(10) &amp; "   " &amp; $I$1 &amp; "_VAR_" &amp; $E$1 &amp; "=" &amp; FIXED(E6/1000,5) &amp; CHAR(10) &amp; "   " &amp; $I$1 &amp; "_VAR_" &amp; $F$1 &amp; "=" &amp; FIXED(F6/1000,5) &amp; CHAR(10) &amp; "   " &amp; $I$1 &amp; "_VAR_" &amp; $G$1 &amp; "=" &amp; FIXED(G6/1000,5) &amp; CHAR(10)</f>
        <v xml:space="preserve">*elseif,AR20,EQ,'UE50X25X10X3',THEN
   CEDISAUDE_VAR_h=0.05000
   CEDISAUDE_VAR_b=0.02500
   CEDISAUDE_VAR_d=0.01000
   CEDISAUDE_VAR_t=0.00300
</v>
      </c>
    </row>
    <row r="7" spans="1:16" s="7" customFormat="1" ht="15" customHeight="1" x14ac:dyDescent="0.25">
      <c r="A7" s="7" t="s">
        <v>764</v>
      </c>
      <c r="B7" s="7" t="s">
        <v>765</v>
      </c>
      <c r="C7" s="13">
        <v>2.0699999999999998</v>
      </c>
      <c r="D7" s="8">
        <v>75</v>
      </c>
      <c r="E7" s="8">
        <v>40</v>
      </c>
      <c r="F7" s="8">
        <v>15</v>
      </c>
      <c r="G7" s="13">
        <v>1.5</v>
      </c>
      <c r="H7" s="6" t="str">
        <f>$H$1 &amp; UPPER(A7) &amp; "',THEN" &amp; CHAR(10) &amp; "   " &amp; $I$1 &amp; "_VAR_" &amp; $D$1 &amp; "=" &amp; FIXED(D7/1000,5) &amp; CHAR(10) &amp; "   " &amp; $I$1 &amp; "_VAR_" &amp; $E$1 &amp; "=" &amp; FIXED(E7/1000,5) &amp; CHAR(10) &amp; "   " &amp; $I$1 &amp; "_VAR_" &amp; $F$1 &amp; "=" &amp; FIXED(F7/1000,5) &amp; CHAR(10) &amp; "   " &amp; $I$1 &amp; "_VAR_" &amp; $G$1 &amp; "=" &amp; FIXED(G7/1000,5) &amp; CHAR(10)</f>
        <v xml:space="preserve">*elseif,AR20,EQ,'UE75X40X15X1.5',THEN
   CEDISAUDE_VAR_h=0.07500
   CEDISAUDE_VAR_b=0.04000
   CEDISAUDE_VAR_d=0.01500
   CEDISAUDE_VAR_t=0.00150
</v>
      </c>
    </row>
    <row r="8" spans="1:16" s="7" customFormat="1" ht="15" customHeight="1" x14ac:dyDescent="0.25">
      <c r="A8" s="7" t="s">
        <v>705</v>
      </c>
      <c r="B8" s="7" t="s">
        <v>705</v>
      </c>
      <c r="C8" s="13">
        <v>2.54</v>
      </c>
      <c r="D8" s="8">
        <v>75</v>
      </c>
      <c r="E8" s="8">
        <v>40</v>
      </c>
      <c r="F8" s="8">
        <v>15</v>
      </c>
      <c r="G8" s="13">
        <v>2</v>
      </c>
      <c r="H8" s="6" t="str">
        <f>$H$1 &amp; UPPER(A8) &amp; "',THEN" &amp; CHAR(10) &amp; "   " &amp; $I$1 &amp; "_VAR_" &amp; $D$1 &amp; "=" &amp; FIXED(D8/1000,5) &amp; CHAR(10) &amp; "   " &amp; $I$1 &amp; "_VAR_" &amp; $E$1 &amp; "=" &amp; FIXED(E8/1000,5) &amp; CHAR(10) &amp; "   " &amp; $I$1 &amp; "_VAR_" &amp; $F$1 &amp; "=" &amp; FIXED(F8/1000,5) &amp; CHAR(10) &amp; "   " &amp; $I$1 &amp; "_VAR_" &amp; $G$1 &amp; "=" &amp; FIXED(G8/1000,5) &amp; CHAR(10)</f>
        <v xml:space="preserve">*elseif,AR20,EQ,'UE75X40X15X2',THEN
   CEDISAUDE_VAR_h=0.07500
   CEDISAUDE_VAR_b=0.04000
   CEDISAUDE_VAR_d=0.01500
   CEDISAUDE_VAR_t=0.00200
</v>
      </c>
      <c r="J8" s="1"/>
      <c r="K8" s="1"/>
      <c r="L8" s="1"/>
      <c r="M8" s="1"/>
      <c r="N8" s="1"/>
      <c r="O8" s="1"/>
      <c r="P8" s="1"/>
    </row>
    <row r="9" spans="1:16" s="7" customFormat="1" ht="15" customHeight="1" x14ac:dyDescent="0.25">
      <c r="A9" s="7" t="s">
        <v>706</v>
      </c>
      <c r="B9" s="7" t="s">
        <v>705</v>
      </c>
      <c r="C9" s="13">
        <v>2.99</v>
      </c>
      <c r="D9" s="8">
        <v>75</v>
      </c>
      <c r="E9" s="8">
        <v>40</v>
      </c>
      <c r="F9" s="8">
        <v>15</v>
      </c>
      <c r="G9" s="13">
        <v>2.25</v>
      </c>
      <c r="H9" s="6" t="str">
        <f>$H$1 &amp; UPPER(A9) &amp; "',THEN" &amp; CHAR(10) &amp; "   " &amp; $I$1 &amp; "_VAR_" &amp; $D$1 &amp; "=" &amp; FIXED(D9/1000,5) &amp; CHAR(10) &amp; "   " &amp; $I$1 &amp; "_VAR_" &amp; $E$1 &amp; "=" &amp; FIXED(E9/1000,5) &amp; CHAR(10) &amp; "   " &amp; $I$1 &amp; "_VAR_" &amp; $F$1 &amp; "=" &amp; FIXED(F9/1000,5) &amp; CHAR(10) &amp; "   " &amp; $I$1 &amp; "_VAR_" &amp; $G$1 &amp; "=" &amp; FIXED(G9/1000,5) &amp; CHAR(10)</f>
        <v xml:space="preserve">*elseif,AR20,EQ,'UE75X40X15X2.25',THEN
   CEDISAUDE_VAR_h=0.07500
   CEDISAUDE_VAR_b=0.04000
   CEDISAUDE_VAR_d=0.01500
   CEDISAUDE_VAR_t=0.00225
</v>
      </c>
      <c r="N9" s="1"/>
      <c r="O9" s="1"/>
      <c r="P9" s="1"/>
    </row>
    <row r="10" spans="1:16" s="7" customFormat="1" ht="15" customHeight="1" x14ac:dyDescent="0.25">
      <c r="A10" s="7" t="s">
        <v>707</v>
      </c>
      <c r="B10" s="7" t="s">
        <v>705</v>
      </c>
      <c r="C10" s="13">
        <v>3.43</v>
      </c>
      <c r="D10" s="8">
        <v>75</v>
      </c>
      <c r="E10" s="8">
        <v>40</v>
      </c>
      <c r="F10" s="8">
        <v>15</v>
      </c>
      <c r="G10" s="13">
        <v>2.65</v>
      </c>
      <c r="H10" s="6" t="str">
        <f>$H$1 &amp; UPPER(A10) &amp; "',THEN" &amp; CHAR(10) &amp; "   " &amp; $I$1 &amp; "_VAR_" &amp; $D$1 &amp; "=" &amp; FIXED(D10/1000,5) &amp; CHAR(10) &amp; "   " &amp; $I$1 &amp; "_VAR_" &amp; $E$1 &amp; "=" &amp; FIXED(E10/1000,5) &amp; CHAR(10) &amp; "   " &amp; $I$1 &amp; "_VAR_" &amp; $F$1 &amp; "=" &amp; FIXED(F10/1000,5) &amp; CHAR(10) &amp; "   " &amp; $I$1 &amp; "_VAR_" &amp; $G$1 &amp; "=" &amp; FIXED(G10/1000,5) &amp; CHAR(10)</f>
        <v xml:space="preserve">*elseif,AR20,EQ,'UE75X40X15X2.65',THEN
   CEDISAUDE_VAR_h=0.07500
   CEDISAUDE_VAR_b=0.04000
   CEDISAUDE_VAR_d=0.01500
   CEDISAUDE_VAR_t=0.00265
</v>
      </c>
      <c r="N10" s="1"/>
      <c r="O10" s="1"/>
      <c r="P10" s="1"/>
    </row>
    <row r="11" spans="1:16" s="7" customFormat="1" ht="15" customHeight="1" x14ac:dyDescent="0.25">
      <c r="A11" s="7" t="s">
        <v>708</v>
      </c>
      <c r="B11" s="7" t="s">
        <v>708</v>
      </c>
      <c r="C11" s="13">
        <v>3.85</v>
      </c>
      <c r="D11" s="8">
        <v>75</v>
      </c>
      <c r="E11" s="8">
        <v>40</v>
      </c>
      <c r="F11" s="8">
        <v>15</v>
      </c>
      <c r="G11" s="13">
        <v>3</v>
      </c>
      <c r="H11" s="6" t="str">
        <f>$H$1 &amp; UPPER(A11) &amp; "',THEN" &amp; CHAR(10) &amp; "   " &amp; $I$1 &amp; "_VAR_" &amp; $D$1 &amp; "=" &amp; FIXED(D11/1000,5) &amp; CHAR(10) &amp; "   " &amp; $I$1 &amp; "_VAR_" &amp; $E$1 &amp; "=" &amp; FIXED(E11/1000,5) &amp; CHAR(10) &amp; "   " &amp; $I$1 &amp; "_VAR_" &amp; $F$1 &amp; "=" &amp; FIXED(F11/1000,5) &amp; CHAR(10) &amp; "   " &amp; $I$1 &amp; "_VAR_" &amp; $G$1 &amp; "=" &amp; FIXED(G11/1000,5) &amp; CHAR(10)</f>
        <v xml:space="preserve">*elseif,AR20,EQ,'UE75X40X15X3',THEN
   CEDISAUDE_VAR_h=0.07500
   CEDISAUDE_VAR_b=0.04000
   CEDISAUDE_VAR_d=0.01500
   CEDISAUDE_VAR_t=0.00300
</v>
      </c>
      <c r="N11" s="1"/>
      <c r="O11" s="1"/>
      <c r="P11" s="1"/>
    </row>
    <row r="12" spans="1:16" s="7" customFormat="1" ht="15" customHeight="1" x14ac:dyDescent="0.25">
      <c r="A12" s="7" t="s">
        <v>766</v>
      </c>
      <c r="B12" s="7" t="s">
        <v>767</v>
      </c>
      <c r="C12" s="13">
        <v>2.65</v>
      </c>
      <c r="D12" s="8">
        <v>100</v>
      </c>
      <c r="E12" s="8">
        <v>50</v>
      </c>
      <c r="F12" s="8">
        <v>17</v>
      </c>
      <c r="G12" s="13">
        <v>1.5</v>
      </c>
      <c r="H12" s="6" t="str">
        <f>$H$1 &amp; UPPER(A12) &amp; "',THEN" &amp; CHAR(10) &amp; "   " &amp; $I$1 &amp; "_VAR_" &amp; $D$1 &amp; "=" &amp; FIXED(D12/1000,5) &amp; CHAR(10) &amp; "   " &amp; $I$1 &amp; "_VAR_" &amp; $E$1 &amp; "=" &amp; FIXED(E12/1000,5) &amp; CHAR(10) &amp; "   " &amp; $I$1 &amp; "_VAR_" &amp; $F$1 &amp; "=" &amp; FIXED(F12/1000,5) &amp; CHAR(10) &amp; "   " &amp; $I$1 &amp; "_VAR_" &amp; $G$1 &amp; "=" &amp; FIXED(G12/1000,5) &amp; CHAR(10)</f>
        <v xml:space="preserve">*elseif,AR20,EQ,'UE100X50X17X1.5',THEN
   CEDISAUDE_VAR_h=0.10000
   CEDISAUDE_VAR_b=0.05000
   CEDISAUDE_VAR_d=0.01700
   CEDISAUDE_VAR_t=0.00150
</v>
      </c>
      <c r="N12" s="1"/>
      <c r="O12" s="1"/>
      <c r="P12" s="1"/>
    </row>
    <row r="13" spans="1:16" s="7" customFormat="1" ht="15" customHeight="1" x14ac:dyDescent="0.25">
      <c r="A13" s="7" t="s">
        <v>713</v>
      </c>
      <c r="B13" s="7" t="s">
        <v>713</v>
      </c>
      <c r="C13" s="13">
        <v>3.27</v>
      </c>
      <c r="D13" s="8">
        <v>100</v>
      </c>
      <c r="E13" s="8">
        <v>50</v>
      </c>
      <c r="F13" s="8">
        <v>17</v>
      </c>
      <c r="G13" s="13">
        <v>2</v>
      </c>
      <c r="H13" s="6" t="str">
        <f>$H$1 &amp; UPPER(A13) &amp; "',THEN" &amp; CHAR(10) &amp; "   " &amp; $I$1 &amp; "_VAR_" &amp; $D$1 &amp; "=" &amp; FIXED(D13/1000,5) &amp; CHAR(10) &amp; "   " &amp; $I$1 &amp; "_VAR_" &amp; $E$1 &amp; "=" &amp; FIXED(E13/1000,5) &amp; CHAR(10) &amp; "   " &amp; $I$1 &amp; "_VAR_" &amp; $F$1 &amp; "=" &amp; FIXED(F13/1000,5) &amp; CHAR(10) &amp; "   " &amp; $I$1 &amp; "_VAR_" &amp; $G$1 &amp; "=" &amp; FIXED(G13/1000,5) &amp; CHAR(10)</f>
        <v xml:space="preserve">*elseif,AR20,EQ,'UE100X50X17X2',THEN
   CEDISAUDE_VAR_h=0.10000
   CEDISAUDE_VAR_b=0.05000
   CEDISAUDE_VAR_d=0.01700
   CEDISAUDE_VAR_t=0.00200
</v>
      </c>
      <c r="L13" s="1"/>
      <c r="N13" s="1"/>
      <c r="O13" s="1"/>
      <c r="P13" s="1"/>
    </row>
    <row r="14" spans="1:16" s="7" customFormat="1" ht="15" customHeight="1" x14ac:dyDescent="0.25">
      <c r="A14" s="7" t="s">
        <v>714</v>
      </c>
      <c r="B14" s="7" t="s">
        <v>713</v>
      </c>
      <c r="C14" s="13">
        <v>3.87</v>
      </c>
      <c r="D14" s="8">
        <v>100</v>
      </c>
      <c r="E14" s="8">
        <v>50</v>
      </c>
      <c r="F14" s="8">
        <v>17</v>
      </c>
      <c r="G14" s="13">
        <v>2.25</v>
      </c>
      <c r="H14" s="6" t="str">
        <f>$H$1 &amp; UPPER(A14) &amp; "',THEN" &amp; CHAR(10) &amp; "   " &amp; $I$1 &amp; "_VAR_" &amp; $D$1 &amp; "=" &amp; FIXED(D14/1000,5) &amp; CHAR(10) &amp; "   " &amp; $I$1 &amp; "_VAR_" &amp; $E$1 &amp; "=" &amp; FIXED(E14/1000,5) &amp; CHAR(10) &amp; "   " &amp; $I$1 &amp; "_VAR_" &amp; $F$1 &amp; "=" &amp; FIXED(F14/1000,5) &amp; CHAR(10) &amp; "   " &amp; $I$1 &amp; "_VAR_" &amp; $G$1 &amp; "=" &amp; FIXED(G14/1000,5) &amp; CHAR(10)</f>
        <v xml:space="preserve">*elseif,AR20,EQ,'UE100X50X17X2.25',THEN
   CEDISAUDE_VAR_h=0.10000
   CEDISAUDE_VAR_b=0.05000
   CEDISAUDE_VAR_d=0.01700
   CEDISAUDE_VAR_t=0.00225
</v>
      </c>
      <c r="N14" s="1"/>
      <c r="O14" s="1"/>
      <c r="P14" s="1"/>
    </row>
    <row r="15" spans="1:16" s="7" customFormat="1" ht="15" customHeight="1" x14ac:dyDescent="0.25">
      <c r="A15" s="7" t="s">
        <v>715</v>
      </c>
      <c r="B15" s="7" t="s">
        <v>713</v>
      </c>
      <c r="C15" s="13">
        <v>4.45</v>
      </c>
      <c r="D15" s="8">
        <v>100</v>
      </c>
      <c r="E15" s="8">
        <v>50</v>
      </c>
      <c r="F15" s="8">
        <v>17</v>
      </c>
      <c r="G15" s="13">
        <v>2.65</v>
      </c>
      <c r="H15" s="6" t="str">
        <f>$H$1 &amp; UPPER(A15) &amp; "',THEN" &amp; CHAR(10) &amp; "   " &amp; $I$1 &amp; "_VAR_" &amp; $D$1 &amp; "=" &amp; FIXED(D15/1000,5) &amp; CHAR(10) &amp; "   " &amp; $I$1 &amp; "_VAR_" &amp; $E$1 &amp; "=" &amp; FIXED(E15/1000,5) &amp; CHAR(10) &amp; "   " &amp; $I$1 &amp; "_VAR_" &amp; $F$1 &amp; "=" &amp; FIXED(F15/1000,5) &amp; CHAR(10) &amp; "   " &amp; $I$1 &amp; "_VAR_" &amp; $G$1 &amp; "=" &amp; FIXED(G15/1000,5) &amp; CHAR(10)</f>
        <v xml:space="preserve">*elseif,AR20,EQ,'UE100X50X17X2.65',THEN
   CEDISAUDE_VAR_h=0.10000
   CEDISAUDE_VAR_b=0.05000
   CEDISAUDE_VAR_d=0.01700
   CEDISAUDE_VAR_t=0.00265
</v>
      </c>
      <c r="N15" s="1"/>
      <c r="O15" s="1"/>
      <c r="P15" s="1"/>
    </row>
    <row r="16" spans="1:16" s="7" customFormat="1" ht="15" customHeight="1" x14ac:dyDescent="0.25">
      <c r="A16" s="7" t="s">
        <v>716</v>
      </c>
      <c r="B16" s="7" t="s">
        <v>716</v>
      </c>
      <c r="C16" s="13">
        <v>5.0199999999999996</v>
      </c>
      <c r="D16" s="8">
        <v>100</v>
      </c>
      <c r="E16" s="8">
        <v>50</v>
      </c>
      <c r="F16" s="8">
        <v>17</v>
      </c>
      <c r="G16" s="13">
        <v>3</v>
      </c>
      <c r="H16" s="6" t="str">
        <f>$H$1 &amp; UPPER(A16) &amp; "',THEN" &amp; CHAR(10) &amp; "   " &amp; $I$1 &amp; "_VAR_" &amp; $D$1 &amp; "=" &amp; FIXED(D16/1000,5) &amp; CHAR(10) &amp; "   " &amp; $I$1 &amp; "_VAR_" &amp; $E$1 &amp; "=" &amp; FIXED(E16/1000,5) &amp; CHAR(10) &amp; "   " &amp; $I$1 &amp; "_VAR_" &amp; $F$1 &amp; "=" &amp; FIXED(F16/1000,5) &amp; CHAR(10) &amp; "   " &amp; $I$1 &amp; "_VAR_" &amp; $G$1 &amp; "=" &amp; FIXED(G16/1000,5) &amp; CHAR(10)</f>
        <v xml:space="preserve">*elseif,AR20,EQ,'UE100X50X17X3',THEN
   CEDISAUDE_VAR_h=0.10000
   CEDISAUDE_VAR_b=0.05000
   CEDISAUDE_VAR_d=0.01700
   CEDISAUDE_VAR_t=0.00300
</v>
      </c>
      <c r="N16" s="1"/>
      <c r="O16" s="1"/>
      <c r="P16" s="1"/>
    </row>
    <row r="17" spans="1:16" s="7" customFormat="1" ht="15" customHeight="1" x14ac:dyDescent="0.25">
      <c r="A17" s="7" t="s">
        <v>768</v>
      </c>
      <c r="B17" s="7" t="s">
        <v>716</v>
      </c>
      <c r="C17" s="13">
        <v>5.56</v>
      </c>
      <c r="D17" s="8">
        <v>100</v>
      </c>
      <c r="E17" s="8">
        <v>50</v>
      </c>
      <c r="F17" s="8">
        <v>17</v>
      </c>
      <c r="G17" s="13">
        <v>3.35</v>
      </c>
      <c r="H17" s="6" t="str">
        <f>$H$1 &amp; UPPER(A17) &amp; "',THEN" &amp; CHAR(10) &amp; "   " &amp; $I$1 &amp; "_VAR_" &amp; $D$1 &amp; "=" &amp; FIXED(D17/1000,5) &amp; CHAR(10) &amp; "   " &amp; $I$1 &amp; "_VAR_" &amp; $E$1 &amp; "=" &amp; FIXED(E17/1000,5) &amp; CHAR(10) &amp; "   " &amp; $I$1 &amp; "_VAR_" &amp; $F$1 &amp; "=" &amp; FIXED(F17/1000,5) &amp; CHAR(10) &amp; "   " &amp; $I$1 &amp; "_VAR_" &amp; $G$1 &amp; "=" &amp; FIXED(G17/1000,5) &amp; CHAR(10)</f>
        <v xml:space="preserve">*elseif,AR20,EQ,'UE100X50X17X3.35',THEN
   CEDISAUDE_VAR_h=0.10000
   CEDISAUDE_VAR_b=0.05000
   CEDISAUDE_VAR_d=0.01700
   CEDISAUDE_VAR_t=0.00335
</v>
      </c>
      <c r="N17" s="1"/>
      <c r="O17" s="1"/>
      <c r="P17" s="1"/>
    </row>
    <row r="18" spans="1:16" s="7" customFormat="1" ht="15" customHeight="1" x14ac:dyDescent="0.25">
      <c r="A18" s="7" t="s">
        <v>769</v>
      </c>
      <c r="B18" s="7" t="s">
        <v>770</v>
      </c>
      <c r="C18" s="13">
        <v>2.97</v>
      </c>
      <c r="D18" s="8">
        <v>127</v>
      </c>
      <c r="E18" s="8">
        <v>50</v>
      </c>
      <c r="F18" s="8">
        <v>17</v>
      </c>
      <c r="G18" s="13">
        <v>1.5</v>
      </c>
      <c r="H18" s="6" t="str">
        <f>$H$1 &amp; UPPER(A18) &amp; "',THEN" &amp; CHAR(10) &amp; "   " &amp; $I$1 &amp; "_VAR_" &amp; $D$1 &amp; "=" &amp; FIXED(D18/1000,5) &amp; CHAR(10) &amp; "   " &amp; $I$1 &amp; "_VAR_" &amp; $E$1 &amp; "=" &amp; FIXED(E18/1000,5) &amp; CHAR(10) &amp; "   " &amp; $I$1 &amp; "_VAR_" &amp; $F$1 &amp; "=" &amp; FIXED(F18/1000,5) &amp; CHAR(10) &amp; "   " &amp; $I$1 &amp; "_VAR_" &amp; $G$1 &amp; "=" &amp; FIXED(G18/1000,5) &amp; CHAR(10)</f>
        <v xml:space="preserve">*elseif,AR20,EQ,'UE127X50X17X1.5',THEN
   CEDISAUDE_VAR_h=0.12700
   CEDISAUDE_VAR_b=0.05000
   CEDISAUDE_VAR_d=0.01700
   CEDISAUDE_VAR_t=0.00150
</v>
      </c>
      <c r="L18" s="1"/>
      <c r="N18" s="1"/>
      <c r="O18" s="1"/>
      <c r="P18" s="1"/>
    </row>
    <row r="19" spans="1:16" s="7" customFormat="1" ht="15" customHeight="1" x14ac:dyDescent="0.25">
      <c r="A19" s="7" t="s">
        <v>717</v>
      </c>
      <c r="B19" s="7" t="s">
        <v>717</v>
      </c>
      <c r="C19" s="13">
        <v>3.67</v>
      </c>
      <c r="D19" s="8">
        <v>127</v>
      </c>
      <c r="E19" s="8">
        <v>50</v>
      </c>
      <c r="F19" s="8">
        <v>17</v>
      </c>
      <c r="G19" s="13">
        <v>2</v>
      </c>
      <c r="H19" s="6" t="str">
        <f>$H$1 &amp; UPPER(A19) &amp; "',THEN" &amp; CHAR(10) &amp; "   " &amp; $I$1 &amp; "_VAR_" &amp; $D$1 &amp; "=" &amp; FIXED(D19/1000,5) &amp; CHAR(10) &amp; "   " &amp; $I$1 &amp; "_VAR_" &amp; $E$1 &amp; "=" &amp; FIXED(E19/1000,5) &amp; CHAR(10) &amp; "   " &amp; $I$1 &amp; "_VAR_" &amp; $F$1 &amp; "=" &amp; FIXED(F19/1000,5) &amp; CHAR(10) &amp; "   " &amp; $I$1 &amp; "_VAR_" &amp; $G$1 &amp; "=" &amp; FIXED(G19/1000,5) &amp; CHAR(10)</f>
        <v xml:space="preserve">*elseif,AR20,EQ,'UE127X50X17X2',THEN
   CEDISAUDE_VAR_h=0.12700
   CEDISAUDE_VAR_b=0.05000
   CEDISAUDE_VAR_d=0.01700
   CEDISAUDE_VAR_t=0.00200
</v>
      </c>
      <c r="N19" s="1"/>
      <c r="O19" s="1"/>
      <c r="P19" s="1"/>
    </row>
    <row r="20" spans="1:16" s="7" customFormat="1" ht="15" customHeight="1" x14ac:dyDescent="0.25">
      <c r="A20" s="7" t="s">
        <v>718</v>
      </c>
      <c r="B20" s="7" t="s">
        <v>717</v>
      </c>
      <c r="C20" s="13">
        <v>4.3499999999999996</v>
      </c>
      <c r="D20" s="8">
        <v>127</v>
      </c>
      <c r="E20" s="8">
        <v>50</v>
      </c>
      <c r="F20" s="8">
        <v>17</v>
      </c>
      <c r="G20" s="13">
        <v>2.25</v>
      </c>
      <c r="H20" s="6" t="str">
        <f>$H$1 &amp; UPPER(A20) &amp; "',THEN" &amp; CHAR(10) &amp; "   " &amp; $I$1 &amp; "_VAR_" &amp; $D$1 &amp; "=" &amp; FIXED(D20/1000,5) &amp; CHAR(10) &amp; "   " &amp; $I$1 &amp; "_VAR_" &amp; $E$1 &amp; "=" &amp; FIXED(E20/1000,5) &amp; CHAR(10) &amp; "   " &amp; $I$1 &amp; "_VAR_" &amp; $F$1 &amp; "=" &amp; FIXED(F20/1000,5) &amp; CHAR(10) &amp; "   " &amp; $I$1 &amp; "_VAR_" &amp; $G$1 &amp; "=" &amp; FIXED(G20/1000,5) &amp; CHAR(10)</f>
        <v xml:space="preserve">*elseif,AR20,EQ,'UE127X50X17X2.25',THEN
   CEDISAUDE_VAR_h=0.12700
   CEDISAUDE_VAR_b=0.05000
   CEDISAUDE_VAR_d=0.01700
   CEDISAUDE_VAR_t=0.00225
</v>
      </c>
      <c r="N20" s="1"/>
      <c r="O20" s="1"/>
      <c r="P20" s="1"/>
    </row>
    <row r="21" spans="1:16" s="7" customFormat="1" ht="15" customHeight="1" x14ac:dyDescent="0.25">
      <c r="A21" s="7" t="s">
        <v>719</v>
      </c>
      <c r="B21" s="7" t="s">
        <v>717</v>
      </c>
      <c r="C21" s="13">
        <v>5.01</v>
      </c>
      <c r="D21" s="8">
        <v>127</v>
      </c>
      <c r="E21" s="8">
        <v>50</v>
      </c>
      <c r="F21" s="8">
        <v>17</v>
      </c>
      <c r="G21" s="13">
        <v>2.65</v>
      </c>
      <c r="H21" s="6" t="str">
        <f>$H$1 &amp; UPPER(A21) &amp; "',THEN" &amp; CHAR(10) &amp; "   " &amp; $I$1 &amp; "_VAR_" &amp; $D$1 &amp; "=" &amp; FIXED(D21/1000,5) &amp; CHAR(10) &amp; "   " &amp; $I$1 &amp; "_VAR_" &amp; $E$1 &amp; "=" &amp; FIXED(E21/1000,5) &amp; CHAR(10) &amp; "   " &amp; $I$1 &amp; "_VAR_" &amp; $F$1 &amp; "=" &amp; FIXED(F21/1000,5) &amp; CHAR(10) &amp; "   " &amp; $I$1 &amp; "_VAR_" &amp; $G$1 &amp; "=" &amp; FIXED(G21/1000,5) &amp; CHAR(10)</f>
        <v xml:space="preserve">*elseif,AR20,EQ,'UE127X50X17X2.65',THEN
   CEDISAUDE_VAR_h=0.12700
   CEDISAUDE_VAR_b=0.05000
   CEDISAUDE_VAR_d=0.01700
   CEDISAUDE_VAR_t=0.00265
</v>
      </c>
      <c r="N21" s="1"/>
      <c r="O21" s="1"/>
      <c r="P21" s="1"/>
    </row>
    <row r="22" spans="1:16" s="7" customFormat="1" ht="15" customHeight="1" x14ac:dyDescent="0.25">
      <c r="A22" s="7" t="s">
        <v>720</v>
      </c>
      <c r="B22" s="7" t="s">
        <v>720</v>
      </c>
      <c r="C22" s="13">
        <v>5.66</v>
      </c>
      <c r="D22" s="8">
        <v>127</v>
      </c>
      <c r="E22" s="8">
        <v>50</v>
      </c>
      <c r="F22" s="8">
        <v>17</v>
      </c>
      <c r="G22" s="13">
        <v>3</v>
      </c>
      <c r="H22" s="6" t="str">
        <f>$H$1 &amp; UPPER(A22) &amp; "',THEN" &amp; CHAR(10) &amp; "   " &amp; $I$1 &amp; "_VAR_" &amp; $D$1 &amp; "=" &amp; FIXED(D22/1000,5) &amp; CHAR(10) &amp; "   " &amp; $I$1 &amp; "_VAR_" &amp; $E$1 &amp; "=" &amp; FIXED(E22/1000,5) &amp; CHAR(10) &amp; "   " &amp; $I$1 &amp; "_VAR_" &amp; $F$1 &amp; "=" &amp; FIXED(F22/1000,5) &amp; CHAR(10) &amp; "   " &amp; $I$1 &amp; "_VAR_" &amp; $G$1 &amp; "=" &amp; FIXED(G22/1000,5) &amp; CHAR(10)</f>
        <v xml:space="preserve">*elseif,AR20,EQ,'UE127X50X17X3',THEN
   CEDISAUDE_VAR_h=0.12700
   CEDISAUDE_VAR_b=0.05000
   CEDISAUDE_VAR_d=0.01700
   CEDISAUDE_VAR_t=0.00300
</v>
      </c>
      <c r="N22" s="1"/>
      <c r="O22" s="1"/>
      <c r="P22" s="1"/>
    </row>
    <row r="23" spans="1:16" s="7" customFormat="1" ht="15" customHeight="1" x14ac:dyDescent="0.25">
      <c r="A23" s="7" t="s">
        <v>771</v>
      </c>
      <c r="B23" s="7" t="s">
        <v>720</v>
      </c>
      <c r="C23" s="13">
        <v>6.29</v>
      </c>
      <c r="D23" s="8">
        <v>127</v>
      </c>
      <c r="E23" s="8">
        <v>50</v>
      </c>
      <c r="F23" s="8">
        <v>17</v>
      </c>
      <c r="G23" s="13">
        <v>3.35</v>
      </c>
      <c r="H23" s="6" t="str">
        <f>$H$1 &amp; UPPER(A23) &amp; "',THEN" &amp; CHAR(10) &amp; "   " &amp; $I$1 &amp; "_VAR_" &amp; $D$1 &amp; "=" &amp; FIXED(D23/1000,5) &amp; CHAR(10) &amp; "   " &amp; $I$1 &amp; "_VAR_" &amp; $E$1 &amp; "=" &amp; FIXED(E23/1000,5) &amp; CHAR(10) &amp; "   " &amp; $I$1 &amp; "_VAR_" &amp; $F$1 &amp; "=" &amp; FIXED(F23/1000,5) &amp; CHAR(10) &amp; "   " &amp; $I$1 &amp; "_VAR_" &amp; $G$1 &amp; "=" &amp; FIXED(G23/1000,5) &amp; CHAR(10)</f>
        <v xml:space="preserve">*elseif,AR20,EQ,'UE127X50X17X3.35',THEN
   CEDISAUDE_VAR_h=0.12700
   CEDISAUDE_VAR_b=0.05000
   CEDISAUDE_VAR_d=0.01700
   CEDISAUDE_VAR_t=0.00335
</v>
      </c>
      <c r="N23" s="1"/>
      <c r="O23" s="1"/>
      <c r="P23" s="1"/>
    </row>
    <row r="24" spans="1:16" s="7" customFormat="1" ht="15" customHeight="1" x14ac:dyDescent="0.25">
      <c r="A24" s="7" t="s">
        <v>772</v>
      </c>
      <c r="B24" s="7" t="s">
        <v>773</v>
      </c>
      <c r="C24" s="13">
        <v>3.56</v>
      </c>
      <c r="D24" s="8">
        <v>150</v>
      </c>
      <c r="E24" s="8">
        <v>60</v>
      </c>
      <c r="F24" s="8">
        <v>20</v>
      </c>
      <c r="G24" s="13">
        <v>1.5</v>
      </c>
      <c r="H24" s="6" t="str">
        <f>$H$1 &amp; UPPER(A24) &amp; "',THEN" &amp; CHAR(10) &amp; "   " &amp; $I$1 &amp; "_VAR_" &amp; $D$1 &amp; "=" &amp; FIXED(D24/1000,5) &amp; CHAR(10) &amp; "   " &amp; $I$1 &amp; "_VAR_" &amp; $E$1 &amp; "=" &amp; FIXED(E24/1000,5) &amp; CHAR(10) &amp; "   " &amp; $I$1 &amp; "_VAR_" &amp; $F$1 &amp; "=" &amp; FIXED(F24/1000,5) &amp; CHAR(10) &amp; "   " &amp; $I$1 &amp; "_VAR_" &amp; $G$1 &amp; "=" &amp; FIXED(G24/1000,5) &amp; CHAR(10)</f>
        <v xml:space="preserve">*elseif,AR20,EQ,'UE150X60X20X1.5',THEN
   CEDISAUDE_VAR_h=0.15000
   CEDISAUDE_VAR_b=0.06000
   CEDISAUDE_VAR_d=0.02000
   CEDISAUDE_VAR_t=0.00150
</v>
      </c>
      <c r="L24" s="1"/>
      <c r="N24" s="1"/>
      <c r="O24" s="1"/>
      <c r="P24" s="1"/>
    </row>
    <row r="25" spans="1:16" s="7" customFormat="1" ht="15" customHeight="1" x14ac:dyDescent="0.25">
      <c r="A25" s="7" t="s">
        <v>721</v>
      </c>
      <c r="B25" s="7" t="s">
        <v>721</v>
      </c>
      <c r="C25" s="13">
        <v>4.4000000000000004</v>
      </c>
      <c r="D25" s="8">
        <v>150</v>
      </c>
      <c r="E25" s="8">
        <v>60</v>
      </c>
      <c r="F25" s="8">
        <v>20</v>
      </c>
      <c r="G25" s="13">
        <v>2</v>
      </c>
      <c r="H25" s="6" t="str">
        <f>$H$1 &amp; UPPER(A25) &amp; "',THEN" &amp; CHAR(10) &amp; "   " &amp; $I$1 &amp; "_VAR_" &amp; $D$1 &amp; "=" &amp; FIXED(D25/1000,5) &amp; CHAR(10) &amp; "   " &amp; $I$1 &amp; "_VAR_" &amp; $E$1 &amp; "=" &amp; FIXED(E25/1000,5) &amp; CHAR(10) &amp; "   " &amp; $I$1 &amp; "_VAR_" &amp; $F$1 &amp; "=" &amp; FIXED(F25/1000,5) &amp; CHAR(10) &amp; "   " &amp; $I$1 &amp; "_VAR_" &amp; $G$1 &amp; "=" &amp; FIXED(G25/1000,5) &amp; CHAR(10)</f>
        <v xml:space="preserve">*elseif,AR20,EQ,'UE150X60X20X2',THEN
   CEDISAUDE_VAR_h=0.15000
   CEDISAUDE_VAR_b=0.06000
   CEDISAUDE_VAR_d=0.02000
   CEDISAUDE_VAR_t=0.00200
</v>
      </c>
      <c r="N25" s="1"/>
      <c r="O25" s="1"/>
      <c r="P25" s="1"/>
    </row>
    <row r="26" spans="1:16" s="7" customFormat="1" ht="15" customHeight="1" x14ac:dyDescent="0.25">
      <c r="A26" s="7" t="s">
        <v>722</v>
      </c>
      <c r="B26" s="7" t="s">
        <v>721</v>
      </c>
      <c r="C26" s="13">
        <v>5.23</v>
      </c>
      <c r="D26" s="8">
        <v>150</v>
      </c>
      <c r="E26" s="8">
        <v>60</v>
      </c>
      <c r="F26" s="8">
        <v>20</v>
      </c>
      <c r="G26" s="13">
        <v>2.25</v>
      </c>
      <c r="H26" s="6" t="str">
        <f t="shared" ref="H26:H45" si="0">$H$1 &amp; UPPER(A26) &amp; "',THEN" &amp; CHAR(10) &amp; "   " &amp; $I$1 &amp; "_VAR_" &amp; $D$1 &amp; "=" &amp; FIXED(D26/1000,5) &amp; CHAR(10) &amp; "   " &amp; $I$1 &amp; "_VAR_" &amp; $E$1 &amp; "=" &amp; FIXED(E26/1000,5) &amp; CHAR(10) &amp; "   " &amp; $I$1 &amp; "_VAR_" &amp; $F$1 &amp; "=" &amp; FIXED(F26/1000,5) &amp; CHAR(10) &amp; "   " &amp; $I$1 &amp; "_VAR_" &amp; $G$1 &amp; "=" &amp; FIXED(G26/1000,5) &amp; CHAR(10)</f>
        <v xml:space="preserve">*elseif,AR20,EQ,'UE150X60X20X2.25',THEN
   CEDISAUDE_VAR_h=0.15000
   CEDISAUDE_VAR_b=0.06000
   CEDISAUDE_VAR_d=0.02000
   CEDISAUDE_VAR_t=0.00225
</v>
      </c>
      <c r="N26" s="1"/>
      <c r="O26" s="1"/>
      <c r="P26" s="1"/>
    </row>
    <row r="27" spans="1:16" s="7" customFormat="1" ht="15" customHeight="1" x14ac:dyDescent="0.25">
      <c r="A27" s="7" t="s">
        <v>723</v>
      </c>
      <c r="B27" s="7" t="s">
        <v>721</v>
      </c>
      <c r="C27" s="13">
        <v>6.04</v>
      </c>
      <c r="D27" s="8">
        <v>150</v>
      </c>
      <c r="E27" s="8">
        <v>60</v>
      </c>
      <c r="F27" s="8">
        <v>20</v>
      </c>
      <c r="G27" s="13">
        <v>2.65</v>
      </c>
      <c r="H27" s="6" t="str">
        <f t="shared" si="0"/>
        <v xml:space="preserve">*elseif,AR20,EQ,'UE150X60X20X2.65',THEN
   CEDISAUDE_VAR_h=0.15000
   CEDISAUDE_VAR_b=0.06000
   CEDISAUDE_VAR_d=0.02000
   CEDISAUDE_VAR_t=0.00265
</v>
      </c>
      <c r="N27" s="1"/>
      <c r="O27" s="1"/>
      <c r="P27" s="1"/>
    </row>
    <row r="28" spans="1:16" s="7" customFormat="1" ht="15" customHeight="1" x14ac:dyDescent="0.25">
      <c r="A28" s="7" t="s">
        <v>724</v>
      </c>
      <c r="B28" s="7" t="s">
        <v>724</v>
      </c>
      <c r="C28" s="13">
        <v>6.83</v>
      </c>
      <c r="D28" s="8">
        <v>150</v>
      </c>
      <c r="E28" s="8">
        <v>60</v>
      </c>
      <c r="F28" s="8">
        <v>20</v>
      </c>
      <c r="G28" s="13">
        <v>3</v>
      </c>
      <c r="H28" s="6" t="str">
        <f t="shared" si="0"/>
        <v xml:space="preserve">*elseif,AR20,EQ,'UE150X60X20X3',THEN
   CEDISAUDE_VAR_h=0.15000
   CEDISAUDE_VAR_b=0.06000
   CEDISAUDE_VAR_d=0.02000
   CEDISAUDE_VAR_t=0.00300
</v>
      </c>
      <c r="N28" s="1"/>
      <c r="O28" s="1"/>
      <c r="P28" s="1"/>
    </row>
    <row r="29" spans="1:16" s="7" customFormat="1" ht="15" customHeight="1" x14ac:dyDescent="0.25">
      <c r="A29" s="7" t="s">
        <v>774</v>
      </c>
      <c r="B29" s="7" t="s">
        <v>724</v>
      </c>
      <c r="C29" s="13">
        <v>7.6</v>
      </c>
      <c r="D29" s="8">
        <v>150</v>
      </c>
      <c r="E29" s="8">
        <v>60</v>
      </c>
      <c r="F29" s="8">
        <v>20</v>
      </c>
      <c r="G29" s="13">
        <v>3.35</v>
      </c>
      <c r="H29" s="6" t="str">
        <f t="shared" si="0"/>
        <v xml:space="preserve">*elseif,AR20,EQ,'UE150X60X20X3.35',THEN
   CEDISAUDE_VAR_h=0.15000
   CEDISAUDE_VAR_b=0.06000
   CEDISAUDE_VAR_d=0.02000
   CEDISAUDE_VAR_t=0.00335
</v>
      </c>
      <c r="N29" s="1"/>
      <c r="O29" s="1"/>
      <c r="P29" s="1"/>
    </row>
    <row r="30" spans="1:16" s="7" customFormat="1" ht="15" customHeight="1" x14ac:dyDescent="0.25">
      <c r="A30" s="7" t="s">
        <v>775</v>
      </c>
      <c r="B30" s="7" t="s">
        <v>724</v>
      </c>
      <c r="C30" s="13">
        <v>8.36</v>
      </c>
      <c r="D30" s="8">
        <v>150</v>
      </c>
      <c r="E30" s="8">
        <v>60</v>
      </c>
      <c r="F30" s="8">
        <v>20</v>
      </c>
      <c r="G30" s="13">
        <v>3.75</v>
      </c>
      <c r="H30" s="6" t="str">
        <f t="shared" si="0"/>
        <v xml:space="preserve">*elseif,AR20,EQ,'UE150X60X20X3.75',THEN
   CEDISAUDE_VAR_h=0.15000
   CEDISAUDE_VAR_b=0.06000
   CEDISAUDE_VAR_d=0.02000
   CEDISAUDE_VAR_t=0.00375
</v>
      </c>
      <c r="L30" s="1"/>
      <c r="N30" s="1"/>
      <c r="O30" s="1"/>
      <c r="P30" s="1"/>
    </row>
    <row r="31" spans="1:16" s="7" customFormat="1" ht="15" customHeight="1" x14ac:dyDescent="0.25">
      <c r="A31" s="7" t="s">
        <v>776</v>
      </c>
      <c r="B31" s="7" t="s">
        <v>777</v>
      </c>
      <c r="C31" s="13">
        <v>9.1</v>
      </c>
      <c r="D31" s="8">
        <v>150</v>
      </c>
      <c r="E31" s="8">
        <v>60</v>
      </c>
      <c r="F31" s="8">
        <v>20</v>
      </c>
      <c r="G31" s="13">
        <v>4.25</v>
      </c>
      <c r="H31" s="6" t="str">
        <f t="shared" si="0"/>
        <v xml:space="preserve">*elseif,AR20,EQ,'UE150X60X20X4.25',THEN
   CEDISAUDE_VAR_h=0.15000
   CEDISAUDE_VAR_b=0.06000
   CEDISAUDE_VAR_d=0.02000
   CEDISAUDE_VAR_t=0.00425
</v>
      </c>
      <c r="N31" s="1"/>
      <c r="O31" s="1"/>
      <c r="P31" s="1"/>
    </row>
    <row r="32" spans="1:16" s="7" customFormat="1" ht="15" customHeight="1" x14ac:dyDescent="0.25">
      <c r="A32" s="7" t="s">
        <v>778</v>
      </c>
      <c r="B32" s="7" t="s">
        <v>777</v>
      </c>
      <c r="C32" s="13">
        <v>10.19</v>
      </c>
      <c r="D32" s="8">
        <v>150</v>
      </c>
      <c r="E32" s="8">
        <v>60</v>
      </c>
      <c r="F32" s="8">
        <v>20</v>
      </c>
      <c r="G32" s="13">
        <v>4.75</v>
      </c>
      <c r="H32" s="6" t="str">
        <f t="shared" si="0"/>
        <v xml:space="preserve">*elseif,AR20,EQ,'UE150X60X20X4.75',THEN
   CEDISAUDE_VAR_h=0.15000
   CEDISAUDE_VAR_b=0.06000
   CEDISAUDE_VAR_d=0.02000
   CEDISAUDE_VAR_t=0.00475
</v>
      </c>
      <c r="N32" s="1"/>
      <c r="O32" s="1"/>
      <c r="P32" s="1"/>
    </row>
    <row r="33" spans="1:12" ht="15" customHeight="1" x14ac:dyDescent="0.25">
      <c r="A33" s="1" t="s">
        <v>779</v>
      </c>
      <c r="B33" s="1" t="s">
        <v>779</v>
      </c>
      <c r="C33" s="11" t="s">
        <v>760</v>
      </c>
      <c r="D33" s="2">
        <v>200</v>
      </c>
      <c r="E33" s="2">
        <v>60</v>
      </c>
      <c r="F33" s="2">
        <v>20</v>
      </c>
      <c r="G33" s="11">
        <v>2</v>
      </c>
      <c r="H33" s="6" t="str">
        <f t="shared" si="0"/>
        <v xml:space="preserve">*elseif,AR20,EQ,'UE200X60X20X2',THEN
   CEDISAUDE_VAR_h=0.20000
   CEDISAUDE_VAR_b=0.06000
   CEDISAUDE_VAR_d=0.02000
   CEDISAUDE_VAR_t=0.00200
</v>
      </c>
      <c r="I33" s="7"/>
      <c r="J33" s="7"/>
      <c r="K33" s="7"/>
      <c r="L33" s="7"/>
    </row>
    <row r="34" spans="1:12" ht="15" customHeight="1" x14ac:dyDescent="0.25">
      <c r="A34" s="1" t="s">
        <v>780</v>
      </c>
      <c r="B34" s="1" t="s">
        <v>779</v>
      </c>
      <c r="C34" s="11" t="s">
        <v>760</v>
      </c>
      <c r="D34" s="2">
        <v>200</v>
      </c>
      <c r="E34" s="2">
        <v>60</v>
      </c>
      <c r="F34" s="2">
        <v>20</v>
      </c>
      <c r="G34" s="11">
        <v>2.25</v>
      </c>
      <c r="H34" s="6" t="str">
        <f t="shared" si="0"/>
        <v xml:space="preserve">*elseif,AR20,EQ,'UE200X60X20X2.25',THEN
   CEDISAUDE_VAR_h=0.20000
   CEDISAUDE_VAR_b=0.06000
   CEDISAUDE_VAR_d=0.02000
   CEDISAUDE_VAR_t=0.00225
</v>
      </c>
      <c r="I34" s="7"/>
      <c r="J34" s="7"/>
      <c r="K34" s="7"/>
      <c r="L34" s="7"/>
    </row>
    <row r="35" spans="1:12" ht="15" customHeight="1" x14ac:dyDescent="0.25">
      <c r="A35" s="1" t="s">
        <v>781</v>
      </c>
      <c r="B35" s="1" t="s">
        <v>779</v>
      </c>
      <c r="C35" s="11" t="s">
        <v>760</v>
      </c>
      <c r="D35" s="2">
        <v>200</v>
      </c>
      <c r="E35" s="2">
        <v>60</v>
      </c>
      <c r="F35" s="2">
        <v>20</v>
      </c>
      <c r="G35" s="11">
        <v>2.65</v>
      </c>
      <c r="H35" s="6" t="str">
        <f t="shared" si="0"/>
        <v xml:space="preserve">*elseif,AR20,EQ,'UE200X60X20X2.65',THEN
   CEDISAUDE_VAR_h=0.20000
   CEDISAUDE_VAR_b=0.06000
   CEDISAUDE_VAR_d=0.02000
   CEDISAUDE_VAR_t=0.00265
</v>
      </c>
      <c r="I35" s="7"/>
      <c r="J35" s="7"/>
      <c r="K35" s="7"/>
      <c r="L35" s="7"/>
    </row>
    <row r="36" spans="1:12" ht="15" customHeight="1" x14ac:dyDescent="0.25">
      <c r="A36" s="1" t="s">
        <v>782</v>
      </c>
      <c r="B36" s="1" t="s">
        <v>782</v>
      </c>
      <c r="C36" s="11" t="s">
        <v>760</v>
      </c>
      <c r="D36" s="2">
        <v>200</v>
      </c>
      <c r="E36" s="2">
        <v>60</v>
      </c>
      <c r="F36" s="2">
        <v>20</v>
      </c>
      <c r="G36" s="11">
        <v>3</v>
      </c>
      <c r="H36" s="6" t="str">
        <f t="shared" si="0"/>
        <v xml:space="preserve">*elseif,AR20,EQ,'UE200X60X20X3',THEN
   CEDISAUDE_VAR_h=0.20000
   CEDISAUDE_VAR_b=0.06000
   CEDISAUDE_VAR_d=0.02000
   CEDISAUDE_VAR_t=0.00300
</v>
      </c>
      <c r="I36" s="7"/>
      <c r="J36" s="7"/>
      <c r="K36" s="7"/>
    </row>
    <row r="37" spans="1:12" ht="15" customHeight="1" x14ac:dyDescent="0.25">
      <c r="A37" s="1" t="s">
        <v>783</v>
      </c>
      <c r="B37" s="1" t="s">
        <v>782</v>
      </c>
      <c r="C37" s="11" t="s">
        <v>760</v>
      </c>
      <c r="D37" s="2">
        <v>200</v>
      </c>
      <c r="E37" s="2">
        <v>60</v>
      </c>
      <c r="F37" s="2">
        <v>20</v>
      </c>
      <c r="G37" s="11">
        <v>3.35</v>
      </c>
      <c r="H37" s="6" t="str">
        <f t="shared" si="0"/>
        <v xml:space="preserve">*elseif,AR20,EQ,'UE200X60X20X3.35',THEN
   CEDISAUDE_VAR_h=0.20000
   CEDISAUDE_VAR_b=0.06000
   CEDISAUDE_VAR_d=0.02000
   CEDISAUDE_VAR_t=0.00335
</v>
      </c>
      <c r="I37" s="7"/>
      <c r="J37" s="7"/>
      <c r="K37" s="7"/>
    </row>
    <row r="38" spans="1:12" ht="15" customHeight="1" x14ac:dyDescent="0.25">
      <c r="A38" s="1" t="s">
        <v>784</v>
      </c>
      <c r="B38" s="1" t="s">
        <v>784</v>
      </c>
      <c r="C38" s="11">
        <v>5.6</v>
      </c>
      <c r="D38" s="2">
        <v>200</v>
      </c>
      <c r="E38" s="2">
        <v>75</v>
      </c>
      <c r="F38" s="2">
        <v>20</v>
      </c>
      <c r="G38" s="11">
        <v>2</v>
      </c>
      <c r="H38" s="6" t="str">
        <f t="shared" si="0"/>
        <v xml:space="preserve">*elseif,AR20,EQ,'UE200X75X20X2',THEN
   CEDISAUDE_VAR_h=0.20000
   CEDISAUDE_VAR_b=0.07500
   CEDISAUDE_VAR_d=0.02000
   CEDISAUDE_VAR_t=0.00200
</v>
      </c>
      <c r="I38" s="7"/>
      <c r="J38" s="7"/>
      <c r="K38" s="7"/>
    </row>
    <row r="39" spans="1:12" ht="15" customHeight="1" x14ac:dyDescent="0.25">
      <c r="A39" s="1" t="s">
        <v>785</v>
      </c>
      <c r="B39" s="1" t="s">
        <v>784</v>
      </c>
      <c r="C39" s="11">
        <v>6.66</v>
      </c>
      <c r="D39" s="2">
        <v>200</v>
      </c>
      <c r="E39" s="2">
        <v>75</v>
      </c>
      <c r="F39" s="2">
        <v>20</v>
      </c>
      <c r="G39" s="11">
        <v>2.25</v>
      </c>
      <c r="H39" s="6" t="str">
        <f t="shared" si="0"/>
        <v xml:space="preserve">*elseif,AR20,EQ,'UE200X75X20X2.25',THEN
   CEDISAUDE_VAR_h=0.20000
   CEDISAUDE_VAR_b=0.07500
   CEDISAUDE_VAR_d=0.02000
   CEDISAUDE_VAR_t=0.00225
</v>
      </c>
      <c r="I39" s="7"/>
      <c r="J39" s="7"/>
      <c r="K39" s="7"/>
      <c r="L39" s="7"/>
    </row>
    <row r="40" spans="1:12" ht="15" customHeight="1" x14ac:dyDescent="0.25">
      <c r="A40" s="1" t="s">
        <v>786</v>
      </c>
      <c r="B40" s="1" t="s">
        <v>787</v>
      </c>
      <c r="C40" s="11">
        <v>7.92</v>
      </c>
      <c r="D40" s="2">
        <v>200</v>
      </c>
      <c r="E40" s="2">
        <v>75</v>
      </c>
      <c r="F40" s="2">
        <v>25</v>
      </c>
      <c r="G40" s="11">
        <v>2.65</v>
      </c>
      <c r="H40" s="6" t="str">
        <f t="shared" si="0"/>
        <v xml:space="preserve">*elseif,AR20,EQ,'UE200X75X25X2.65',THEN
   CEDISAUDE_VAR_h=0.20000
   CEDISAUDE_VAR_b=0.07500
   CEDISAUDE_VAR_d=0.02500
   CEDISAUDE_VAR_t=0.00265
</v>
      </c>
      <c r="I40" s="7"/>
      <c r="J40" s="7"/>
      <c r="K40" s="7"/>
      <c r="L40" s="7"/>
    </row>
    <row r="41" spans="1:12" ht="15" customHeight="1" x14ac:dyDescent="0.25">
      <c r="A41" s="1" t="s">
        <v>788</v>
      </c>
      <c r="B41" s="1" t="s">
        <v>788</v>
      </c>
      <c r="C41" s="11">
        <v>8.98</v>
      </c>
      <c r="D41" s="2">
        <v>200</v>
      </c>
      <c r="E41" s="2">
        <v>75</v>
      </c>
      <c r="F41" s="2">
        <v>25</v>
      </c>
      <c r="G41" s="11">
        <v>3</v>
      </c>
      <c r="H41" s="6" t="str">
        <f t="shared" si="0"/>
        <v xml:space="preserve">*elseif,AR20,EQ,'UE200X75X25X3',THEN
   CEDISAUDE_VAR_h=0.20000
   CEDISAUDE_VAR_b=0.07500
   CEDISAUDE_VAR_d=0.02500
   CEDISAUDE_VAR_t=0.00300
</v>
      </c>
      <c r="I41" s="7"/>
      <c r="J41" s="7"/>
      <c r="K41" s="7"/>
      <c r="L41" s="7"/>
    </row>
    <row r="42" spans="1:12" ht="15" customHeight="1" x14ac:dyDescent="0.25">
      <c r="A42" s="1" t="s">
        <v>789</v>
      </c>
      <c r="B42" s="1" t="s">
        <v>788</v>
      </c>
      <c r="C42" s="11">
        <v>10.02</v>
      </c>
      <c r="D42" s="2">
        <v>200</v>
      </c>
      <c r="E42" s="2">
        <v>75</v>
      </c>
      <c r="F42" s="2">
        <v>25</v>
      </c>
      <c r="G42" s="11">
        <v>3.35</v>
      </c>
      <c r="H42" s="6" t="str">
        <f t="shared" si="0"/>
        <v xml:space="preserve">*elseif,AR20,EQ,'UE200X75X25X3.35',THEN
   CEDISAUDE_VAR_h=0.20000
   CEDISAUDE_VAR_b=0.07500
   CEDISAUDE_VAR_d=0.02500
   CEDISAUDE_VAR_t=0.00335
</v>
      </c>
      <c r="I42" s="7"/>
      <c r="J42" s="7"/>
      <c r="K42" s="7"/>
      <c r="L42" s="7"/>
    </row>
    <row r="43" spans="1:12" ht="15" customHeight="1" x14ac:dyDescent="0.25">
      <c r="A43" s="1" t="s">
        <v>790</v>
      </c>
      <c r="B43" s="1" t="s">
        <v>788</v>
      </c>
      <c r="C43" s="11">
        <v>11.04</v>
      </c>
      <c r="D43" s="2">
        <v>200</v>
      </c>
      <c r="E43" s="2">
        <v>75</v>
      </c>
      <c r="F43" s="2">
        <v>25</v>
      </c>
      <c r="G43" s="11">
        <v>3.75</v>
      </c>
      <c r="H43" s="6" t="str">
        <f t="shared" si="0"/>
        <v xml:space="preserve">*elseif,AR20,EQ,'UE200X75X25X3.75',THEN
   CEDISAUDE_VAR_h=0.20000
   CEDISAUDE_VAR_b=0.07500
   CEDISAUDE_VAR_d=0.02500
   CEDISAUDE_VAR_t=0.00375
</v>
      </c>
      <c r="I43" s="7"/>
      <c r="J43" s="7"/>
      <c r="K43" s="7"/>
      <c r="L43" s="7"/>
    </row>
    <row r="44" spans="1:12" ht="15" customHeight="1" x14ac:dyDescent="0.25">
      <c r="A44" s="1" t="s">
        <v>791</v>
      </c>
      <c r="B44" s="1" t="s">
        <v>792</v>
      </c>
      <c r="C44" s="11">
        <v>12.05</v>
      </c>
      <c r="D44" s="2">
        <v>200</v>
      </c>
      <c r="E44" s="2">
        <v>75</v>
      </c>
      <c r="F44" s="2">
        <v>25</v>
      </c>
      <c r="G44" s="11">
        <v>4.25</v>
      </c>
      <c r="H44" s="6" t="str">
        <f t="shared" si="0"/>
        <v xml:space="preserve">*elseif,AR20,EQ,'UE200X75X25X4.25',THEN
   CEDISAUDE_VAR_h=0.20000
   CEDISAUDE_VAR_b=0.07500
   CEDISAUDE_VAR_d=0.02500
   CEDISAUDE_VAR_t=0.00425
</v>
      </c>
      <c r="I44" s="7"/>
      <c r="J44" s="7"/>
      <c r="K44" s="7"/>
      <c r="L44" s="7"/>
    </row>
    <row r="45" spans="1:12" ht="15" customHeight="1" x14ac:dyDescent="0.25">
      <c r="A45" s="1" t="s">
        <v>793</v>
      </c>
      <c r="B45" s="1" t="s">
        <v>792</v>
      </c>
      <c r="C45" s="11">
        <v>13.55</v>
      </c>
      <c r="D45" s="2">
        <v>200</v>
      </c>
      <c r="E45" s="2">
        <v>75</v>
      </c>
      <c r="F45" s="2">
        <v>25</v>
      </c>
      <c r="G45" s="11">
        <v>4.75</v>
      </c>
      <c r="H45" s="6" t="str">
        <f t="shared" si="0"/>
        <v xml:space="preserve">*elseif,AR20,EQ,'UE200X75X25X4.75',THEN
   CEDISAUDE_VAR_h=0.20000
   CEDISAUDE_VAR_b=0.07500
   CEDISAUDE_VAR_d=0.02500
   CEDISAUDE_VAR_t=0.00475
</v>
      </c>
      <c r="I45" s="7"/>
      <c r="J45" s="7"/>
      <c r="K45" s="7"/>
      <c r="L45" s="7"/>
    </row>
    <row r="46" spans="1:12" ht="15" customHeight="1" x14ac:dyDescent="0.25">
      <c r="I46" s="7"/>
      <c r="J46" s="7"/>
      <c r="K46" s="7"/>
      <c r="L46" s="7"/>
    </row>
    <row r="47" spans="1:12" ht="15" customHeight="1" x14ac:dyDescent="0.25">
      <c r="I47" s="12"/>
      <c r="J47" s="7"/>
      <c r="K47" s="7"/>
      <c r="L47" s="7"/>
    </row>
    <row r="48" spans="1:12" ht="15" customHeight="1" x14ac:dyDescent="0.25">
      <c r="I48" s="7"/>
      <c r="J48" s="7"/>
      <c r="K48" s="7"/>
      <c r="L48" s="7"/>
    </row>
    <row r="49" spans="9:11" ht="15" customHeight="1" x14ac:dyDescent="0.25">
      <c r="I49" s="7"/>
      <c r="J49" s="7"/>
      <c r="K49" s="7"/>
    </row>
    <row r="50" spans="9:11" ht="15" customHeight="1" x14ac:dyDescent="0.25">
      <c r="I50" s="7"/>
      <c r="J50" s="7"/>
      <c r="K50" s="7"/>
    </row>
    <row r="51" spans="9:11" ht="15" customHeight="1" x14ac:dyDescent="0.25">
      <c r="I51" s="7"/>
      <c r="J51" s="7"/>
      <c r="K51" s="7"/>
    </row>
    <row r="52" spans="9:11" ht="15" customHeight="1" x14ac:dyDescent="0.25"/>
    <row r="53" spans="9:11" ht="15" customHeight="1" x14ac:dyDescent="0.25"/>
    <row r="54" spans="9:11" ht="15" customHeight="1" x14ac:dyDescent="0.25"/>
    <row r="55" spans="9:11" ht="15" customHeight="1" x14ac:dyDescent="0.25"/>
    <row r="56" spans="9:11" ht="15" customHeight="1" x14ac:dyDescent="0.25"/>
    <row r="57" spans="9:11" ht="15" customHeight="1" x14ac:dyDescent="0.25"/>
    <row r="58" spans="9:11" ht="15" customHeight="1" x14ac:dyDescent="0.25"/>
    <row r="59" spans="9:11" ht="15" customHeight="1" x14ac:dyDescent="0.25"/>
    <row r="60" spans="9:11" ht="15" customHeight="1" x14ac:dyDescent="0.25"/>
    <row r="61" spans="9:11" ht="15" customHeight="1" x14ac:dyDescent="0.25"/>
    <row r="62" spans="9:11" ht="15" customHeight="1" x14ac:dyDescent="0.25"/>
    <row r="63" spans="9:11" ht="15" customHeight="1" x14ac:dyDescent="0.25"/>
    <row r="64" spans="9:11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spans="3:7" ht="15" customHeight="1" x14ac:dyDescent="0.25"/>
    <row r="434" spans="3:7" ht="15" customHeight="1" x14ac:dyDescent="0.25"/>
    <row r="435" spans="3:7" ht="15" customHeight="1" x14ac:dyDescent="0.25"/>
    <row r="436" spans="3:7" ht="15" customHeight="1" x14ac:dyDescent="0.25"/>
    <row r="437" spans="3:7" ht="15" customHeight="1" x14ac:dyDescent="0.25"/>
    <row r="438" spans="3:7" ht="15" customHeight="1" x14ac:dyDescent="0.25"/>
    <row r="439" spans="3:7" ht="15" customHeight="1" x14ac:dyDescent="0.25"/>
    <row r="440" spans="3:7" ht="15" customHeight="1" x14ac:dyDescent="0.25"/>
    <row r="441" spans="3:7" s="5" customFormat="1" ht="15" customHeight="1" thickBot="1" x14ac:dyDescent="0.3">
      <c r="C441" s="4"/>
      <c r="D441" s="4"/>
      <c r="E441" s="4"/>
      <c r="F441" s="4"/>
      <c r="G441" s="4"/>
    </row>
    <row r="442" spans="3:7" ht="15" customHeight="1" x14ac:dyDescent="0.25"/>
    <row r="443" spans="3:7" ht="15" customHeight="1" x14ac:dyDescent="0.25"/>
    <row r="444" spans="3:7" ht="15" customHeight="1" x14ac:dyDescent="0.25"/>
    <row r="445" spans="3:7" ht="15" customHeight="1" x14ac:dyDescent="0.25"/>
    <row r="446" spans="3:7" ht="15" customHeight="1" x14ac:dyDescent="0.25"/>
    <row r="447" spans="3:7" ht="15" customHeight="1" x14ac:dyDescent="0.25"/>
    <row r="448" spans="3:7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</sheetData>
  <conditionalFormatting sqref="H1 J1:AQ1 I2:AQ7 I8 L23:M23 M13:M22 M24:M35 H52:AQ1048576 M39:M51 I9:M12 I13:K19 I24:K32 L36:M38 H46:K51 Q8:AQ51 I39:K45">
    <cfRule type="notContainsBlanks" dxfId="105" priority="27">
      <formula>LEN(TRIM(H1))&gt;0</formula>
    </cfRule>
  </conditionalFormatting>
  <conditionalFormatting sqref="A1:G1">
    <cfRule type="notContainsBlanks" dxfId="104" priority="29">
      <formula>LEN(TRIM(A1))&gt;0</formula>
    </cfRule>
  </conditionalFormatting>
  <conditionalFormatting sqref="H1 J1:AQ1">
    <cfRule type="notContainsBlanks" dxfId="103" priority="28">
      <formula>LEN(TRIM(H1))&gt;0</formula>
    </cfRule>
  </conditionalFormatting>
  <conditionalFormatting sqref="A1:G441">
    <cfRule type="containsBlanks" dxfId="102" priority="25">
      <formula>LEN(TRIM(A1))=0</formula>
    </cfRule>
    <cfRule type="expression" dxfId="101" priority="26">
      <formula>AND(COUNTA(A1),(COUNTBLANK(A$1)&lt;&gt;0))</formula>
    </cfRule>
    <cfRule type="notContainsBlanks" dxfId="100" priority="30">
      <formula>LEN(TRIM(A1))&gt;0</formula>
    </cfRule>
  </conditionalFormatting>
  <conditionalFormatting sqref="H2:H45">
    <cfRule type="notContainsBlanks" dxfId="99" priority="24">
      <formula>LEN(TRIM(H2))&gt;0</formula>
    </cfRule>
  </conditionalFormatting>
  <conditionalFormatting sqref="J8:P8 P9:P38 P44:P51 N9:O51">
    <cfRule type="notContainsBlanks" dxfId="98" priority="23">
      <formula>LEN(TRIM(J8))&gt;0</formula>
    </cfRule>
  </conditionalFormatting>
  <conditionalFormatting sqref="P39:P43">
    <cfRule type="notContainsBlanks" dxfId="97" priority="1">
      <formula>LEN(TRIM(P39))&gt;0</formula>
    </cfRule>
  </conditionalFormatting>
  <conditionalFormatting sqref="L14:L17">
    <cfRule type="notContainsBlanks" dxfId="96" priority="22">
      <formula>LEN(TRIM(L14))&gt;0</formula>
    </cfRule>
  </conditionalFormatting>
  <conditionalFormatting sqref="L13">
    <cfRule type="notContainsBlanks" dxfId="95" priority="21">
      <formula>LEN(TRIM(L13))&gt;0</formula>
    </cfRule>
  </conditionalFormatting>
  <conditionalFormatting sqref="L19:L22">
    <cfRule type="notContainsBlanks" dxfId="94" priority="20">
      <formula>LEN(TRIM(L19))&gt;0</formula>
    </cfRule>
  </conditionalFormatting>
  <conditionalFormatting sqref="L18">
    <cfRule type="notContainsBlanks" dxfId="93" priority="19">
      <formula>LEN(TRIM(L18))&gt;0</formula>
    </cfRule>
  </conditionalFormatting>
  <conditionalFormatting sqref="L29">
    <cfRule type="notContainsBlanks" dxfId="92" priority="18">
      <formula>LEN(TRIM(L29))&gt;0</formula>
    </cfRule>
  </conditionalFormatting>
  <conditionalFormatting sqref="L25:L28">
    <cfRule type="notContainsBlanks" dxfId="91" priority="17">
      <formula>LEN(TRIM(L25))&gt;0</formula>
    </cfRule>
  </conditionalFormatting>
  <conditionalFormatting sqref="L24">
    <cfRule type="notContainsBlanks" dxfId="90" priority="16">
      <formula>LEN(TRIM(L24))&gt;0</formula>
    </cfRule>
  </conditionalFormatting>
  <conditionalFormatting sqref="L35">
    <cfRule type="notContainsBlanks" dxfId="89" priority="15">
      <formula>LEN(TRIM(L35))&gt;0</formula>
    </cfRule>
  </conditionalFormatting>
  <conditionalFormatting sqref="L31:L34">
    <cfRule type="notContainsBlanks" dxfId="88" priority="14">
      <formula>LEN(TRIM(L31))&gt;0</formula>
    </cfRule>
  </conditionalFormatting>
  <conditionalFormatting sqref="L30">
    <cfRule type="notContainsBlanks" dxfId="87" priority="13">
      <formula>LEN(TRIM(L30))&gt;0</formula>
    </cfRule>
  </conditionalFormatting>
  <conditionalFormatting sqref="L43">
    <cfRule type="notContainsBlanks" dxfId="86" priority="12">
      <formula>LEN(TRIM(L43))&gt;0</formula>
    </cfRule>
  </conditionalFormatting>
  <conditionalFormatting sqref="L39:L42">
    <cfRule type="notContainsBlanks" dxfId="85" priority="11">
      <formula>LEN(TRIM(L39))&gt;0</formula>
    </cfRule>
  </conditionalFormatting>
  <conditionalFormatting sqref="L44:L45">
    <cfRule type="notContainsBlanks" dxfId="84" priority="10">
      <formula>LEN(TRIM(L44))&gt;0</formula>
    </cfRule>
  </conditionalFormatting>
  <conditionalFormatting sqref="L49:L51">
    <cfRule type="notContainsBlanks" dxfId="83" priority="9">
      <formula>LEN(TRIM(L49))&gt;0</formula>
    </cfRule>
  </conditionalFormatting>
  <conditionalFormatting sqref="L48">
    <cfRule type="notContainsBlanks" dxfId="82" priority="8">
      <formula>LEN(TRIM(L48))&gt;0</formula>
    </cfRule>
  </conditionalFormatting>
  <conditionalFormatting sqref="L46:L47">
    <cfRule type="notContainsBlanks" dxfId="81" priority="7">
      <formula>LEN(TRIM(L46))&gt;0</formula>
    </cfRule>
  </conditionalFormatting>
  <conditionalFormatting sqref="I20:K23">
    <cfRule type="notContainsBlanks" dxfId="80" priority="6">
      <formula>LEN(TRIM(I20))&gt;0</formula>
    </cfRule>
  </conditionalFormatting>
  <conditionalFormatting sqref="I35:K38">
    <cfRule type="notContainsBlanks" dxfId="79" priority="3">
      <formula>LEN(TRIM(I35))&gt;0</formula>
    </cfRule>
  </conditionalFormatting>
  <conditionalFormatting sqref="I34:K34">
    <cfRule type="notContainsBlanks" dxfId="78" priority="4">
      <formula>LEN(TRIM(I34))&gt;0</formula>
    </cfRule>
  </conditionalFormatting>
  <conditionalFormatting sqref="I33:K33">
    <cfRule type="notContainsBlanks" dxfId="77" priority="2">
      <formula>LEN(TRIM(I33))&gt;0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0"/>
  <sheetViews>
    <sheetView showGridLines="0" zoomScaleNormal="100" workbookViewId="0">
      <pane ySplit="1" topLeftCell="A2" activePane="bottomLeft" state="frozen"/>
      <selection pane="bottomLeft" activeCell="E14" sqref="E14"/>
    </sheetView>
  </sheetViews>
  <sheetFormatPr defaultRowHeight="12.75" x14ac:dyDescent="0.25"/>
  <cols>
    <col min="1" max="2" width="18.7109375" style="1" customWidth="1"/>
    <col min="3" max="5" width="10.7109375" style="2" customWidth="1"/>
    <col min="6" max="6" width="46.5703125" style="1" bestFit="1" customWidth="1"/>
    <col min="7" max="7" width="12.7109375" style="1" customWidth="1"/>
    <col min="8" max="11" width="10.7109375" style="1" customWidth="1"/>
    <col min="12" max="12" width="7.28515625" style="1" customWidth="1"/>
    <col min="13" max="13" width="13.7109375" style="1" bestFit="1" customWidth="1"/>
    <col min="14" max="14" width="16.140625" style="1" bestFit="1" customWidth="1"/>
    <col min="15" max="15" width="13.7109375" style="1" bestFit="1" customWidth="1"/>
    <col min="16" max="68" width="10.7109375" style="1" customWidth="1"/>
    <col min="69" max="16384" width="9.140625" style="1"/>
  </cols>
  <sheetData>
    <row r="1" spans="1:15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353</v>
      </c>
      <c r="E1" s="3" t="s">
        <v>348</v>
      </c>
      <c r="F1" s="1" t="s">
        <v>176</v>
      </c>
      <c r="G1" s="9" t="s">
        <v>794</v>
      </c>
    </row>
    <row r="2" spans="1:15" s="7" customFormat="1" ht="15" customHeight="1" x14ac:dyDescent="0.25">
      <c r="A2" s="7" t="s">
        <v>795</v>
      </c>
      <c r="B2" s="7" t="s">
        <v>796</v>
      </c>
      <c r="C2" s="13">
        <v>0.26666666666666666</v>
      </c>
      <c r="D2" s="8">
        <v>12.7</v>
      </c>
      <c r="E2" s="13">
        <v>0.9</v>
      </c>
      <c r="F2" s="6" t="str">
        <f>$F$1 &amp; UPPER(A2) &amp; "',THEN" &amp; CHAR(10) &amp; "   " &amp; $G$1 &amp; "_VAR_" &amp; $D$1 &amp; "=" &amp; FIXED(D2/1000,5) &amp; CHAR(10) &amp; "   " &amp; $G$1 &amp; "_VAR_" &amp; $E$1 &amp; "=" &amp; FIXED(E2/1000,5) &amp; CHAR(10)</f>
        <v xml:space="preserve">*elseif,AR20,EQ,'TR12.7X0.9',THEN
   CEDISATR_VAR_d=0.01270
   CEDISATR_VAR_t=0.00090
</v>
      </c>
    </row>
    <row r="3" spans="1:15" s="7" customFormat="1" ht="15" customHeight="1" x14ac:dyDescent="0.25">
      <c r="A3" s="7" t="s">
        <v>797</v>
      </c>
      <c r="B3" s="7" t="s">
        <v>796</v>
      </c>
      <c r="C3" s="13">
        <v>0.27999999999999997</v>
      </c>
      <c r="D3" s="8">
        <v>12.7</v>
      </c>
      <c r="E3" s="13">
        <v>0.95</v>
      </c>
      <c r="F3" s="6" t="str">
        <f>$F$1 &amp; UPPER(A3) &amp; "',THEN" &amp; CHAR(10) &amp; "   " &amp; $G$1 &amp; "_VAR_" &amp; $D$1 &amp; "=" &amp; FIXED(D3/1000,5) &amp; CHAR(10) &amp; "   " &amp; $G$1 &amp; "_VAR_" &amp; $E$1 &amp; "=" &amp; FIXED(E3/1000,5) &amp; CHAR(10)</f>
        <v xml:space="preserve">*elseif,AR20,EQ,'TR12.7X0.95',THEN
   CEDISATR_VAR_d=0.01270
   CEDISATR_VAR_t=0.00095
</v>
      </c>
    </row>
    <row r="4" spans="1:15" s="7" customFormat="1" ht="15" customHeight="1" x14ac:dyDescent="0.25">
      <c r="A4" s="7" t="s">
        <v>798</v>
      </c>
      <c r="B4" s="7" t="s">
        <v>799</v>
      </c>
      <c r="C4" s="13">
        <v>0.31</v>
      </c>
      <c r="D4" s="8">
        <v>12.7</v>
      </c>
      <c r="E4" s="13">
        <v>1.06</v>
      </c>
      <c r="F4" s="6" t="str">
        <f>$F$1 &amp; UPPER(A4) &amp; "',THEN" &amp; CHAR(10) &amp; "   " &amp; $G$1 &amp; "_VAR_" &amp; $D$1 &amp; "=" &amp; FIXED(D4/1000,5) &amp; CHAR(10) &amp; "   " &amp; $G$1 &amp; "_VAR_" &amp; $E$1 &amp; "=" &amp; FIXED(E4/1000,5) &amp; CHAR(10)</f>
        <v xml:space="preserve">*elseif,AR20,EQ,'TR12.7X1.06',THEN
   CEDISATR_VAR_d=0.01270
   CEDISATR_VAR_t=0.00106
</v>
      </c>
      <c r="J4" s="13"/>
    </row>
    <row r="5" spans="1:15" s="7" customFormat="1" ht="15" customHeight="1" x14ac:dyDescent="0.25">
      <c r="A5" s="7" t="s">
        <v>800</v>
      </c>
      <c r="B5" s="7" t="s">
        <v>799</v>
      </c>
      <c r="C5" s="13">
        <v>0.34833333333333333</v>
      </c>
      <c r="D5" s="8">
        <v>12.7</v>
      </c>
      <c r="E5" s="13">
        <v>1.2</v>
      </c>
      <c r="F5" s="6" t="str">
        <f>$F$1 &amp; UPPER(A5) &amp; "',THEN" &amp; CHAR(10) &amp; "   " &amp; $G$1 &amp; "_VAR_" &amp; $D$1 &amp; "=" &amp; FIXED(D5/1000,5) &amp; CHAR(10) &amp; "   " &amp; $G$1 &amp; "_VAR_" &amp; $E$1 &amp; "=" &amp; FIXED(E5/1000,5) &amp; CHAR(10)</f>
        <v xml:space="preserve">*elseif,AR20,EQ,'TR12.7X1.2',THEN
   CEDISATR_VAR_d=0.01270
   CEDISATR_VAR_t=0.00120
</v>
      </c>
    </row>
    <row r="6" spans="1:15" s="7" customFormat="1" ht="15" customHeight="1" x14ac:dyDescent="0.25">
      <c r="A6" s="7" t="s">
        <v>801</v>
      </c>
      <c r="B6" s="7" t="s">
        <v>799</v>
      </c>
      <c r="C6" s="13">
        <v>0.36166666666666664</v>
      </c>
      <c r="D6" s="8">
        <v>12.7</v>
      </c>
      <c r="E6" s="13">
        <v>1.25</v>
      </c>
      <c r="F6" s="6" t="str">
        <f>$F$1 &amp; UPPER(A6) &amp; "',THEN" &amp; CHAR(10) &amp; "   " &amp; $G$1 &amp; "_VAR_" &amp; $D$1 &amp; "=" &amp; FIXED(D6/1000,5) &amp; CHAR(10) &amp; "   " &amp; $G$1 &amp; "_VAR_" &amp; $E$1 &amp; "=" &amp; FIXED(E6/1000,5) &amp; CHAR(10)</f>
        <v xml:space="preserve">*elseif,AR20,EQ,'TR12.7X1.25',THEN
   CEDISATR_VAR_d=0.01270
   CEDISATR_VAR_t=0.00125
</v>
      </c>
      <c r="H6" s="7">
        <v>12.7</v>
      </c>
      <c r="I6" s="7">
        <v>90</v>
      </c>
      <c r="J6" s="13">
        <f>I6/100</f>
        <v>0.9</v>
      </c>
      <c r="K6" s="7">
        <v>160</v>
      </c>
      <c r="L6" s="7">
        <f>K6/100</f>
        <v>1.6</v>
      </c>
      <c r="M6" s="13">
        <f>L6/6</f>
        <v>0.26666666666666666</v>
      </c>
      <c r="N6" s="7" t="str">
        <f>"TR" &amp; H6 &amp; "x" &amp; J6</f>
        <v>TR12.7x0.9</v>
      </c>
      <c r="O6" s="7" t="str">
        <f>"TR" &amp; ROUNDDOWN(H6,0) &amp; "x" &amp; ROUNDDOWN(J6,0)</f>
        <v>TR12x0</v>
      </c>
    </row>
    <row r="7" spans="1:15" s="7" customFormat="1" ht="15" customHeight="1" x14ac:dyDescent="0.25">
      <c r="A7" s="7" t="s">
        <v>802</v>
      </c>
      <c r="B7" s="7" t="s">
        <v>799</v>
      </c>
      <c r="C7" s="13">
        <v>0.41666666666666669</v>
      </c>
      <c r="D7" s="8">
        <v>12.7</v>
      </c>
      <c r="E7" s="13">
        <v>1.5</v>
      </c>
      <c r="F7" s="6" t="str">
        <f>$F$1 &amp; UPPER(A7) &amp; "',THEN" &amp; CHAR(10) &amp; "   " &amp; $G$1 &amp; "_VAR_" &amp; $D$1 &amp; "=" &amp; FIXED(D7/1000,5) &amp; CHAR(10) &amp; "   " &amp; $G$1 &amp; "_VAR_" &amp; $E$1 &amp; "=" &amp; FIXED(E7/1000,5) &amp; CHAR(10)</f>
        <v xml:space="preserve">*elseif,AR20,EQ,'TR12.7X1.5',THEN
   CEDISATR_VAR_d=0.01270
   CEDISATR_VAR_t=0.00150
</v>
      </c>
      <c r="H7" s="7">
        <v>12.7</v>
      </c>
      <c r="I7" s="7">
        <v>95</v>
      </c>
      <c r="J7" s="7">
        <f t="shared" ref="J7:J70" si="0">I7/100</f>
        <v>0.95</v>
      </c>
      <c r="K7" s="7">
        <v>168</v>
      </c>
      <c r="L7" s="7">
        <f t="shared" ref="L7:L70" si="1">K7/100</f>
        <v>1.68</v>
      </c>
      <c r="M7" s="13">
        <f t="shared" ref="M7:M70" si="2">L7/6</f>
        <v>0.27999999999999997</v>
      </c>
      <c r="N7" s="7" t="str">
        <f t="shared" ref="N7:N70" si="3">"TR" &amp; H7 &amp; "x" &amp; J7</f>
        <v>TR12.7x0.95</v>
      </c>
      <c r="O7" s="7" t="str">
        <f t="shared" ref="O7:O70" si="4">"TR" &amp; ROUNDDOWN(H7,0) &amp; "x" &amp; ROUNDDOWN(J7,0)</f>
        <v>TR12x0</v>
      </c>
    </row>
    <row r="8" spans="1:15" s="7" customFormat="1" ht="15" customHeight="1" x14ac:dyDescent="0.25">
      <c r="A8" s="7" t="s">
        <v>803</v>
      </c>
      <c r="B8" s="7" t="s">
        <v>799</v>
      </c>
      <c r="C8" s="13">
        <v>0.4383333333333333</v>
      </c>
      <c r="D8" s="8">
        <v>12.7</v>
      </c>
      <c r="E8" s="13">
        <v>1.55</v>
      </c>
      <c r="F8" s="6" t="str">
        <f>$F$1 &amp; UPPER(A8) &amp; "',THEN" &amp; CHAR(10) &amp; "   " &amp; $G$1 &amp; "_VAR_" &amp; $D$1 &amp; "=" &amp; FIXED(D8/1000,5) &amp; CHAR(10) &amp; "   " &amp; $G$1 &amp; "_VAR_" &amp; $E$1 &amp; "=" &amp; FIXED(E8/1000,5) &amp; CHAR(10)</f>
        <v xml:space="preserve">*elseif,AR20,EQ,'TR12.7X1.55',THEN
   CEDISATR_VAR_d=0.01270
   CEDISATR_VAR_t=0.00155
</v>
      </c>
      <c r="H8" s="7">
        <v>12.7</v>
      </c>
      <c r="I8" s="1">
        <v>106</v>
      </c>
      <c r="J8" s="7">
        <f t="shared" si="0"/>
        <v>1.06</v>
      </c>
      <c r="K8" s="1">
        <v>186</v>
      </c>
      <c r="L8" s="7">
        <f t="shared" si="1"/>
        <v>1.86</v>
      </c>
      <c r="M8" s="13">
        <f t="shared" si="2"/>
        <v>0.31</v>
      </c>
      <c r="N8" s="7" t="str">
        <f t="shared" si="3"/>
        <v>TR12.7x1.06</v>
      </c>
      <c r="O8" s="7" t="str">
        <f t="shared" si="4"/>
        <v>TR12x1</v>
      </c>
    </row>
    <row r="9" spans="1:15" s="7" customFormat="1" ht="15" customHeight="1" x14ac:dyDescent="0.25">
      <c r="A9" s="7" t="s">
        <v>804</v>
      </c>
      <c r="B9" s="7" t="s">
        <v>805</v>
      </c>
      <c r="C9" s="13">
        <v>0.72833333333333339</v>
      </c>
      <c r="D9" s="8">
        <v>19.05</v>
      </c>
      <c r="E9" s="13">
        <v>1.66</v>
      </c>
      <c r="F9" s="6" t="str">
        <f>$F$1 &amp; UPPER(A9) &amp; "',THEN" &amp; CHAR(10) &amp; "   " &amp; $G$1 &amp; "_VAR_" &amp; $D$1 &amp; "=" &amp; FIXED(D9/1000,5) &amp; CHAR(10) &amp; "   " &amp; $G$1 &amp; "_VAR_" &amp; $E$1 &amp; "=" &amp; FIXED(E9/1000,5) &amp; CHAR(10)</f>
        <v xml:space="preserve">*elseif,AR20,EQ,'TR19.05X1.66',THEN
   CEDISATR_VAR_d=0.01905
   CEDISATR_VAR_t=0.00166
</v>
      </c>
      <c r="H9" s="7">
        <v>12.7</v>
      </c>
      <c r="I9" s="7">
        <v>120</v>
      </c>
      <c r="J9" s="7">
        <f t="shared" si="0"/>
        <v>1.2</v>
      </c>
      <c r="K9" s="7">
        <v>209</v>
      </c>
      <c r="L9" s="7">
        <f t="shared" si="1"/>
        <v>2.09</v>
      </c>
      <c r="M9" s="13">
        <f t="shared" si="2"/>
        <v>0.34833333333333333</v>
      </c>
      <c r="N9" s="7" t="str">
        <f t="shared" si="3"/>
        <v>TR12.7x1.2</v>
      </c>
      <c r="O9" s="7" t="str">
        <f t="shared" si="4"/>
        <v>TR12x1</v>
      </c>
    </row>
    <row r="10" spans="1:15" s="7" customFormat="1" ht="15" customHeight="1" x14ac:dyDescent="0.25">
      <c r="A10" s="7" t="s">
        <v>806</v>
      </c>
      <c r="B10" s="7" t="s">
        <v>805</v>
      </c>
      <c r="C10" s="13">
        <v>0.77500000000000002</v>
      </c>
      <c r="D10" s="8">
        <v>19.05</v>
      </c>
      <c r="E10" s="13">
        <v>1.78</v>
      </c>
      <c r="F10" s="6" t="str">
        <f>$F$1 &amp; UPPER(A10) &amp; "',THEN" &amp; CHAR(10) &amp; "   " &amp; $G$1 &amp; "_VAR_" &amp; $D$1 &amp; "=" &amp; FIXED(D10/1000,5) &amp; CHAR(10) &amp; "   " &amp; $G$1 &amp; "_VAR_" &amp; $E$1 &amp; "=" &amp; FIXED(E10/1000,5) &amp; CHAR(10)</f>
        <v xml:space="preserve">*elseif,AR20,EQ,'TR19.05X1.78',THEN
   CEDISATR_VAR_d=0.01905
   CEDISATR_VAR_t=0.00178
</v>
      </c>
      <c r="H10" s="7">
        <v>12.7</v>
      </c>
      <c r="I10" s="7">
        <v>125</v>
      </c>
      <c r="J10" s="7">
        <f t="shared" si="0"/>
        <v>1.25</v>
      </c>
      <c r="K10" s="7">
        <v>217</v>
      </c>
      <c r="L10" s="7">
        <f t="shared" si="1"/>
        <v>2.17</v>
      </c>
      <c r="M10" s="13">
        <f t="shared" si="2"/>
        <v>0.36166666666666664</v>
      </c>
      <c r="N10" s="7" t="str">
        <f t="shared" si="3"/>
        <v>TR12.7x1.25</v>
      </c>
      <c r="O10" s="7" t="str">
        <f t="shared" si="4"/>
        <v>TR12x1</v>
      </c>
    </row>
    <row r="11" spans="1:15" s="7" customFormat="1" ht="15" customHeight="1" x14ac:dyDescent="0.25">
      <c r="A11" s="7" t="s">
        <v>807</v>
      </c>
      <c r="B11" s="7" t="s">
        <v>805</v>
      </c>
      <c r="C11" s="13">
        <v>0.82333333333333336</v>
      </c>
      <c r="D11" s="8">
        <v>19.05</v>
      </c>
      <c r="E11" s="13">
        <v>1.9</v>
      </c>
      <c r="F11" s="6" t="str">
        <f>$F$1 &amp; UPPER(A11) &amp; "',THEN" &amp; CHAR(10) &amp; "   " &amp; $G$1 &amp; "_VAR_" &amp; $D$1 &amp; "=" &amp; FIXED(D11/1000,5) &amp; CHAR(10) &amp; "   " &amp; $G$1 &amp; "_VAR_" &amp; $E$1 &amp; "=" &amp; FIXED(E11/1000,5) &amp; CHAR(10)</f>
        <v xml:space="preserve">*elseif,AR20,EQ,'TR19.05X1.9',THEN
   CEDISATR_VAR_d=0.01905
   CEDISATR_VAR_t=0.00190
</v>
      </c>
      <c r="H11" s="7">
        <v>12.7</v>
      </c>
      <c r="I11" s="7">
        <v>150</v>
      </c>
      <c r="J11" s="7">
        <f t="shared" si="0"/>
        <v>1.5</v>
      </c>
      <c r="K11" s="7">
        <v>250</v>
      </c>
      <c r="L11" s="7">
        <f t="shared" si="1"/>
        <v>2.5</v>
      </c>
      <c r="M11" s="13">
        <f t="shared" si="2"/>
        <v>0.41666666666666669</v>
      </c>
      <c r="N11" s="7" t="str">
        <f t="shared" si="3"/>
        <v>TR12.7x1.5</v>
      </c>
      <c r="O11" s="7" t="str">
        <f t="shared" si="4"/>
        <v>TR12x1</v>
      </c>
    </row>
    <row r="12" spans="1:15" s="7" customFormat="1" ht="15" customHeight="1" x14ac:dyDescent="0.25">
      <c r="A12" s="7" t="s">
        <v>808</v>
      </c>
      <c r="B12" s="7" t="s">
        <v>809</v>
      </c>
      <c r="C12" s="13">
        <v>0.8666666666666667</v>
      </c>
      <c r="D12" s="8">
        <v>19.05</v>
      </c>
      <c r="E12" s="13">
        <v>2.0099999999999998</v>
      </c>
      <c r="F12" s="6" t="str">
        <f>$F$1 &amp; UPPER(A12) &amp; "',THEN" &amp; CHAR(10) &amp; "   " &amp; $G$1 &amp; "_VAR_" &amp; $D$1 &amp; "=" &amp; FIXED(D12/1000,5) &amp; CHAR(10) &amp; "   " &amp; $G$1 &amp; "_VAR_" &amp; $E$1 &amp; "=" &amp; FIXED(E12/1000,5) &amp; CHAR(10)</f>
        <v xml:space="preserve">*elseif,AR20,EQ,'TR19.05X2.01',THEN
   CEDISATR_VAR_d=0.01905
   CEDISATR_VAR_t=0.00201
</v>
      </c>
      <c r="H12" s="7">
        <v>12.7</v>
      </c>
      <c r="I12" s="7">
        <v>155</v>
      </c>
      <c r="J12" s="7">
        <f t="shared" si="0"/>
        <v>1.55</v>
      </c>
      <c r="K12" s="7">
        <v>263</v>
      </c>
      <c r="L12" s="7">
        <f t="shared" si="1"/>
        <v>2.63</v>
      </c>
      <c r="M12" s="13">
        <f t="shared" si="2"/>
        <v>0.4383333333333333</v>
      </c>
      <c r="N12" s="7" t="str">
        <f t="shared" si="3"/>
        <v>TR12.7x1.55</v>
      </c>
      <c r="O12" s="7" t="str">
        <f t="shared" si="4"/>
        <v>TR12x1</v>
      </c>
    </row>
    <row r="13" spans="1:15" s="7" customFormat="1" ht="15" customHeight="1" x14ac:dyDescent="0.25">
      <c r="A13" s="7" t="s">
        <v>810</v>
      </c>
      <c r="B13" s="7" t="s">
        <v>809</v>
      </c>
      <c r="C13" s="13">
        <v>0.91166666666666663</v>
      </c>
      <c r="D13" s="8">
        <v>19.05</v>
      </c>
      <c r="E13" s="13">
        <v>2.13</v>
      </c>
      <c r="F13" s="6" t="str">
        <f>$F$1 &amp; UPPER(A13) &amp; "',THEN" &amp; CHAR(10) &amp; "   " &amp; $G$1 &amp; "_VAR_" &amp; $D$1 &amp; "=" &amp; FIXED(D13/1000,5) &amp; CHAR(10) &amp; "   " &amp; $G$1 &amp; "_VAR_" &amp; $E$1 &amp; "=" &amp; FIXED(E13/1000,5) &amp; CHAR(10)</f>
        <v xml:space="preserve">*elseif,AR20,EQ,'TR19.05X2.13',THEN
   CEDISATR_VAR_d=0.01905
   CEDISATR_VAR_t=0.00213
</v>
      </c>
      <c r="H13" s="7">
        <v>19.05</v>
      </c>
      <c r="I13" s="7">
        <v>166</v>
      </c>
      <c r="J13" s="7">
        <f t="shared" si="0"/>
        <v>1.66</v>
      </c>
      <c r="K13" s="7">
        <v>437</v>
      </c>
      <c r="L13" s="7">
        <f t="shared" si="1"/>
        <v>4.37</v>
      </c>
      <c r="M13" s="13">
        <f t="shared" si="2"/>
        <v>0.72833333333333339</v>
      </c>
      <c r="N13" s="7" t="str">
        <f t="shared" si="3"/>
        <v>TR19.05x1.66</v>
      </c>
      <c r="O13" s="7" t="str">
        <f t="shared" si="4"/>
        <v>TR19x1</v>
      </c>
    </row>
    <row r="14" spans="1:15" s="7" customFormat="1" ht="15" customHeight="1" x14ac:dyDescent="0.25">
      <c r="A14" s="7" t="s">
        <v>811</v>
      </c>
      <c r="B14" s="7" t="s">
        <v>809</v>
      </c>
      <c r="C14" s="13">
        <v>0.95333333333333325</v>
      </c>
      <c r="D14" s="8">
        <v>19.05</v>
      </c>
      <c r="E14" s="13">
        <v>2.2400000000000002</v>
      </c>
      <c r="F14" s="6" t="str">
        <f>$F$1 &amp; UPPER(A14) &amp; "',THEN" &amp; CHAR(10) &amp; "   " &amp; $G$1 &amp; "_VAR_" &amp; $D$1 &amp; "=" &amp; FIXED(D14/1000,5) &amp; CHAR(10) &amp; "   " &amp; $G$1 &amp; "_VAR_" &amp; $E$1 &amp; "=" &amp; FIXED(E14/1000,5) &amp; CHAR(10)</f>
        <v xml:space="preserve">*elseif,AR20,EQ,'TR19.05X2.24',THEN
   CEDISATR_VAR_d=0.01905
   CEDISATR_VAR_t=0.00224
</v>
      </c>
      <c r="H14" s="7">
        <v>19.05</v>
      </c>
      <c r="I14" s="7">
        <v>178</v>
      </c>
      <c r="J14" s="7">
        <f t="shared" si="0"/>
        <v>1.78</v>
      </c>
      <c r="K14" s="7">
        <v>465</v>
      </c>
      <c r="L14" s="7">
        <f t="shared" si="1"/>
        <v>4.6500000000000004</v>
      </c>
      <c r="M14" s="13">
        <f t="shared" si="2"/>
        <v>0.77500000000000002</v>
      </c>
      <c r="N14" s="7" t="str">
        <f t="shared" si="3"/>
        <v>TR19.05x1.78</v>
      </c>
      <c r="O14" s="7" t="str">
        <f t="shared" si="4"/>
        <v>TR19x1</v>
      </c>
    </row>
    <row r="15" spans="1:15" s="7" customFormat="1" ht="15" customHeight="1" x14ac:dyDescent="0.25">
      <c r="A15" s="7" t="s">
        <v>812</v>
      </c>
      <c r="B15" s="7" t="s">
        <v>809</v>
      </c>
      <c r="C15" s="13">
        <v>0.99833333333333341</v>
      </c>
      <c r="D15" s="8">
        <v>19.05</v>
      </c>
      <c r="E15" s="13">
        <v>2.36</v>
      </c>
      <c r="F15" s="6" t="str">
        <f>$F$1 &amp; UPPER(A15) &amp; "',THEN" &amp; CHAR(10) &amp; "   " &amp; $G$1 &amp; "_VAR_" &amp; $D$1 &amp; "=" &amp; FIXED(D15/1000,5) &amp; CHAR(10) &amp; "   " &amp; $G$1 &amp; "_VAR_" &amp; $E$1 &amp; "=" &amp; FIXED(E15/1000,5) &amp; CHAR(10)</f>
        <v xml:space="preserve">*elseif,AR20,EQ,'TR19.05X2.36',THEN
   CEDISATR_VAR_d=0.01905
   CEDISATR_VAR_t=0.00236
</v>
      </c>
      <c r="H15" s="7">
        <v>19.05</v>
      </c>
      <c r="I15" s="7">
        <v>190</v>
      </c>
      <c r="J15" s="7">
        <f t="shared" si="0"/>
        <v>1.9</v>
      </c>
      <c r="K15" s="7">
        <v>494</v>
      </c>
      <c r="L15" s="7">
        <f t="shared" si="1"/>
        <v>4.9400000000000004</v>
      </c>
      <c r="M15" s="13">
        <f t="shared" si="2"/>
        <v>0.82333333333333336</v>
      </c>
      <c r="N15" s="7" t="str">
        <f t="shared" si="3"/>
        <v>TR19.05x1.9</v>
      </c>
      <c r="O15" s="7" t="str">
        <f t="shared" si="4"/>
        <v>TR19x1</v>
      </c>
    </row>
    <row r="16" spans="1:15" s="7" customFormat="1" ht="15" customHeight="1" x14ac:dyDescent="0.25">
      <c r="A16" s="7" t="s">
        <v>813</v>
      </c>
      <c r="B16" s="7" t="s">
        <v>814</v>
      </c>
      <c r="C16" s="13">
        <v>0.55166666666666664</v>
      </c>
      <c r="D16" s="8">
        <v>25.4</v>
      </c>
      <c r="E16" s="13">
        <v>0.9</v>
      </c>
      <c r="F16" s="6" t="str">
        <f>$F$1 &amp; UPPER(A16) &amp; "',THEN" &amp; CHAR(10) &amp; "   " &amp; $G$1 &amp; "_VAR_" &amp; $D$1 &amp; "=" &amp; FIXED(D16/1000,5) &amp; CHAR(10) &amp; "   " &amp; $G$1 &amp; "_VAR_" &amp; $E$1 &amp; "=" &amp; FIXED(E16/1000,5) &amp; CHAR(10)</f>
        <v xml:space="preserve">*elseif,AR20,EQ,'TR25.4X0.9',THEN
   CEDISATR_VAR_d=0.02540
   CEDISATR_VAR_t=0.00090
</v>
      </c>
      <c r="H16" s="7">
        <v>19.05</v>
      </c>
      <c r="I16" s="7">
        <v>201</v>
      </c>
      <c r="J16" s="7">
        <f t="shared" si="0"/>
        <v>2.0099999999999998</v>
      </c>
      <c r="K16" s="7">
        <v>520</v>
      </c>
      <c r="L16" s="7">
        <f t="shared" si="1"/>
        <v>5.2</v>
      </c>
      <c r="M16" s="13">
        <f t="shared" si="2"/>
        <v>0.8666666666666667</v>
      </c>
      <c r="N16" s="7" t="str">
        <f t="shared" si="3"/>
        <v>TR19.05x2.01</v>
      </c>
      <c r="O16" s="7" t="str">
        <f t="shared" si="4"/>
        <v>TR19x2</v>
      </c>
    </row>
    <row r="17" spans="1:15" s="7" customFormat="1" ht="15" customHeight="1" x14ac:dyDescent="0.25">
      <c r="A17" s="7" t="s">
        <v>815</v>
      </c>
      <c r="B17" s="7" t="s">
        <v>814</v>
      </c>
      <c r="C17" s="13">
        <v>0.57999999999999996</v>
      </c>
      <c r="D17" s="8">
        <v>25.4</v>
      </c>
      <c r="E17" s="13">
        <v>0.95</v>
      </c>
      <c r="F17" s="6" t="str">
        <f>$F$1 &amp; UPPER(A17) &amp; "',THEN" &amp; CHAR(10) &amp; "   " &amp; $G$1 &amp; "_VAR_" &amp; $D$1 &amp; "=" &amp; FIXED(D17/1000,5) &amp; CHAR(10) &amp; "   " &amp; $G$1 &amp; "_VAR_" &amp; $E$1 &amp; "=" &amp; FIXED(E17/1000,5) &amp; CHAR(10)</f>
        <v xml:space="preserve">*elseif,AR20,EQ,'TR25.4X0.95',THEN
   CEDISATR_VAR_d=0.02540
   CEDISATR_VAR_t=0.00095
</v>
      </c>
      <c r="H17" s="7">
        <v>19.05</v>
      </c>
      <c r="I17" s="7">
        <v>213</v>
      </c>
      <c r="J17" s="7">
        <f t="shared" si="0"/>
        <v>2.13</v>
      </c>
      <c r="K17" s="7">
        <v>547</v>
      </c>
      <c r="L17" s="7">
        <f t="shared" si="1"/>
        <v>5.47</v>
      </c>
      <c r="M17" s="13">
        <f t="shared" si="2"/>
        <v>0.91166666666666663</v>
      </c>
      <c r="N17" s="7" t="str">
        <f t="shared" si="3"/>
        <v>TR19.05x2.13</v>
      </c>
      <c r="O17" s="7" t="str">
        <f t="shared" si="4"/>
        <v>TR19x2</v>
      </c>
    </row>
    <row r="18" spans="1:15" s="7" customFormat="1" ht="15" customHeight="1" x14ac:dyDescent="0.25">
      <c r="A18" s="7" t="s">
        <v>816</v>
      </c>
      <c r="B18" s="7" t="s">
        <v>817</v>
      </c>
      <c r="C18" s="13">
        <v>0.64500000000000002</v>
      </c>
      <c r="D18" s="8">
        <v>25.4</v>
      </c>
      <c r="E18" s="13">
        <v>1.06</v>
      </c>
      <c r="F18" s="6" t="str">
        <f>$F$1 &amp; UPPER(A18) &amp; "',THEN" &amp; CHAR(10) &amp; "   " &amp; $G$1 &amp; "_VAR_" &amp; $D$1 &amp; "=" &amp; FIXED(D18/1000,5) &amp; CHAR(10) &amp; "   " &amp; $G$1 &amp; "_VAR_" &amp; $E$1 &amp; "=" &amp; FIXED(E18/1000,5) &amp; CHAR(10)</f>
        <v xml:space="preserve">*elseif,AR20,EQ,'TR25.4X1.06',THEN
   CEDISATR_VAR_d=0.02540
   CEDISATR_VAR_t=0.00106
</v>
      </c>
      <c r="H18" s="7">
        <v>19.05</v>
      </c>
      <c r="I18" s="7">
        <v>224</v>
      </c>
      <c r="J18" s="7">
        <f t="shared" si="0"/>
        <v>2.2400000000000002</v>
      </c>
      <c r="K18" s="7">
        <v>572</v>
      </c>
      <c r="L18" s="7">
        <f t="shared" si="1"/>
        <v>5.72</v>
      </c>
      <c r="M18" s="13">
        <f t="shared" si="2"/>
        <v>0.95333333333333325</v>
      </c>
      <c r="N18" s="7" t="str">
        <f t="shared" si="3"/>
        <v>TR19.05x2.24</v>
      </c>
      <c r="O18" s="7" t="str">
        <f t="shared" si="4"/>
        <v>TR19x2</v>
      </c>
    </row>
    <row r="19" spans="1:15" s="7" customFormat="1" ht="15" customHeight="1" x14ac:dyDescent="0.25">
      <c r="A19" s="7" t="s">
        <v>818</v>
      </c>
      <c r="B19" s="7" t="s">
        <v>817</v>
      </c>
      <c r="C19" s="13">
        <v>0.72666666666666668</v>
      </c>
      <c r="D19" s="8">
        <v>25.4</v>
      </c>
      <c r="E19" s="13">
        <v>1.2</v>
      </c>
      <c r="F19" s="6" t="str">
        <f>$F$1 &amp; UPPER(A19) &amp; "',THEN" &amp; CHAR(10) &amp; "   " &amp; $G$1 &amp; "_VAR_" &amp; $D$1 &amp; "=" &amp; FIXED(D19/1000,5) &amp; CHAR(10) &amp; "   " &amp; $G$1 &amp; "_VAR_" &amp; $E$1 &amp; "=" &amp; FIXED(E19/1000,5) &amp; CHAR(10)</f>
        <v xml:space="preserve">*elseif,AR20,EQ,'TR25.4X1.2',THEN
   CEDISATR_VAR_d=0.02540
   CEDISATR_VAR_t=0.00120
</v>
      </c>
      <c r="H19" s="7">
        <v>19.05</v>
      </c>
      <c r="I19" s="7">
        <v>236</v>
      </c>
      <c r="J19" s="7">
        <f t="shared" si="0"/>
        <v>2.36</v>
      </c>
      <c r="K19" s="7">
        <v>599</v>
      </c>
      <c r="L19" s="7">
        <f t="shared" si="1"/>
        <v>5.99</v>
      </c>
      <c r="M19" s="13">
        <f t="shared" si="2"/>
        <v>0.99833333333333341</v>
      </c>
      <c r="N19" s="7" t="str">
        <f t="shared" si="3"/>
        <v>TR19.05x2.36</v>
      </c>
      <c r="O19" s="7" t="str">
        <f t="shared" si="4"/>
        <v>TR19x2</v>
      </c>
    </row>
    <row r="20" spans="1:15" s="7" customFormat="1" ht="15" customHeight="1" x14ac:dyDescent="0.25">
      <c r="A20" s="7" t="s">
        <v>819</v>
      </c>
      <c r="B20" s="7" t="s">
        <v>817</v>
      </c>
      <c r="C20" s="13">
        <v>0.75666666666666671</v>
      </c>
      <c r="D20" s="8">
        <v>25.4</v>
      </c>
      <c r="E20" s="13">
        <v>1.25</v>
      </c>
      <c r="F20" s="6" t="str">
        <f>$F$1 &amp; UPPER(A20) &amp; "',THEN" &amp; CHAR(10) &amp; "   " &amp; $G$1 &amp; "_VAR_" &amp; $D$1 &amp; "=" &amp; FIXED(D20/1000,5) &amp; CHAR(10) &amp; "   " &amp; $G$1 &amp; "_VAR_" &amp; $E$1 &amp; "=" &amp; FIXED(E20/1000,5) &amp; CHAR(10)</f>
        <v xml:space="preserve">*elseif,AR20,EQ,'TR25.4X1.25',THEN
   CEDISATR_VAR_d=0.02540
   CEDISATR_VAR_t=0.00125
</v>
      </c>
      <c r="H20" s="7">
        <v>25.4</v>
      </c>
      <c r="I20" s="7">
        <v>90</v>
      </c>
      <c r="J20" s="7">
        <f t="shared" si="0"/>
        <v>0.9</v>
      </c>
      <c r="K20" s="7">
        <v>331</v>
      </c>
      <c r="L20" s="7">
        <f t="shared" si="1"/>
        <v>3.31</v>
      </c>
      <c r="M20" s="13">
        <f t="shared" si="2"/>
        <v>0.55166666666666664</v>
      </c>
      <c r="N20" s="7" t="str">
        <f t="shared" si="3"/>
        <v>TR25.4x0.9</v>
      </c>
      <c r="O20" s="7" t="str">
        <f t="shared" si="4"/>
        <v>TR25x0</v>
      </c>
    </row>
    <row r="21" spans="1:15" s="7" customFormat="1" ht="15" customHeight="1" x14ac:dyDescent="0.25">
      <c r="A21" s="7" t="s">
        <v>820</v>
      </c>
      <c r="B21" s="7" t="s">
        <v>817</v>
      </c>
      <c r="C21" s="13">
        <v>9.0000000000000011E-2</v>
      </c>
      <c r="D21" s="8">
        <v>25.4</v>
      </c>
      <c r="E21" s="13">
        <v>1.5</v>
      </c>
      <c r="F21" s="6" t="str">
        <f>$F$1 &amp; UPPER(A21) &amp; "',THEN" &amp; CHAR(10) &amp; "   " &amp; $G$1 &amp; "_VAR_" &amp; $D$1 &amp; "=" &amp; FIXED(D21/1000,5) &amp; CHAR(10) &amp; "   " &amp; $G$1 &amp; "_VAR_" &amp; $E$1 &amp; "=" &amp; FIXED(E21/1000,5) &amp; CHAR(10)</f>
        <v xml:space="preserve">*elseif,AR20,EQ,'TR25.4X1.5',THEN
   CEDISATR_VAR_d=0.02540
   CEDISATR_VAR_t=0.00150
</v>
      </c>
      <c r="H21" s="7">
        <v>25.4</v>
      </c>
      <c r="I21" s="7">
        <v>95</v>
      </c>
      <c r="J21" s="7">
        <f t="shared" si="0"/>
        <v>0.95</v>
      </c>
      <c r="K21" s="7">
        <v>348</v>
      </c>
      <c r="L21" s="7">
        <f t="shared" si="1"/>
        <v>3.48</v>
      </c>
      <c r="M21" s="13">
        <f t="shared" si="2"/>
        <v>0.57999999999999996</v>
      </c>
      <c r="N21" s="7" t="str">
        <f t="shared" si="3"/>
        <v>TR25.4x0.95</v>
      </c>
      <c r="O21" s="7" t="str">
        <f t="shared" si="4"/>
        <v>TR25x0</v>
      </c>
    </row>
    <row r="22" spans="1:15" s="7" customFormat="1" ht="15" customHeight="1" x14ac:dyDescent="0.25">
      <c r="A22" s="7" t="s">
        <v>821</v>
      </c>
      <c r="B22" s="7" t="s">
        <v>817</v>
      </c>
      <c r="C22" s="13">
        <v>0.92833333333333334</v>
      </c>
      <c r="D22" s="8">
        <v>25.4</v>
      </c>
      <c r="E22" s="13">
        <v>1.55</v>
      </c>
      <c r="F22" s="6" t="str">
        <f>$F$1 &amp; UPPER(A22) &amp; "',THEN" &amp; CHAR(10) &amp; "   " &amp; $G$1 &amp; "_VAR_" &amp; $D$1 &amp; "=" &amp; FIXED(D22/1000,5) &amp; CHAR(10) &amp; "   " &amp; $G$1 &amp; "_VAR_" &amp; $E$1 &amp; "=" &amp; FIXED(E22/1000,5) &amp; CHAR(10)</f>
        <v xml:space="preserve">*elseif,AR20,EQ,'TR25.4X1.55',THEN
   CEDISATR_VAR_d=0.02540
   CEDISATR_VAR_t=0.00155
</v>
      </c>
      <c r="H22" s="7">
        <v>25.4</v>
      </c>
      <c r="I22" s="7">
        <v>106</v>
      </c>
      <c r="J22" s="7">
        <f t="shared" si="0"/>
        <v>1.06</v>
      </c>
      <c r="K22" s="7">
        <v>387</v>
      </c>
      <c r="L22" s="7">
        <f t="shared" si="1"/>
        <v>3.87</v>
      </c>
      <c r="M22" s="13">
        <f t="shared" si="2"/>
        <v>0.64500000000000002</v>
      </c>
      <c r="N22" s="7" t="str">
        <f t="shared" si="3"/>
        <v>TR25.4x1.06</v>
      </c>
      <c r="O22" s="7" t="str">
        <f t="shared" si="4"/>
        <v>TR25x1</v>
      </c>
    </row>
    <row r="23" spans="1:15" s="7" customFormat="1" ht="15" customHeight="1" x14ac:dyDescent="0.25">
      <c r="A23" s="7" t="s">
        <v>822</v>
      </c>
      <c r="B23" s="7" t="s">
        <v>817</v>
      </c>
      <c r="C23" s="13">
        <v>1.0683333333333334</v>
      </c>
      <c r="D23" s="8">
        <v>25.4</v>
      </c>
      <c r="E23" s="13">
        <v>1.8</v>
      </c>
      <c r="F23" s="6" t="str">
        <f>$F$1 &amp; UPPER(A23) &amp; "',THEN" &amp; CHAR(10) &amp; "   " &amp; $G$1 &amp; "_VAR_" &amp; $D$1 &amp; "=" &amp; FIXED(D23/1000,5) &amp; CHAR(10) &amp; "   " &amp; $G$1 &amp; "_VAR_" &amp; $E$1 &amp; "=" &amp; FIXED(E23/1000,5) &amp; CHAR(10)</f>
        <v xml:space="preserve">*elseif,AR20,EQ,'TR25.4X1.8',THEN
   CEDISATR_VAR_d=0.02540
   CEDISATR_VAR_t=0.00180
</v>
      </c>
      <c r="H23" s="7">
        <v>25.4</v>
      </c>
      <c r="I23" s="7">
        <v>120</v>
      </c>
      <c r="J23" s="7">
        <f t="shared" si="0"/>
        <v>1.2</v>
      </c>
      <c r="K23" s="7">
        <v>436</v>
      </c>
      <c r="L23" s="7">
        <f t="shared" si="1"/>
        <v>4.3600000000000003</v>
      </c>
      <c r="M23" s="13">
        <f t="shared" si="2"/>
        <v>0.72666666666666668</v>
      </c>
      <c r="N23" s="7" t="str">
        <f t="shared" si="3"/>
        <v>TR25.4x1.2</v>
      </c>
      <c r="O23" s="7" t="str">
        <f t="shared" si="4"/>
        <v>TR25x1</v>
      </c>
    </row>
    <row r="24" spans="1:15" s="7" customFormat="1" ht="15" customHeight="1" x14ac:dyDescent="0.25">
      <c r="A24" s="7" t="s">
        <v>823</v>
      </c>
      <c r="B24" s="7" t="s">
        <v>817</v>
      </c>
      <c r="C24" s="13">
        <v>1.1233333333333333</v>
      </c>
      <c r="D24" s="8">
        <v>25.4</v>
      </c>
      <c r="E24" s="13">
        <v>1.9</v>
      </c>
      <c r="F24" s="6" t="str">
        <f>$F$1 &amp; UPPER(A24) &amp; "',THEN" &amp; CHAR(10) &amp; "   " &amp; $G$1 &amp; "_VAR_" &amp; $D$1 &amp; "=" &amp; FIXED(D24/1000,5) &amp; CHAR(10) &amp; "   " &amp; $G$1 &amp; "_VAR_" &amp; $E$1 &amp; "=" &amp; FIXED(E24/1000,5) &amp; CHAR(10)</f>
        <v xml:space="preserve">*elseif,AR20,EQ,'TR25.4X1.9',THEN
   CEDISATR_VAR_d=0.02540
   CEDISATR_VAR_t=0.00190
</v>
      </c>
      <c r="H24" s="7">
        <v>25.4</v>
      </c>
      <c r="I24" s="7">
        <v>125</v>
      </c>
      <c r="J24" s="7">
        <f t="shared" si="0"/>
        <v>1.25</v>
      </c>
      <c r="K24" s="7">
        <v>454</v>
      </c>
      <c r="L24" s="7">
        <f t="shared" si="1"/>
        <v>4.54</v>
      </c>
      <c r="M24" s="13">
        <f t="shared" si="2"/>
        <v>0.75666666666666671</v>
      </c>
      <c r="N24" s="7" t="str">
        <f t="shared" si="3"/>
        <v>TR25.4x1.25</v>
      </c>
      <c r="O24" s="7" t="str">
        <f t="shared" si="4"/>
        <v>TR25x1</v>
      </c>
    </row>
    <row r="25" spans="1:15" s="7" customFormat="1" ht="15" customHeight="1" x14ac:dyDescent="0.25">
      <c r="A25" s="7" t="s">
        <v>824</v>
      </c>
      <c r="B25" s="7" t="s">
        <v>817</v>
      </c>
      <c r="C25" s="13">
        <v>1.1500000000000001</v>
      </c>
      <c r="D25" s="8">
        <v>25.4</v>
      </c>
      <c r="E25" s="13">
        <v>1.95</v>
      </c>
      <c r="F25" s="6" t="str">
        <f>$F$1 &amp; UPPER(A25) &amp; "',THEN" &amp; CHAR(10) &amp; "   " &amp; $G$1 &amp; "_VAR_" &amp; $D$1 &amp; "=" &amp; FIXED(D25/1000,5) &amp; CHAR(10) &amp; "   " &amp; $G$1 &amp; "_VAR_" &amp; $E$1 &amp; "=" &amp; FIXED(E25/1000,5) &amp; CHAR(10)</f>
        <v xml:space="preserve">*elseif,AR20,EQ,'TR25.4X1.95',THEN
   CEDISATR_VAR_d=0.02540
   CEDISATR_VAR_t=0.00195
</v>
      </c>
      <c r="H25" s="7">
        <v>25.4</v>
      </c>
      <c r="I25" s="7">
        <v>150</v>
      </c>
      <c r="J25" s="7">
        <f t="shared" si="0"/>
        <v>1.5</v>
      </c>
      <c r="K25" s="7">
        <v>54</v>
      </c>
      <c r="L25" s="7">
        <f t="shared" si="1"/>
        <v>0.54</v>
      </c>
      <c r="M25" s="13">
        <f t="shared" si="2"/>
        <v>9.0000000000000011E-2</v>
      </c>
      <c r="N25" s="7" t="str">
        <f t="shared" si="3"/>
        <v>TR25.4x1.5</v>
      </c>
      <c r="O25" s="7" t="str">
        <f t="shared" si="4"/>
        <v>TR25x1</v>
      </c>
    </row>
    <row r="26" spans="1:15" s="7" customFormat="1" ht="15" customHeight="1" x14ac:dyDescent="0.25">
      <c r="A26" s="7" t="s">
        <v>825</v>
      </c>
      <c r="B26" s="7" t="s">
        <v>826</v>
      </c>
      <c r="C26" s="13">
        <v>1.1783333333333335</v>
      </c>
      <c r="D26" s="8">
        <v>25.4</v>
      </c>
      <c r="E26" s="13">
        <v>2</v>
      </c>
      <c r="F26" s="6" t="str">
        <f>$F$1 &amp; UPPER(A26) &amp; "',THEN" &amp; CHAR(10) &amp; "   " &amp; $G$1 &amp; "_VAR_" &amp; $D$1 &amp; "=" &amp; FIXED(D26/1000,5) &amp; CHAR(10) &amp; "   " &amp; $G$1 &amp; "_VAR_" &amp; $E$1 &amp; "=" &amp; FIXED(E26/1000,5) &amp; CHAR(10)</f>
        <v xml:space="preserve">*elseif,AR20,EQ,'TR25.4X2',THEN
   CEDISATR_VAR_d=0.02540
   CEDISATR_VAR_t=0.00200
</v>
      </c>
      <c r="H26" s="7">
        <v>25.4</v>
      </c>
      <c r="I26" s="7">
        <v>155</v>
      </c>
      <c r="J26" s="7">
        <f t="shared" si="0"/>
        <v>1.55</v>
      </c>
      <c r="K26" s="7">
        <v>557</v>
      </c>
      <c r="L26" s="7">
        <f t="shared" si="1"/>
        <v>5.57</v>
      </c>
      <c r="M26" s="13">
        <f t="shared" si="2"/>
        <v>0.92833333333333334</v>
      </c>
      <c r="N26" s="7" t="str">
        <f t="shared" si="3"/>
        <v>TR25.4x1.55</v>
      </c>
      <c r="O26" s="7" t="str">
        <f t="shared" si="4"/>
        <v>TR25x1</v>
      </c>
    </row>
    <row r="27" spans="1:15" s="7" customFormat="1" ht="15" customHeight="1" x14ac:dyDescent="0.25">
      <c r="A27" s="7" t="s">
        <v>827</v>
      </c>
      <c r="B27" s="7" t="s">
        <v>826</v>
      </c>
      <c r="C27" s="13">
        <v>1.3133333333333332</v>
      </c>
      <c r="D27" s="8">
        <v>25.4</v>
      </c>
      <c r="E27" s="13">
        <v>2.25</v>
      </c>
      <c r="F27" s="6" t="str">
        <f>$F$1 &amp; UPPER(A27) &amp; "',THEN" &amp; CHAR(10) &amp; "   " &amp; $G$1 &amp; "_VAR_" &amp; $D$1 &amp; "=" &amp; FIXED(D27/1000,5) &amp; CHAR(10) &amp; "   " &amp; $G$1 &amp; "_VAR_" &amp; $E$1 &amp; "=" &amp; FIXED(E27/1000,5) &amp; CHAR(10)</f>
        <v xml:space="preserve">*elseif,AR20,EQ,'TR25.4X2.25',THEN
   CEDISATR_VAR_d=0.02540
   CEDISATR_VAR_t=0.00225
</v>
      </c>
      <c r="H27" s="7">
        <v>25.4</v>
      </c>
      <c r="I27" s="7">
        <v>180</v>
      </c>
      <c r="J27" s="7">
        <f t="shared" si="0"/>
        <v>1.8</v>
      </c>
      <c r="K27" s="7">
        <v>641</v>
      </c>
      <c r="L27" s="7">
        <f t="shared" si="1"/>
        <v>6.41</v>
      </c>
      <c r="M27" s="13">
        <f t="shared" si="2"/>
        <v>1.0683333333333334</v>
      </c>
      <c r="N27" s="7" t="str">
        <f t="shared" si="3"/>
        <v>TR25.4x1.8</v>
      </c>
      <c r="O27" s="7" t="str">
        <f t="shared" si="4"/>
        <v>TR25x1</v>
      </c>
    </row>
    <row r="28" spans="1:15" s="7" customFormat="1" ht="15" customHeight="1" x14ac:dyDescent="0.25">
      <c r="A28" s="7" t="s">
        <v>828</v>
      </c>
      <c r="B28" s="7" t="s">
        <v>829</v>
      </c>
      <c r="C28" s="13">
        <v>0.69333333333333336</v>
      </c>
      <c r="D28" s="8">
        <v>31.75</v>
      </c>
      <c r="E28" s="13">
        <v>0.9</v>
      </c>
      <c r="F28" s="6" t="str">
        <f>$F$1 &amp; UPPER(A28) &amp; "',THEN" &amp; CHAR(10) &amp; "   " &amp; $G$1 &amp; "_VAR_" &amp; $D$1 &amp; "=" &amp; FIXED(D28/1000,5) &amp; CHAR(10) &amp; "   " &amp; $G$1 &amp; "_VAR_" &amp; $E$1 &amp; "=" &amp; FIXED(E28/1000,5) &amp; CHAR(10)</f>
        <v xml:space="preserve">*elseif,AR20,EQ,'TR31.75X0.9',THEN
   CEDISATR_VAR_d=0.03175
   CEDISATR_VAR_t=0.00090
</v>
      </c>
      <c r="H28" s="7">
        <v>25.4</v>
      </c>
      <c r="I28" s="7">
        <v>190</v>
      </c>
      <c r="J28" s="7">
        <f t="shared" si="0"/>
        <v>1.9</v>
      </c>
      <c r="K28" s="7">
        <v>674</v>
      </c>
      <c r="L28" s="7">
        <f t="shared" si="1"/>
        <v>6.74</v>
      </c>
      <c r="M28" s="13">
        <f t="shared" si="2"/>
        <v>1.1233333333333333</v>
      </c>
      <c r="N28" s="7" t="str">
        <f t="shared" si="3"/>
        <v>TR25.4x1.9</v>
      </c>
      <c r="O28" s="7" t="str">
        <f t="shared" si="4"/>
        <v>TR25x1</v>
      </c>
    </row>
    <row r="29" spans="1:15" s="7" customFormat="1" ht="15" customHeight="1" x14ac:dyDescent="0.25">
      <c r="A29" s="7" t="s">
        <v>830</v>
      </c>
      <c r="B29" s="7" t="s">
        <v>829</v>
      </c>
      <c r="C29" s="13">
        <v>0.73</v>
      </c>
      <c r="D29" s="8">
        <v>31.75</v>
      </c>
      <c r="E29" s="13">
        <v>0.95</v>
      </c>
      <c r="F29" s="6" t="str">
        <f>$F$1 &amp; UPPER(A29) &amp; "',THEN" &amp; CHAR(10) &amp; "   " &amp; $G$1 &amp; "_VAR_" &amp; $D$1 &amp; "=" &amp; FIXED(D29/1000,5) &amp; CHAR(10) &amp; "   " &amp; $G$1 &amp; "_VAR_" &amp; $E$1 &amp; "=" &amp; FIXED(E29/1000,5) &amp; CHAR(10)</f>
        <v xml:space="preserve">*elseif,AR20,EQ,'TR31.75X0.95',THEN
   CEDISATR_VAR_d=0.03175
   CEDISATR_VAR_t=0.00095
</v>
      </c>
      <c r="H29" s="7">
        <v>25.4</v>
      </c>
      <c r="I29" s="7">
        <v>195</v>
      </c>
      <c r="J29" s="7">
        <f t="shared" si="0"/>
        <v>1.95</v>
      </c>
      <c r="K29" s="7">
        <v>690</v>
      </c>
      <c r="L29" s="7">
        <f t="shared" si="1"/>
        <v>6.9</v>
      </c>
      <c r="M29" s="13">
        <f t="shared" si="2"/>
        <v>1.1500000000000001</v>
      </c>
      <c r="N29" s="7" t="str">
        <f t="shared" si="3"/>
        <v>TR25.4x1.95</v>
      </c>
      <c r="O29" s="7" t="str">
        <f t="shared" si="4"/>
        <v>TR25x1</v>
      </c>
    </row>
    <row r="30" spans="1:15" s="7" customFormat="1" ht="15" customHeight="1" x14ac:dyDescent="0.25">
      <c r="A30" s="7" t="s">
        <v>831</v>
      </c>
      <c r="B30" s="7" t="s">
        <v>832</v>
      </c>
      <c r="C30" s="13">
        <v>0.81333333333333335</v>
      </c>
      <c r="D30" s="8">
        <v>31.75</v>
      </c>
      <c r="E30" s="13">
        <v>1.06</v>
      </c>
      <c r="F30" s="6" t="str">
        <f>$F$1 &amp; UPPER(A30) &amp; "',THEN" &amp; CHAR(10) &amp; "   " &amp; $G$1 &amp; "_VAR_" &amp; $D$1 &amp; "=" &amp; FIXED(D30/1000,5) &amp; CHAR(10) &amp; "   " &amp; $G$1 &amp; "_VAR_" &amp; $E$1 &amp; "=" &amp; FIXED(E30/1000,5) &amp; CHAR(10)</f>
        <v xml:space="preserve">*elseif,AR20,EQ,'TR31.75X1.06',THEN
   CEDISATR_VAR_d=0.03175
   CEDISATR_VAR_t=0.00106
</v>
      </c>
      <c r="H30" s="7">
        <v>25.4</v>
      </c>
      <c r="I30" s="7">
        <v>200</v>
      </c>
      <c r="J30" s="7">
        <f t="shared" si="0"/>
        <v>2</v>
      </c>
      <c r="K30" s="7">
        <v>707</v>
      </c>
      <c r="L30" s="7">
        <f t="shared" si="1"/>
        <v>7.07</v>
      </c>
      <c r="M30" s="13">
        <f t="shared" si="2"/>
        <v>1.1783333333333335</v>
      </c>
      <c r="N30" s="7" t="str">
        <f t="shared" si="3"/>
        <v>TR25.4x2</v>
      </c>
      <c r="O30" s="7" t="str">
        <f t="shared" si="4"/>
        <v>TR25x2</v>
      </c>
    </row>
    <row r="31" spans="1:15" s="7" customFormat="1" ht="15" customHeight="1" x14ac:dyDescent="0.25">
      <c r="A31" s="7" t="s">
        <v>833</v>
      </c>
      <c r="B31" s="7" t="s">
        <v>832</v>
      </c>
      <c r="C31" s="13">
        <v>0.91666666666666663</v>
      </c>
      <c r="D31" s="8">
        <v>31.75</v>
      </c>
      <c r="E31" s="13">
        <v>1.2</v>
      </c>
      <c r="F31" s="6" t="str">
        <f>$F$1 &amp; UPPER(A31) &amp; "',THEN" &amp; CHAR(10) &amp; "   " &amp; $G$1 &amp; "_VAR_" &amp; $D$1 &amp; "=" &amp; FIXED(D31/1000,5) &amp; CHAR(10) &amp; "   " &amp; $G$1 &amp; "_VAR_" &amp; $E$1 &amp; "=" &amp; FIXED(E31/1000,5) &amp; CHAR(10)</f>
        <v xml:space="preserve">*elseif,AR20,EQ,'TR31.75X1.2',THEN
   CEDISATR_VAR_d=0.03175
   CEDISATR_VAR_t=0.00120
</v>
      </c>
      <c r="H31" s="7">
        <v>25.4</v>
      </c>
      <c r="I31" s="7">
        <v>225</v>
      </c>
      <c r="J31" s="7">
        <f t="shared" si="0"/>
        <v>2.25</v>
      </c>
      <c r="K31" s="7">
        <v>788</v>
      </c>
      <c r="L31" s="7">
        <f t="shared" si="1"/>
        <v>7.88</v>
      </c>
      <c r="M31" s="13">
        <f t="shared" si="2"/>
        <v>1.3133333333333332</v>
      </c>
      <c r="N31" s="7" t="str">
        <f t="shared" si="3"/>
        <v>TR25.4x2.25</v>
      </c>
      <c r="O31" s="7" t="str">
        <f t="shared" si="4"/>
        <v>TR25x2</v>
      </c>
    </row>
    <row r="32" spans="1:15" s="7" customFormat="1" ht="15" customHeight="1" x14ac:dyDescent="0.25">
      <c r="A32" s="7" t="s">
        <v>834</v>
      </c>
      <c r="B32" s="7" t="s">
        <v>832</v>
      </c>
      <c r="C32" s="13">
        <v>0.95333333333333325</v>
      </c>
      <c r="D32" s="8">
        <v>31.75</v>
      </c>
      <c r="E32" s="13">
        <v>1.25</v>
      </c>
      <c r="F32" s="6" t="str">
        <f>$F$1 &amp; UPPER(A32) &amp; "',THEN" &amp; CHAR(10) &amp; "   " &amp; $G$1 &amp; "_VAR_" &amp; $D$1 &amp; "=" &amp; FIXED(D32/1000,5) &amp; CHAR(10) &amp; "   " &amp; $G$1 &amp; "_VAR_" &amp; $E$1 &amp; "=" &amp; FIXED(E32/1000,5) &amp; CHAR(10)</f>
        <v xml:space="preserve">*elseif,AR20,EQ,'TR31.75X1.25',THEN
   CEDISATR_VAR_d=0.03175
   CEDISATR_VAR_t=0.00125
</v>
      </c>
      <c r="H32" s="7">
        <v>31.75</v>
      </c>
      <c r="I32" s="7">
        <v>90</v>
      </c>
      <c r="J32" s="7">
        <f t="shared" si="0"/>
        <v>0.9</v>
      </c>
      <c r="K32" s="7">
        <v>416</v>
      </c>
      <c r="L32" s="7">
        <f t="shared" si="1"/>
        <v>4.16</v>
      </c>
      <c r="M32" s="13">
        <f t="shared" si="2"/>
        <v>0.69333333333333336</v>
      </c>
      <c r="N32" s="7" t="str">
        <f t="shared" si="3"/>
        <v>TR31.75x0.9</v>
      </c>
      <c r="O32" s="7" t="str">
        <f t="shared" si="4"/>
        <v>TR31x0</v>
      </c>
    </row>
    <row r="33" spans="1:15" ht="15" customHeight="1" x14ac:dyDescent="0.25">
      <c r="A33" s="1" t="s">
        <v>835</v>
      </c>
      <c r="B33" s="1" t="s">
        <v>832</v>
      </c>
      <c r="C33" s="11">
        <v>1.1366666666666667</v>
      </c>
      <c r="D33" s="2">
        <v>31.75</v>
      </c>
      <c r="E33" s="11">
        <v>1.5</v>
      </c>
      <c r="F33" s="6" t="str">
        <f>$F$1 &amp; UPPER(A33) &amp; "',THEN" &amp; CHAR(10) &amp; "   " &amp; $G$1 &amp; "_VAR_" &amp; $D$1 &amp; "=" &amp; FIXED(D33/1000,5) &amp; CHAR(10) &amp; "   " &amp; $G$1 &amp; "_VAR_" &amp; $E$1 &amp; "=" &amp; FIXED(E33/1000,5) &amp; CHAR(10)</f>
        <v xml:space="preserve">*elseif,AR20,EQ,'TR31.75X1.5',THEN
   CEDISATR_VAR_d=0.03175
   CEDISATR_VAR_t=0.00150
</v>
      </c>
      <c r="G33" s="7"/>
      <c r="H33" s="7">
        <v>31.75</v>
      </c>
      <c r="I33" s="7">
        <v>95</v>
      </c>
      <c r="J33" s="7">
        <f t="shared" si="0"/>
        <v>0.95</v>
      </c>
      <c r="K33" s="1">
        <v>438</v>
      </c>
      <c r="L33" s="7">
        <f t="shared" si="1"/>
        <v>4.38</v>
      </c>
      <c r="M33" s="13">
        <f t="shared" si="2"/>
        <v>0.73</v>
      </c>
      <c r="N33" s="7" t="str">
        <f t="shared" si="3"/>
        <v>TR31.75x0.95</v>
      </c>
      <c r="O33" s="7" t="str">
        <f t="shared" si="4"/>
        <v>TR31x0</v>
      </c>
    </row>
    <row r="34" spans="1:15" ht="15" customHeight="1" x14ac:dyDescent="0.25">
      <c r="A34" s="1" t="s">
        <v>836</v>
      </c>
      <c r="B34" s="1" t="s">
        <v>832</v>
      </c>
      <c r="C34" s="11">
        <v>1.1716666666666666</v>
      </c>
      <c r="D34" s="2">
        <v>31.75</v>
      </c>
      <c r="E34" s="11">
        <v>1.55</v>
      </c>
      <c r="F34" s="6" t="str">
        <f>$F$1 &amp; UPPER(A34) &amp; "',THEN" &amp; CHAR(10) &amp; "   " &amp; $G$1 &amp; "_VAR_" &amp; $D$1 &amp; "=" &amp; FIXED(D34/1000,5) &amp; CHAR(10) &amp; "   " &amp; $G$1 &amp; "_VAR_" &amp; $E$1 &amp; "=" &amp; FIXED(E34/1000,5) &amp; CHAR(10)</f>
        <v xml:space="preserve">*elseif,AR20,EQ,'TR31.75X1.55',THEN
   CEDISATR_VAR_d=0.03175
   CEDISATR_VAR_t=0.00155
</v>
      </c>
      <c r="G34" s="7"/>
      <c r="H34" s="7">
        <v>31.75</v>
      </c>
      <c r="I34" s="7">
        <v>106</v>
      </c>
      <c r="J34" s="7">
        <f t="shared" si="0"/>
        <v>1.06</v>
      </c>
      <c r="K34" s="1">
        <v>488</v>
      </c>
      <c r="L34" s="7">
        <f t="shared" si="1"/>
        <v>4.88</v>
      </c>
      <c r="M34" s="13">
        <f t="shared" si="2"/>
        <v>0.81333333333333335</v>
      </c>
      <c r="N34" s="7" t="str">
        <f t="shared" si="3"/>
        <v>TR31.75x1.06</v>
      </c>
      <c r="O34" s="7" t="str">
        <f t="shared" si="4"/>
        <v>TR31x1</v>
      </c>
    </row>
    <row r="35" spans="1:15" ht="15" customHeight="1" x14ac:dyDescent="0.25">
      <c r="A35" s="1" t="s">
        <v>837</v>
      </c>
      <c r="B35" s="1" t="s">
        <v>832</v>
      </c>
      <c r="C35" s="11">
        <v>1.3516666666666666</v>
      </c>
      <c r="D35" s="2">
        <v>31.75</v>
      </c>
      <c r="E35" s="11">
        <v>1.8</v>
      </c>
      <c r="F35" s="6" t="str">
        <f>$F$1 &amp; UPPER(A35) &amp; "',THEN" &amp; CHAR(10) &amp; "   " &amp; $G$1 &amp; "_VAR_" &amp; $D$1 &amp; "=" &amp; FIXED(D35/1000,5) &amp; CHAR(10) &amp; "   " &amp; $G$1 &amp; "_VAR_" &amp; $E$1 &amp; "=" &amp; FIXED(E35/1000,5) &amp; CHAR(10)</f>
        <v xml:space="preserve">*elseif,AR20,EQ,'TR31.75X1.8',THEN
   CEDISATR_VAR_d=0.03175
   CEDISATR_VAR_t=0.00180
</v>
      </c>
      <c r="G35" s="7"/>
      <c r="H35" s="7">
        <v>31.75</v>
      </c>
      <c r="I35" s="7">
        <v>120</v>
      </c>
      <c r="J35" s="7">
        <f t="shared" si="0"/>
        <v>1.2</v>
      </c>
      <c r="K35" s="1">
        <v>550</v>
      </c>
      <c r="L35" s="7">
        <f t="shared" si="1"/>
        <v>5.5</v>
      </c>
      <c r="M35" s="13">
        <f t="shared" si="2"/>
        <v>0.91666666666666663</v>
      </c>
      <c r="N35" s="7" t="str">
        <f t="shared" si="3"/>
        <v>TR31.75x1.2</v>
      </c>
      <c r="O35" s="7" t="str">
        <f t="shared" si="4"/>
        <v>TR31x1</v>
      </c>
    </row>
    <row r="36" spans="1:15" ht="15" customHeight="1" x14ac:dyDescent="0.25">
      <c r="A36" s="1" t="s">
        <v>838</v>
      </c>
      <c r="B36" s="1" t="s">
        <v>832</v>
      </c>
      <c r="C36" s="11">
        <v>1.4233333333333331</v>
      </c>
      <c r="D36" s="2">
        <v>31.75</v>
      </c>
      <c r="E36" s="11">
        <v>1.9</v>
      </c>
      <c r="F36" s="6" t="str">
        <f>$F$1 &amp; UPPER(A36) &amp; "',THEN" &amp; CHAR(10) &amp; "   " &amp; $G$1 &amp; "_VAR_" &amp; $D$1 &amp; "=" &amp; FIXED(D36/1000,5) &amp; CHAR(10) &amp; "   " &amp; $G$1 &amp; "_VAR_" &amp; $E$1 &amp; "=" &amp; FIXED(E36/1000,5) &amp; CHAR(10)</f>
        <v xml:space="preserve">*elseif,AR20,EQ,'TR31.75X1.9',THEN
   CEDISATR_VAR_d=0.03175
   CEDISATR_VAR_t=0.00190
</v>
      </c>
      <c r="G36" s="7"/>
      <c r="H36" s="7">
        <v>31.75</v>
      </c>
      <c r="I36" s="7">
        <v>125</v>
      </c>
      <c r="J36" s="7">
        <f t="shared" si="0"/>
        <v>1.25</v>
      </c>
      <c r="K36" s="1">
        <v>572</v>
      </c>
      <c r="L36" s="7">
        <f t="shared" si="1"/>
        <v>5.72</v>
      </c>
      <c r="M36" s="13">
        <f t="shared" si="2"/>
        <v>0.95333333333333325</v>
      </c>
      <c r="N36" s="7" t="str">
        <f t="shared" si="3"/>
        <v>TR31.75x1.25</v>
      </c>
      <c r="O36" s="7" t="str">
        <f t="shared" si="4"/>
        <v>TR31x1</v>
      </c>
    </row>
    <row r="37" spans="1:15" ht="15" customHeight="1" x14ac:dyDescent="0.25">
      <c r="A37" s="1" t="s">
        <v>839</v>
      </c>
      <c r="B37" s="1" t="s">
        <v>832</v>
      </c>
      <c r="C37" s="11">
        <v>1.4583333333333333</v>
      </c>
      <c r="D37" s="2">
        <v>31.75</v>
      </c>
      <c r="E37" s="11">
        <v>1.95</v>
      </c>
      <c r="F37" s="6" t="str">
        <f>$F$1 &amp; UPPER(A37) &amp; "',THEN" &amp; CHAR(10) &amp; "   " &amp; $G$1 &amp; "_VAR_" &amp; $D$1 &amp; "=" &amp; FIXED(D37/1000,5) &amp; CHAR(10) &amp; "   " &amp; $G$1 &amp; "_VAR_" &amp; $E$1 &amp; "=" &amp; FIXED(E37/1000,5) &amp; CHAR(10)</f>
        <v xml:space="preserve">*elseif,AR20,EQ,'TR31.75X1.95',THEN
   CEDISATR_VAR_d=0.03175
   CEDISATR_VAR_t=0.00195
</v>
      </c>
      <c r="G37" s="7"/>
      <c r="H37" s="7">
        <v>31.75</v>
      </c>
      <c r="I37" s="7">
        <v>150</v>
      </c>
      <c r="J37" s="7">
        <f t="shared" si="0"/>
        <v>1.5</v>
      </c>
      <c r="K37" s="1">
        <v>682</v>
      </c>
      <c r="L37" s="7">
        <f t="shared" si="1"/>
        <v>6.82</v>
      </c>
      <c r="M37" s="13">
        <f t="shared" si="2"/>
        <v>1.1366666666666667</v>
      </c>
      <c r="N37" s="7" t="str">
        <f t="shared" si="3"/>
        <v>TR31.75x1.5</v>
      </c>
      <c r="O37" s="7" t="str">
        <f t="shared" si="4"/>
        <v>TR31x1</v>
      </c>
    </row>
    <row r="38" spans="1:15" ht="15" customHeight="1" x14ac:dyDescent="0.25">
      <c r="A38" s="1" t="s">
        <v>840</v>
      </c>
      <c r="B38" s="1" t="s">
        <v>841</v>
      </c>
      <c r="C38" s="11">
        <v>1.4933333333333334</v>
      </c>
      <c r="D38" s="2">
        <v>31.75</v>
      </c>
      <c r="E38" s="11">
        <v>2</v>
      </c>
      <c r="F38" s="6" t="str">
        <f>$F$1 &amp; UPPER(A38) &amp; "',THEN" &amp; CHAR(10) &amp; "   " &amp; $G$1 &amp; "_VAR_" &amp; $D$1 &amp; "=" &amp; FIXED(D38/1000,5) &amp; CHAR(10) &amp; "   " &amp; $G$1 &amp; "_VAR_" &amp; $E$1 &amp; "=" &amp; FIXED(E38/1000,5) &amp; CHAR(10)</f>
        <v xml:space="preserve">*elseif,AR20,EQ,'TR31.75X2',THEN
   CEDISATR_VAR_d=0.03175
   CEDISATR_VAR_t=0.00200
</v>
      </c>
      <c r="G38" s="7"/>
      <c r="H38" s="7">
        <v>31.75</v>
      </c>
      <c r="I38" s="7">
        <v>155</v>
      </c>
      <c r="J38" s="7">
        <f t="shared" si="0"/>
        <v>1.55</v>
      </c>
      <c r="K38" s="1">
        <v>703</v>
      </c>
      <c r="L38" s="7">
        <f t="shared" si="1"/>
        <v>7.03</v>
      </c>
      <c r="M38" s="13">
        <f t="shared" si="2"/>
        <v>1.1716666666666666</v>
      </c>
      <c r="N38" s="7" t="str">
        <f t="shared" si="3"/>
        <v>TR31.75x1.55</v>
      </c>
      <c r="O38" s="7" t="str">
        <f t="shared" si="4"/>
        <v>TR31x1</v>
      </c>
    </row>
    <row r="39" spans="1:15" ht="15" customHeight="1" x14ac:dyDescent="0.25">
      <c r="A39" s="1" t="s">
        <v>842</v>
      </c>
      <c r="B39" s="1" t="s">
        <v>841</v>
      </c>
      <c r="C39" s="11">
        <v>1.6683333333333332</v>
      </c>
      <c r="D39" s="2">
        <v>31.75</v>
      </c>
      <c r="E39" s="11">
        <v>2.25</v>
      </c>
      <c r="F39" s="6" t="str">
        <f>$F$1 &amp; UPPER(A39) &amp; "',THEN" &amp; CHAR(10) &amp; "   " &amp; $G$1 &amp; "_VAR_" &amp; $D$1 &amp; "=" &amp; FIXED(D39/1000,5) &amp; CHAR(10) &amp; "   " &amp; $G$1 &amp; "_VAR_" &amp; $E$1 &amp; "=" &amp; FIXED(E39/1000,5) &amp; CHAR(10)</f>
        <v xml:space="preserve">*elseif,AR20,EQ,'TR31.75X2.25',THEN
   CEDISATR_VAR_d=0.03175
   CEDISATR_VAR_t=0.00225
</v>
      </c>
      <c r="G39" s="7"/>
      <c r="H39" s="7">
        <v>31.75</v>
      </c>
      <c r="I39" s="7">
        <v>180</v>
      </c>
      <c r="J39" s="7">
        <f t="shared" si="0"/>
        <v>1.8</v>
      </c>
      <c r="K39" s="1">
        <v>811</v>
      </c>
      <c r="L39" s="7">
        <f t="shared" si="1"/>
        <v>8.11</v>
      </c>
      <c r="M39" s="13">
        <f t="shared" si="2"/>
        <v>1.3516666666666666</v>
      </c>
      <c r="N39" s="7" t="str">
        <f t="shared" si="3"/>
        <v>TR31.75x1.8</v>
      </c>
      <c r="O39" s="7" t="str">
        <f t="shared" si="4"/>
        <v>TR31x1</v>
      </c>
    </row>
    <row r="40" spans="1:15" ht="15" customHeight="1" x14ac:dyDescent="0.25">
      <c r="A40" s="1" t="s">
        <v>843</v>
      </c>
      <c r="B40" s="1" t="s">
        <v>841</v>
      </c>
      <c r="C40" s="11">
        <v>1.9416666666666667</v>
      </c>
      <c r="D40" s="2">
        <v>31.75</v>
      </c>
      <c r="E40" s="11">
        <v>2.65</v>
      </c>
      <c r="F40" s="6" t="str">
        <f>$F$1 &amp; UPPER(A40) &amp; "',THEN" &amp; CHAR(10) &amp; "   " &amp; $G$1 &amp; "_VAR_" &amp; $D$1 &amp; "=" &amp; FIXED(D40/1000,5) &amp; CHAR(10) &amp; "   " &amp; $G$1 &amp; "_VAR_" &amp; $E$1 &amp; "=" &amp; FIXED(E40/1000,5) &amp; CHAR(10)</f>
        <v xml:space="preserve">*elseif,AR20,EQ,'TR31.75X2.65',THEN
   CEDISATR_VAR_d=0.03175
   CEDISATR_VAR_t=0.00265
</v>
      </c>
      <c r="G40" s="7"/>
      <c r="H40" s="7">
        <v>31.75</v>
      </c>
      <c r="I40" s="7">
        <v>190</v>
      </c>
      <c r="J40" s="7">
        <f t="shared" si="0"/>
        <v>1.9</v>
      </c>
      <c r="K40" s="1">
        <v>854</v>
      </c>
      <c r="L40" s="7">
        <f t="shared" si="1"/>
        <v>8.5399999999999991</v>
      </c>
      <c r="M40" s="13">
        <f t="shared" si="2"/>
        <v>1.4233333333333331</v>
      </c>
      <c r="N40" s="7" t="str">
        <f t="shared" si="3"/>
        <v>TR31.75x1.9</v>
      </c>
      <c r="O40" s="7" t="str">
        <f t="shared" si="4"/>
        <v>TR31x1</v>
      </c>
    </row>
    <row r="41" spans="1:15" ht="15" customHeight="1" x14ac:dyDescent="0.25">
      <c r="A41" s="1" t="s">
        <v>844</v>
      </c>
      <c r="B41" s="1" t="s">
        <v>845</v>
      </c>
      <c r="C41" s="11">
        <v>0.83499999999999996</v>
      </c>
      <c r="D41" s="2">
        <v>38.1</v>
      </c>
      <c r="E41" s="11">
        <v>0.9</v>
      </c>
      <c r="F41" s="6" t="str">
        <f>$F$1 &amp; UPPER(A41) &amp; "',THEN" &amp; CHAR(10) &amp; "   " &amp; $G$1 &amp; "_VAR_" &amp; $D$1 &amp; "=" &amp; FIXED(D41/1000,5) &amp; CHAR(10) &amp; "   " &amp; $G$1 &amp; "_VAR_" &amp; $E$1 &amp; "=" &amp; FIXED(E41/1000,5) &amp; CHAR(10)</f>
        <v xml:space="preserve">*elseif,AR20,EQ,'TR38.1X0.9',THEN
   CEDISATR_VAR_d=0.03810
   CEDISATR_VAR_t=0.00090
</v>
      </c>
      <c r="G41" s="7"/>
      <c r="H41" s="7">
        <v>31.75</v>
      </c>
      <c r="I41" s="7">
        <v>195</v>
      </c>
      <c r="J41" s="7">
        <f t="shared" si="0"/>
        <v>1.95</v>
      </c>
      <c r="K41" s="1">
        <v>875</v>
      </c>
      <c r="L41" s="7">
        <f t="shared" si="1"/>
        <v>8.75</v>
      </c>
      <c r="M41" s="13">
        <f t="shared" si="2"/>
        <v>1.4583333333333333</v>
      </c>
      <c r="N41" s="7" t="str">
        <f t="shared" si="3"/>
        <v>TR31.75x1.95</v>
      </c>
      <c r="O41" s="7" t="str">
        <f t="shared" si="4"/>
        <v>TR31x1</v>
      </c>
    </row>
    <row r="42" spans="1:15" ht="15" customHeight="1" x14ac:dyDescent="0.25">
      <c r="A42" s="1" t="s">
        <v>846</v>
      </c>
      <c r="B42" s="1" t="s">
        <v>845</v>
      </c>
      <c r="C42" s="11">
        <v>0.88</v>
      </c>
      <c r="D42" s="2">
        <v>38.1</v>
      </c>
      <c r="E42" s="11">
        <v>0.95</v>
      </c>
      <c r="F42" s="6" t="str">
        <f>$F$1 &amp; UPPER(A42) &amp; "',THEN" &amp; CHAR(10) &amp; "   " &amp; $G$1 &amp; "_VAR_" &amp; $D$1 &amp; "=" &amp; FIXED(D42/1000,5) &amp; CHAR(10) &amp; "   " &amp; $G$1 &amp; "_VAR_" &amp; $E$1 &amp; "=" &amp; FIXED(E42/1000,5) &amp; CHAR(10)</f>
        <v xml:space="preserve">*elseif,AR20,EQ,'TR38.1X0.95',THEN
   CEDISATR_VAR_d=0.03810
   CEDISATR_VAR_t=0.00095
</v>
      </c>
      <c r="G42" s="7"/>
      <c r="H42" s="7">
        <v>31.75</v>
      </c>
      <c r="I42" s="7">
        <v>200</v>
      </c>
      <c r="J42" s="7">
        <f t="shared" si="0"/>
        <v>2</v>
      </c>
      <c r="K42" s="1">
        <v>896</v>
      </c>
      <c r="L42" s="7">
        <f t="shared" si="1"/>
        <v>8.9600000000000009</v>
      </c>
      <c r="M42" s="13">
        <f t="shared" si="2"/>
        <v>1.4933333333333334</v>
      </c>
      <c r="N42" s="7" t="str">
        <f t="shared" si="3"/>
        <v>TR31.75x2</v>
      </c>
      <c r="O42" s="7" t="str">
        <f t="shared" si="4"/>
        <v>TR31x2</v>
      </c>
    </row>
    <row r="43" spans="1:15" ht="15" customHeight="1" x14ac:dyDescent="0.25">
      <c r="A43" s="1" t="s">
        <v>847</v>
      </c>
      <c r="B43" s="1" t="s">
        <v>848</v>
      </c>
      <c r="C43" s="11">
        <v>0.98</v>
      </c>
      <c r="D43" s="2">
        <v>38.1</v>
      </c>
      <c r="E43" s="11">
        <v>1.06</v>
      </c>
      <c r="F43" s="6" t="str">
        <f>$F$1 &amp; UPPER(A43) &amp; "',THEN" &amp; CHAR(10) &amp; "   " &amp; $G$1 &amp; "_VAR_" &amp; $D$1 &amp; "=" &amp; FIXED(D43/1000,5) &amp; CHAR(10) &amp; "   " &amp; $G$1 &amp; "_VAR_" &amp; $E$1 &amp; "=" &amp; FIXED(E43/1000,5) &amp; CHAR(10)</f>
        <v xml:space="preserve">*elseif,AR20,EQ,'TR38.1X1.06',THEN
   CEDISATR_VAR_d=0.03810
   CEDISATR_VAR_t=0.00106
</v>
      </c>
      <c r="G43" s="7"/>
      <c r="H43" s="7">
        <v>31.75</v>
      </c>
      <c r="I43" s="7">
        <v>225</v>
      </c>
      <c r="J43" s="7">
        <f t="shared" si="0"/>
        <v>2.25</v>
      </c>
      <c r="K43" s="1">
        <v>1001</v>
      </c>
      <c r="L43" s="7">
        <f t="shared" si="1"/>
        <v>10.01</v>
      </c>
      <c r="M43" s="13">
        <f t="shared" si="2"/>
        <v>1.6683333333333332</v>
      </c>
      <c r="N43" s="7" t="str">
        <f t="shared" si="3"/>
        <v>TR31.75x2.25</v>
      </c>
      <c r="O43" s="7" t="str">
        <f t="shared" si="4"/>
        <v>TR31x2</v>
      </c>
    </row>
    <row r="44" spans="1:15" ht="15" customHeight="1" x14ac:dyDescent="0.25">
      <c r="A44" s="1" t="s">
        <v>849</v>
      </c>
      <c r="B44" s="1" t="s">
        <v>848</v>
      </c>
      <c r="C44" s="11">
        <v>1.1066666666666667</v>
      </c>
      <c r="D44" s="2">
        <v>38.1</v>
      </c>
      <c r="E44" s="11">
        <v>1.2</v>
      </c>
      <c r="F44" s="6" t="str">
        <f>$F$1 &amp; UPPER(A44) &amp; "',THEN" &amp; CHAR(10) &amp; "   " &amp; $G$1 &amp; "_VAR_" &amp; $D$1 &amp; "=" &amp; FIXED(D44/1000,5) &amp; CHAR(10) &amp; "   " &amp; $G$1 &amp; "_VAR_" &amp; $E$1 &amp; "=" &amp; FIXED(E44/1000,5) &amp; CHAR(10)</f>
        <v xml:space="preserve">*elseif,AR20,EQ,'TR38.1X1.2',THEN
   CEDISATR_VAR_d=0.03810
   CEDISATR_VAR_t=0.00120
</v>
      </c>
      <c r="G44" s="7"/>
      <c r="H44" s="7">
        <v>31.75</v>
      </c>
      <c r="I44" s="7">
        <v>265</v>
      </c>
      <c r="J44" s="7">
        <f t="shared" si="0"/>
        <v>2.65</v>
      </c>
      <c r="K44" s="1">
        <v>1165</v>
      </c>
      <c r="L44" s="7">
        <f t="shared" si="1"/>
        <v>11.65</v>
      </c>
      <c r="M44" s="13">
        <f t="shared" si="2"/>
        <v>1.9416666666666667</v>
      </c>
      <c r="N44" s="7" t="str">
        <f t="shared" si="3"/>
        <v>TR31.75x2.65</v>
      </c>
      <c r="O44" s="7" t="str">
        <f t="shared" si="4"/>
        <v>TR31x2</v>
      </c>
    </row>
    <row r="45" spans="1:15" ht="15" customHeight="1" x14ac:dyDescent="0.25">
      <c r="A45" s="1" t="s">
        <v>850</v>
      </c>
      <c r="B45" s="1" t="s">
        <v>848</v>
      </c>
      <c r="C45" s="11">
        <v>1.1516666666666666</v>
      </c>
      <c r="D45" s="2">
        <v>38.1</v>
      </c>
      <c r="E45" s="11">
        <v>1.25</v>
      </c>
      <c r="F45" s="6" t="str">
        <f>$F$1 &amp; UPPER(A45) &amp; "',THEN" &amp; CHAR(10) &amp; "   " &amp; $G$1 &amp; "_VAR_" &amp; $D$1 &amp; "=" &amp; FIXED(D45/1000,5) &amp; CHAR(10) &amp; "   " &amp; $G$1 &amp; "_VAR_" &amp; $E$1 &amp; "=" &amp; FIXED(E45/1000,5) &amp; CHAR(10)</f>
        <v xml:space="preserve">*elseif,AR20,EQ,'TR38.1X1.25',THEN
   CEDISATR_VAR_d=0.03810
   CEDISATR_VAR_t=0.00125
</v>
      </c>
      <c r="G45" s="7"/>
      <c r="H45" s="7">
        <v>38.1</v>
      </c>
      <c r="I45" s="7">
        <v>90</v>
      </c>
      <c r="J45" s="7">
        <f t="shared" si="0"/>
        <v>0.9</v>
      </c>
      <c r="K45" s="1">
        <v>501</v>
      </c>
      <c r="L45" s="7">
        <f t="shared" si="1"/>
        <v>5.01</v>
      </c>
      <c r="M45" s="13">
        <f t="shared" si="2"/>
        <v>0.83499999999999996</v>
      </c>
      <c r="N45" s="7" t="str">
        <f t="shared" si="3"/>
        <v>TR38.1x0.9</v>
      </c>
      <c r="O45" s="7" t="str">
        <f t="shared" si="4"/>
        <v>TR38x0</v>
      </c>
    </row>
    <row r="46" spans="1:15" ht="15" customHeight="1" x14ac:dyDescent="0.25">
      <c r="A46" s="1" t="s">
        <v>851</v>
      </c>
      <c r="B46" s="1" t="s">
        <v>848</v>
      </c>
      <c r="C46" s="11">
        <v>1.3733333333333333</v>
      </c>
      <c r="D46" s="2">
        <v>38.1</v>
      </c>
      <c r="E46" s="11">
        <v>1.5</v>
      </c>
      <c r="F46" s="6" t="str">
        <f t="shared" ref="F46:F109" si="5">$F$1 &amp; UPPER(A46) &amp; "',THEN" &amp; CHAR(10) &amp; "   " &amp; $G$1 &amp; "_VAR_" &amp; $D$1 &amp; "=" &amp; FIXED(D46/1000,5) &amp; CHAR(10) &amp; "   " &amp; $G$1 &amp; "_VAR_" &amp; $E$1 &amp; "=" &amp; FIXED(E46/1000,5) &amp; CHAR(10)</f>
        <v xml:space="preserve">*elseif,AR20,EQ,'TR38.1X1.5',THEN
   CEDISATR_VAR_d=0.03810
   CEDISATR_VAR_t=0.00150
</v>
      </c>
      <c r="G46" s="7"/>
      <c r="H46" s="7">
        <v>38.1</v>
      </c>
      <c r="I46" s="7">
        <v>95</v>
      </c>
      <c r="J46" s="7">
        <f t="shared" si="0"/>
        <v>0.95</v>
      </c>
      <c r="K46" s="1">
        <v>528</v>
      </c>
      <c r="L46" s="7">
        <f t="shared" si="1"/>
        <v>5.28</v>
      </c>
      <c r="M46" s="13">
        <f t="shared" si="2"/>
        <v>0.88</v>
      </c>
      <c r="N46" s="7" t="str">
        <f t="shared" si="3"/>
        <v>TR38.1x0.95</v>
      </c>
      <c r="O46" s="7" t="str">
        <f t="shared" si="4"/>
        <v>TR38x0</v>
      </c>
    </row>
    <row r="47" spans="1:15" ht="15" customHeight="1" x14ac:dyDescent="0.25">
      <c r="A47" s="1" t="s">
        <v>852</v>
      </c>
      <c r="B47" s="1" t="s">
        <v>848</v>
      </c>
      <c r="C47" s="11">
        <v>1.4166666666666667</v>
      </c>
      <c r="D47" s="2">
        <v>38.1</v>
      </c>
      <c r="E47" s="11">
        <v>1.55</v>
      </c>
      <c r="F47" s="6" t="str">
        <f t="shared" si="5"/>
        <v xml:space="preserve">*elseif,AR20,EQ,'TR38.1X1.55',THEN
   CEDISATR_VAR_d=0.03810
   CEDISATR_VAR_t=0.00155
</v>
      </c>
      <c r="G47" s="12"/>
      <c r="H47" s="7">
        <v>38.1</v>
      </c>
      <c r="I47" s="7">
        <v>106</v>
      </c>
      <c r="J47" s="7">
        <f t="shared" si="0"/>
        <v>1.06</v>
      </c>
      <c r="K47" s="1">
        <v>588</v>
      </c>
      <c r="L47" s="7">
        <f t="shared" si="1"/>
        <v>5.88</v>
      </c>
      <c r="M47" s="13">
        <f t="shared" si="2"/>
        <v>0.98</v>
      </c>
      <c r="N47" s="7" t="str">
        <f t="shared" si="3"/>
        <v>TR38.1x1.06</v>
      </c>
      <c r="O47" s="7" t="str">
        <f t="shared" si="4"/>
        <v>TR38x1</v>
      </c>
    </row>
    <row r="48" spans="1:15" ht="15" customHeight="1" x14ac:dyDescent="0.25">
      <c r="A48" s="1" t="s">
        <v>853</v>
      </c>
      <c r="B48" s="1" t="s">
        <v>848</v>
      </c>
      <c r="C48" s="11">
        <v>1.6366666666666667</v>
      </c>
      <c r="D48" s="2">
        <v>38.1</v>
      </c>
      <c r="E48" s="11">
        <v>1.8</v>
      </c>
      <c r="F48" s="6" t="str">
        <f t="shared" si="5"/>
        <v xml:space="preserve">*elseif,AR20,EQ,'TR38.1X1.8',THEN
   CEDISATR_VAR_d=0.03810
   CEDISATR_VAR_t=0.00180
</v>
      </c>
      <c r="G48" s="7"/>
      <c r="H48" s="7">
        <v>38.1</v>
      </c>
      <c r="I48" s="7">
        <v>120</v>
      </c>
      <c r="J48" s="7">
        <f t="shared" si="0"/>
        <v>1.2</v>
      </c>
      <c r="K48" s="1">
        <v>664</v>
      </c>
      <c r="L48" s="7">
        <f t="shared" si="1"/>
        <v>6.64</v>
      </c>
      <c r="M48" s="13">
        <f t="shared" si="2"/>
        <v>1.1066666666666667</v>
      </c>
      <c r="N48" s="7" t="str">
        <f t="shared" si="3"/>
        <v>TR38.1x1.2</v>
      </c>
      <c r="O48" s="7" t="str">
        <f t="shared" si="4"/>
        <v>TR38x1</v>
      </c>
    </row>
    <row r="49" spans="1:15" ht="15" customHeight="1" x14ac:dyDescent="0.25">
      <c r="A49" s="1" t="s">
        <v>854</v>
      </c>
      <c r="B49" s="1" t="s">
        <v>848</v>
      </c>
      <c r="C49" s="11">
        <v>1.7233333333333334</v>
      </c>
      <c r="D49" s="2">
        <v>38.1</v>
      </c>
      <c r="E49" s="11">
        <v>1.9</v>
      </c>
      <c r="F49" s="6" t="str">
        <f t="shared" si="5"/>
        <v xml:space="preserve">*elseif,AR20,EQ,'TR38.1X1.9',THEN
   CEDISATR_VAR_d=0.03810
   CEDISATR_VAR_t=0.00190
</v>
      </c>
      <c r="G49" s="7"/>
      <c r="H49" s="7">
        <v>38.1</v>
      </c>
      <c r="I49" s="7">
        <v>125</v>
      </c>
      <c r="J49" s="7">
        <f t="shared" si="0"/>
        <v>1.25</v>
      </c>
      <c r="K49" s="1">
        <v>691</v>
      </c>
      <c r="L49" s="7">
        <f t="shared" si="1"/>
        <v>6.91</v>
      </c>
      <c r="M49" s="13">
        <f t="shared" si="2"/>
        <v>1.1516666666666666</v>
      </c>
      <c r="N49" s="7" t="str">
        <f t="shared" si="3"/>
        <v>TR38.1x1.25</v>
      </c>
      <c r="O49" s="7" t="str">
        <f t="shared" si="4"/>
        <v>TR38x1</v>
      </c>
    </row>
    <row r="50" spans="1:15" ht="15" customHeight="1" x14ac:dyDescent="0.25">
      <c r="A50" s="1" t="s">
        <v>855</v>
      </c>
      <c r="B50" s="1" t="s">
        <v>848</v>
      </c>
      <c r="C50" s="11">
        <v>1.7666666666666666</v>
      </c>
      <c r="D50" s="2">
        <v>38.1</v>
      </c>
      <c r="E50" s="11">
        <v>1.95</v>
      </c>
      <c r="F50" s="6" t="str">
        <f t="shared" si="5"/>
        <v xml:space="preserve">*elseif,AR20,EQ,'TR38.1X1.95',THEN
   CEDISATR_VAR_d=0.03810
   CEDISATR_VAR_t=0.00195
</v>
      </c>
      <c r="G50" s="7"/>
      <c r="H50" s="7">
        <v>38.1</v>
      </c>
      <c r="I50" s="7">
        <v>150</v>
      </c>
      <c r="J50" s="7">
        <f t="shared" si="0"/>
        <v>1.5</v>
      </c>
      <c r="K50" s="1">
        <v>824</v>
      </c>
      <c r="L50" s="7">
        <f t="shared" si="1"/>
        <v>8.24</v>
      </c>
      <c r="M50" s="13">
        <f t="shared" si="2"/>
        <v>1.3733333333333333</v>
      </c>
      <c r="N50" s="7" t="str">
        <f t="shared" si="3"/>
        <v>TR38.1x1.5</v>
      </c>
      <c r="O50" s="7" t="str">
        <f t="shared" si="4"/>
        <v>TR38x1</v>
      </c>
    </row>
    <row r="51" spans="1:15" ht="15" customHeight="1" x14ac:dyDescent="0.25">
      <c r="A51" s="1" t="s">
        <v>856</v>
      </c>
      <c r="B51" s="1" t="s">
        <v>857</v>
      </c>
      <c r="C51" s="11">
        <v>1.8099999999999998</v>
      </c>
      <c r="D51" s="2">
        <v>38.1</v>
      </c>
      <c r="E51" s="11">
        <v>2</v>
      </c>
      <c r="F51" s="6" t="str">
        <f t="shared" si="5"/>
        <v xml:space="preserve">*elseif,AR20,EQ,'TR38.1X2',THEN
   CEDISATR_VAR_d=0.03810
   CEDISATR_VAR_t=0.00200
</v>
      </c>
      <c r="G51" s="7"/>
      <c r="H51" s="7">
        <v>38.1</v>
      </c>
      <c r="I51" s="7">
        <v>155</v>
      </c>
      <c r="J51" s="7">
        <f t="shared" si="0"/>
        <v>1.55</v>
      </c>
      <c r="K51" s="1">
        <v>850</v>
      </c>
      <c r="L51" s="7">
        <f t="shared" si="1"/>
        <v>8.5</v>
      </c>
      <c r="M51" s="13">
        <f t="shared" si="2"/>
        <v>1.4166666666666667</v>
      </c>
      <c r="N51" s="7" t="str">
        <f t="shared" si="3"/>
        <v>TR38.1x1.55</v>
      </c>
      <c r="O51" s="7" t="str">
        <f t="shared" si="4"/>
        <v>TR38x1</v>
      </c>
    </row>
    <row r="52" spans="1:15" ht="15" customHeight="1" x14ac:dyDescent="0.25">
      <c r="A52" s="1" t="s">
        <v>858</v>
      </c>
      <c r="B52" s="1" t="s">
        <v>857</v>
      </c>
      <c r="C52" s="11">
        <v>2.0233333333333334</v>
      </c>
      <c r="D52" s="2">
        <v>38.1</v>
      </c>
      <c r="E52" s="11">
        <v>2.25</v>
      </c>
      <c r="F52" s="6" t="str">
        <f t="shared" si="5"/>
        <v xml:space="preserve">*elseif,AR20,EQ,'TR38.1X2.25',THEN
   CEDISATR_VAR_d=0.03810
   CEDISATR_VAR_t=0.00225
</v>
      </c>
      <c r="H52" s="7">
        <v>38.1</v>
      </c>
      <c r="I52" s="1">
        <v>180</v>
      </c>
      <c r="J52" s="7">
        <f t="shared" si="0"/>
        <v>1.8</v>
      </c>
      <c r="K52" s="1">
        <v>982</v>
      </c>
      <c r="L52" s="7">
        <f t="shared" si="1"/>
        <v>9.82</v>
      </c>
      <c r="M52" s="13">
        <f t="shared" si="2"/>
        <v>1.6366666666666667</v>
      </c>
      <c r="N52" s="7" t="str">
        <f t="shared" si="3"/>
        <v>TR38.1x1.8</v>
      </c>
      <c r="O52" s="7" t="str">
        <f t="shared" si="4"/>
        <v>TR38x1</v>
      </c>
    </row>
    <row r="53" spans="1:15" ht="15" customHeight="1" x14ac:dyDescent="0.25">
      <c r="A53" s="1" t="s">
        <v>859</v>
      </c>
      <c r="B53" s="1" t="s">
        <v>857</v>
      </c>
      <c r="C53" s="11">
        <v>2.36</v>
      </c>
      <c r="D53" s="2">
        <v>38.1</v>
      </c>
      <c r="E53" s="11">
        <v>2.65</v>
      </c>
      <c r="F53" s="6" t="str">
        <f t="shared" si="5"/>
        <v xml:space="preserve">*elseif,AR20,EQ,'TR38.1X2.65',THEN
   CEDISATR_VAR_d=0.03810
   CEDISATR_VAR_t=0.00265
</v>
      </c>
      <c r="H53" s="7">
        <v>38.1</v>
      </c>
      <c r="I53" s="1">
        <v>190</v>
      </c>
      <c r="J53" s="7">
        <f t="shared" si="0"/>
        <v>1.9</v>
      </c>
      <c r="K53" s="1">
        <v>1034</v>
      </c>
      <c r="L53" s="7">
        <f t="shared" si="1"/>
        <v>10.34</v>
      </c>
      <c r="M53" s="13">
        <f t="shared" si="2"/>
        <v>1.7233333333333334</v>
      </c>
      <c r="N53" s="7" t="str">
        <f t="shared" si="3"/>
        <v>TR38.1x1.9</v>
      </c>
      <c r="O53" s="7" t="str">
        <f t="shared" si="4"/>
        <v>TR38x1</v>
      </c>
    </row>
    <row r="54" spans="1:15" ht="15" customHeight="1" x14ac:dyDescent="0.25">
      <c r="A54" s="1" t="s">
        <v>860</v>
      </c>
      <c r="B54" s="1" t="s">
        <v>861</v>
      </c>
      <c r="C54" s="11">
        <v>2.65</v>
      </c>
      <c r="D54" s="2">
        <v>38.1</v>
      </c>
      <c r="E54" s="11">
        <v>3</v>
      </c>
      <c r="F54" s="6" t="str">
        <f t="shared" si="5"/>
        <v xml:space="preserve">*elseif,AR20,EQ,'TR38.1X3',THEN
   CEDISATR_VAR_d=0.03810
   CEDISATR_VAR_t=0.00300
</v>
      </c>
      <c r="H54" s="7">
        <v>38.1</v>
      </c>
      <c r="I54" s="1">
        <v>195</v>
      </c>
      <c r="J54" s="7">
        <f t="shared" si="0"/>
        <v>1.95</v>
      </c>
      <c r="K54" s="1">
        <v>1060</v>
      </c>
      <c r="L54" s="7">
        <f t="shared" si="1"/>
        <v>10.6</v>
      </c>
      <c r="M54" s="13">
        <f t="shared" si="2"/>
        <v>1.7666666666666666</v>
      </c>
      <c r="N54" s="7" t="str">
        <f t="shared" si="3"/>
        <v>TR38.1x1.95</v>
      </c>
      <c r="O54" s="7" t="str">
        <f t="shared" si="4"/>
        <v>TR38x1</v>
      </c>
    </row>
    <row r="55" spans="1:15" ht="15" customHeight="1" x14ac:dyDescent="0.25">
      <c r="A55" s="1" t="s">
        <v>862</v>
      </c>
      <c r="B55" s="1" t="s">
        <v>863</v>
      </c>
      <c r="C55" s="11">
        <v>1.2949999999999999</v>
      </c>
      <c r="D55" s="2">
        <v>44.45</v>
      </c>
      <c r="E55" s="11">
        <v>1.2</v>
      </c>
      <c r="F55" s="6" t="str">
        <f t="shared" si="5"/>
        <v xml:space="preserve">*elseif,AR20,EQ,'TR44.45X1.2',THEN
   CEDISATR_VAR_d=0.04445
   CEDISATR_VAR_t=0.00120
</v>
      </c>
      <c r="H55" s="7">
        <v>38.1</v>
      </c>
      <c r="I55" s="1">
        <v>200</v>
      </c>
      <c r="J55" s="7">
        <f t="shared" si="0"/>
        <v>2</v>
      </c>
      <c r="K55" s="1">
        <v>1086</v>
      </c>
      <c r="L55" s="7">
        <f t="shared" si="1"/>
        <v>10.86</v>
      </c>
      <c r="M55" s="13">
        <f t="shared" si="2"/>
        <v>1.8099999999999998</v>
      </c>
      <c r="N55" s="7" t="str">
        <f t="shared" si="3"/>
        <v>TR38.1x2</v>
      </c>
      <c r="O55" s="7" t="str">
        <f t="shared" si="4"/>
        <v>TR38x2</v>
      </c>
    </row>
    <row r="56" spans="1:15" ht="15" customHeight="1" x14ac:dyDescent="0.25">
      <c r="A56" s="1" t="s">
        <v>864</v>
      </c>
      <c r="B56" s="1" t="s">
        <v>863</v>
      </c>
      <c r="C56" s="11">
        <v>1.3483333333333334</v>
      </c>
      <c r="D56" s="2">
        <v>44.45</v>
      </c>
      <c r="E56" s="11">
        <v>1.25</v>
      </c>
      <c r="F56" s="6" t="str">
        <f t="shared" si="5"/>
        <v xml:space="preserve">*elseif,AR20,EQ,'TR44.45X1.25',THEN
   CEDISATR_VAR_d=0.04445
   CEDISATR_VAR_t=0.00125
</v>
      </c>
      <c r="H56" s="7">
        <v>38.1</v>
      </c>
      <c r="I56" s="1">
        <v>225</v>
      </c>
      <c r="J56" s="7">
        <f t="shared" si="0"/>
        <v>2.25</v>
      </c>
      <c r="K56" s="1">
        <v>1214</v>
      </c>
      <c r="L56" s="7">
        <f t="shared" si="1"/>
        <v>12.14</v>
      </c>
      <c r="M56" s="13">
        <f t="shared" si="2"/>
        <v>2.0233333333333334</v>
      </c>
      <c r="N56" s="7" t="str">
        <f t="shared" si="3"/>
        <v>TR38.1x2.25</v>
      </c>
      <c r="O56" s="7" t="str">
        <f t="shared" si="4"/>
        <v>TR38x2</v>
      </c>
    </row>
    <row r="57" spans="1:15" ht="15" customHeight="1" x14ac:dyDescent="0.25">
      <c r="A57" s="1" t="s">
        <v>865</v>
      </c>
      <c r="B57" s="1" t="s">
        <v>863</v>
      </c>
      <c r="C57" s="11">
        <v>1.61</v>
      </c>
      <c r="D57" s="2">
        <v>44.45</v>
      </c>
      <c r="E57" s="11">
        <v>1.5</v>
      </c>
      <c r="F57" s="6" t="str">
        <f t="shared" si="5"/>
        <v xml:space="preserve">*elseif,AR20,EQ,'TR44.45X1.5',THEN
   CEDISATR_VAR_d=0.04445
   CEDISATR_VAR_t=0.00150
</v>
      </c>
      <c r="H57" s="7">
        <v>38.1</v>
      </c>
      <c r="I57" s="1">
        <v>265</v>
      </c>
      <c r="J57" s="7">
        <f t="shared" si="0"/>
        <v>2.65</v>
      </c>
      <c r="K57" s="1">
        <v>1416</v>
      </c>
      <c r="L57" s="7">
        <f t="shared" si="1"/>
        <v>14.16</v>
      </c>
      <c r="M57" s="13">
        <f t="shared" si="2"/>
        <v>2.36</v>
      </c>
      <c r="N57" s="7" t="str">
        <f t="shared" si="3"/>
        <v>TR38.1x2.65</v>
      </c>
      <c r="O57" s="7" t="str">
        <f t="shared" si="4"/>
        <v>TR38x2</v>
      </c>
    </row>
    <row r="58" spans="1:15" ht="15" customHeight="1" x14ac:dyDescent="0.25">
      <c r="A58" s="1" t="s">
        <v>866</v>
      </c>
      <c r="B58" s="1" t="s">
        <v>863</v>
      </c>
      <c r="C58" s="11">
        <v>1.6616666666666668</v>
      </c>
      <c r="D58" s="2">
        <v>44.45</v>
      </c>
      <c r="E58" s="11">
        <v>1.55</v>
      </c>
      <c r="F58" s="6" t="str">
        <f t="shared" si="5"/>
        <v xml:space="preserve">*elseif,AR20,EQ,'TR44.45X1.55',THEN
   CEDISATR_VAR_d=0.04445
   CEDISATR_VAR_t=0.00155
</v>
      </c>
      <c r="H58" s="7">
        <v>38.1</v>
      </c>
      <c r="I58" s="1">
        <v>300</v>
      </c>
      <c r="J58" s="7">
        <f t="shared" si="0"/>
        <v>3</v>
      </c>
      <c r="K58" s="1">
        <v>1590</v>
      </c>
      <c r="L58" s="7">
        <f t="shared" si="1"/>
        <v>15.9</v>
      </c>
      <c r="M58" s="13">
        <f t="shared" si="2"/>
        <v>2.65</v>
      </c>
      <c r="N58" s="7" t="str">
        <f t="shared" si="3"/>
        <v>TR38.1x3</v>
      </c>
      <c r="O58" s="7" t="str">
        <f t="shared" si="4"/>
        <v>TR38x3</v>
      </c>
    </row>
    <row r="59" spans="1:15" ht="15" customHeight="1" x14ac:dyDescent="0.25">
      <c r="A59" s="1" t="s">
        <v>867</v>
      </c>
      <c r="B59" s="1" t="s">
        <v>863</v>
      </c>
      <c r="C59" s="11">
        <v>1.92</v>
      </c>
      <c r="D59" s="2">
        <v>44.45</v>
      </c>
      <c r="E59" s="11">
        <v>1.8</v>
      </c>
      <c r="F59" s="6" t="str">
        <f t="shared" si="5"/>
        <v xml:space="preserve">*elseif,AR20,EQ,'TR44.45X1.8',THEN
   CEDISATR_VAR_d=0.04445
   CEDISATR_VAR_t=0.00180
</v>
      </c>
      <c r="H59" s="7">
        <v>44.45</v>
      </c>
      <c r="I59" s="1">
        <v>120</v>
      </c>
      <c r="J59" s="7">
        <f t="shared" si="0"/>
        <v>1.2</v>
      </c>
      <c r="K59" s="1">
        <v>777</v>
      </c>
      <c r="L59" s="7">
        <f t="shared" si="1"/>
        <v>7.77</v>
      </c>
      <c r="M59" s="13">
        <f t="shared" si="2"/>
        <v>1.2949999999999999</v>
      </c>
      <c r="N59" s="7" t="str">
        <f t="shared" si="3"/>
        <v>TR44.45x1.2</v>
      </c>
      <c r="O59" s="7" t="str">
        <f t="shared" si="4"/>
        <v>TR44x1</v>
      </c>
    </row>
    <row r="60" spans="1:15" ht="15" customHeight="1" x14ac:dyDescent="0.25">
      <c r="A60" s="1" t="s">
        <v>868</v>
      </c>
      <c r="B60" s="1" t="s">
        <v>863</v>
      </c>
      <c r="C60" s="11">
        <v>2.0233333333333334</v>
      </c>
      <c r="D60" s="2">
        <v>44.45</v>
      </c>
      <c r="E60" s="11">
        <v>1.9</v>
      </c>
      <c r="F60" s="6" t="str">
        <f t="shared" si="5"/>
        <v xml:space="preserve">*elseif,AR20,EQ,'TR44.45X1.9',THEN
   CEDISATR_VAR_d=0.04445
   CEDISATR_VAR_t=0.00190
</v>
      </c>
      <c r="H60" s="7">
        <v>44.45</v>
      </c>
      <c r="I60" s="1">
        <v>125</v>
      </c>
      <c r="J60" s="7">
        <f t="shared" si="0"/>
        <v>1.25</v>
      </c>
      <c r="K60" s="1">
        <v>809</v>
      </c>
      <c r="L60" s="7">
        <f t="shared" si="1"/>
        <v>8.09</v>
      </c>
      <c r="M60" s="13">
        <f t="shared" si="2"/>
        <v>1.3483333333333334</v>
      </c>
      <c r="N60" s="7" t="str">
        <f t="shared" si="3"/>
        <v>TR44.45x1.25</v>
      </c>
      <c r="O60" s="7" t="str">
        <f t="shared" si="4"/>
        <v>TR44x1</v>
      </c>
    </row>
    <row r="61" spans="1:15" ht="15" customHeight="1" x14ac:dyDescent="0.25">
      <c r="A61" s="1" t="s">
        <v>869</v>
      </c>
      <c r="B61" s="1" t="s">
        <v>863</v>
      </c>
      <c r="C61" s="11">
        <v>2.0749999999999997</v>
      </c>
      <c r="D61" s="2">
        <v>44.45</v>
      </c>
      <c r="E61" s="11">
        <v>1.95</v>
      </c>
      <c r="F61" s="6" t="str">
        <f t="shared" si="5"/>
        <v xml:space="preserve">*elseif,AR20,EQ,'TR44.45X1.95',THEN
   CEDISATR_VAR_d=0.04445
   CEDISATR_VAR_t=0.00195
</v>
      </c>
      <c r="H61" s="7">
        <v>44.45</v>
      </c>
      <c r="I61" s="1">
        <v>150</v>
      </c>
      <c r="J61" s="7">
        <f t="shared" si="0"/>
        <v>1.5</v>
      </c>
      <c r="K61" s="1">
        <v>966</v>
      </c>
      <c r="L61" s="7">
        <f t="shared" si="1"/>
        <v>9.66</v>
      </c>
      <c r="M61" s="13">
        <f t="shared" si="2"/>
        <v>1.61</v>
      </c>
      <c r="N61" s="7" t="str">
        <f t="shared" si="3"/>
        <v>TR44.45x1.5</v>
      </c>
      <c r="O61" s="7" t="str">
        <f t="shared" si="4"/>
        <v>TR44x1</v>
      </c>
    </row>
    <row r="62" spans="1:15" ht="15" customHeight="1" x14ac:dyDescent="0.25">
      <c r="A62" s="1" t="s">
        <v>870</v>
      </c>
      <c r="B62" s="1" t="s">
        <v>871</v>
      </c>
      <c r="C62" s="11">
        <v>2.125</v>
      </c>
      <c r="D62" s="2">
        <v>44.45</v>
      </c>
      <c r="E62" s="11">
        <v>2</v>
      </c>
      <c r="F62" s="6" t="str">
        <f t="shared" si="5"/>
        <v xml:space="preserve">*elseif,AR20,EQ,'TR44.45X2',THEN
   CEDISATR_VAR_d=0.04445
   CEDISATR_VAR_t=0.00200
</v>
      </c>
      <c r="H62" s="7">
        <v>44.45</v>
      </c>
      <c r="I62" s="1">
        <v>155</v>
      </c>
      <c r="J62" s="7">
        <f t="shared" si="0"/>
        <v>1.55</v>
      </c>
      <c r="K62" s="1">
        <v>997</v>
      </c>
      <c r="L62" s="7">
        <f t="shared" si="1"/>
        <v>9.9700000000000006</v>
      </c>
      <c r="M62" s="13">
        <f t="shared" si="2"/>
        <v>1.6616666666666668</v>
      </c>
      <c r="N62" s="7" t="str">
        <f t="shared" si="3"/>
        <v>TR44.45x1.55</v>
      </c>
      <c r="O62" s="7" t="str">
        <f t="shared" si="4"/>
        <v>TR44x1</v>
      </c>
    </row>
    <row r="63" spans="1:15" ht="15" customHeight="1" x14ac:dyDescent="0.25">
      <c r="A63" s="1" t="s">
        <v>872</v>
      </c>
      <c r="B63" s="1" t="s">
        <v>871</v>
      </c>
      <c r="C63" s="11">
        <v>2.3783333333333334</v>
      </c>
      <c r="D63" s="2">
        <v>44.45</v>
      </c>
      <c r="E63" s="11">
        <v>2.25</v>
      </c>
      <c r="F63" s="6" t="str">
        <f t="shared" si="5"/>
        <v xml:space="preserve">*elseif,AR20,EQ,'TR44.45X2.25',THEN
   CEDISATR_VAR_d=0.04445
   CEDISATR_VAR_t=0.00225
</v>
      </c>
      <c r="H63" s="7">
        <v>44.45</v>
      </c>
      <c r="I63" s="1">
        <v>180</v>
      </c>
      <c r="J63" s="7">
        <f t="shared" si="0"/>
        <v>1.8</v>
      </c>
      <c r="K63" s="1">
        <v>1152</v>
      </c>
      <c r="L63" s="7">
        <f t="shared" si="1"/>
        <v>11.52</v>
      </c>
      <c r="M63" s="13">
        <f t="shared" si="2"/>
        <v>1.92</v>
      </c>
      <c r="N63" s="7" t="str">
        <f t="shared" si="3"/>
        <v>TR44.45x1.8</v>
      </c>
      <c r="O63" s="7" t="str">
        <f t="shared" si="4"/>
        <v>TR44x1</v>
      </c>
    </row>
    <row r="64" spans="1:15" ht="15" customHeight="1" x14ac:dyDescent="0.25">
      <c r="A64" s="1" t="s">
        <v>873</v>
      </c>
      <c r="B64" s="1" t="s">
        <v>871</v>
      </c>
      <c r="C64" s="11">
        <v>2.78</v>
      </c>
      <c r="D64" s="2">
        <v>44.45</v>
      </c>
      <c r="E64" s="11">
        <v>2.65</v>
      </c>
      <c r="F64" s="6" t="str">
        <f t="shared" si="5"/>
        <v xml:space="preserve">*elseif,AR20,EQ,'TR44.45X2.65',THEN
   CEDISATR_VAR_d=0.04445
   CEDISATR_VAR_t=0.00265
</v>
      </c>
      <c r="H64" s="7">
        <v>44.45</v>
      </c>
      <c r="I64" s="1">
        <v>190</v>
      </c>
      <c r="J64" s="7">
        <f t="shared" si="0"/>
        <v>1.9</v>
      </c>
      <c r="K64" s="1">
        <v>1214</v>
      </c>
      <c r="L64" s="7">
        <f t="shared" si="1"/>
        <v>12.14</v>
      </c>
      <c r="M64" s="13">
        <f t="shared" si="2"/>
        <v>2.0233333333333334</v>
      </c>
      <c r="N64" s="7" t="str">
        <f t="shared" si="3"/>
        <v>TR44.45x1.9</v>
      </c>
      <c r="O64" s="7" t="str">
        <f t="shared" si="4"/>
        <v>TR44x1</v>
      </c>
    </row>
    <row r="65" spans="1:15" ht="15" customHeight="1" x14ac:dyDescent="0.25">
      <c r="A65" s="1" t="s">
        <v>874</v>
      </c>
      <c r="B65" s="1" t="s">
        <v>875</v>
      </c>
      <c r="C65" s="11">
        <v>3.1233333333333331</v>
      </c>
      <c r="D65" s="2">
        <v>44.45</v>
      </c>
      <c r="E65" s="11">
        <v>3</v>
      </c>
      <c r="F65" s="6" t="str">
        <f t="shared" si="5"/>
        <v xml:space="preserve">*elseif,AR20,EQ,'TR44.45X3',THEN
   CEDISATR_VAR_d=0.04445
   CEDISATR_VAR_t=0.00300
</v>
      </c>
      <c r="H65" s="7">
        <v>44.45</v>
      </c>
      <c r="I65" s="1">
        <v>195</v>
      </c>
      <c r="J65" s="7">
        <f t="shared" si="0"/>
        <v>1.95</v>
      </c>
      <c r="K65" s="1">
        <v>1245</v>
      </c>
      <c r="L65" s="7">
        <f t="shared" si="1"/>
        <v>12.45</v>
      </c>
      <c r="M65" s="13">
        <f t="shared" si="2"/>
        <v>2.0749999999999997</v>
      </c>
      <c r="N65" s="7" t="str">
        <f t="shared" si="3"/>
        <v>TR44.45x1.95</v>
      </c>
      <c r="O65" s="7" t="str">
        <f t="shared" si="4"/>
        <v>TR44x1</v>
      </c>
    </row>
    <row r="66" spans="1:15" ht="15" customHeight="1" x14ac:dyDescent="0.25">
      <c r="A66" s="1" t="s">
        <v>876</v>
      </c>
      <c r="B66" s="1" t="s">
        <v>877</v>
      </c>
      <c r="C66" s="11">
        <v>1.4850000000000001</v>
      </c>
      <c r="D66" s="2">
        <v>50.8</v>
      </c>
      <c r="E66" s="11">
        <v>1.2</v>
      </c>
      <c r="F66" s="6" t="str">
        <f t="shared" si="5"/>
        <v xml:space="preserve">*elseif,AR20,EQ,'TR50.8X1.2',THEN
   CEDISATR_VAR_d=0.05080
   CEDISATR_VAR_t=0.00120
</v>
      </c>
      <c r="H66" s="7">
        <v>44.45</v>
      </c>
      <c r="I66" s="1">
        <v>200</v>
      </c>
      <c r="J66" s="7">
        <f t="shared" si="0"/>
        <v>2</v>
      </c>
      <c r="K66" s="1">
        <v>1275</v>
      </c>
      <c r="L66" s="7">
        <f t="shared" si="1"/>
        <v>12.75</v>
      </c>
      <c r="M66" s="13">
        <f t="shared" si="2"/>
        <v>2.125</v>
      </c>
      <c r="N66" s="7" t="str">
        <f t="shared" si="3"/>
        <v>TR44.45x2</v>
      </c>
      <c r="O66" s="7" t="str">
        <f t="shared" si="4"/>
        <v>TR44x2</v>
      </c>
    </row>
    <row r="67" spans="1:15" ht="15" customHeight="1" x14ac:dyDescent="0.25">
      <c r="A67" s="1" t="s">
        <v>878</v>
      </c>
      <c r="B67" s="1" t="s">
        <v>877</v>
      </c>
      <c r="C67" s="11">
        <v>1.5449999999999999</v>
      </c>
      <c r="D67" s="2">
        <v>50.8</v>
      </c>
      <c r="E67" s="11">
        <v>1.25</v>
      </c>
      <c r="F67" s="6" t="str">
        <f t="shared" si="5"/>
        <v xml:space="preserve">*elseif,AR20,EQ,'TR50.8X1.25',THEN
   CEDISATR_VAR_d=0.05080
   CEDISATR_VAR_t=0.00125
</v>
      </c>
      <c r="H67" s="7">
        <v>44.45</v>
      </c>
      <c r="I67" s="1">
        <v>225</v>
      </c>
      <c r="J67" s="7">
        <f t="shared" si="0"/>
        <v>2.25</v>
      </c>
      <c r="K67" s="1">
        <v>1427</v>
      </c>
      <c r="L67" s="7">
        <f t="shared" si="1"/>
        <v>14.27</v>
      </c>
      <c r="M67" s="13">
        <f t="shared" si="2"/>
        <v>2.3783333333333334</v>
      </c>
      <c r="N67" s="7" t="str">
        <f t="shared" si="3"/>
        <v>TR44.45x2.25</v>
      </c>
      <c r="O67" s="7" t="str">
        <f t="shared" si="4"/>
        <v>TR44x2</v>
      </c>
    </row>
    <row r="68" spans="1:15" ht="15" customHeight="1" x14ac:dyDescent="0.25">
      <c r="A68" s="1" t="s">
        <v>879</v>
      </c>
      <c r="B68" s="1" t="s">
        <v>877</v>
      </c>
      <c r="C68" s="11">
        <v>1.8466666666666667</v>
      </c>
      <c r="D68" s="2">
        <v>50.8</v>
      </c>
      <c r="E68" s="11">
        <v>1.5</v>
      </c>
      <c r="F68" s="6" t="str">
        <f t="shared" si="5"/>
        <v xml:space="preserve">*elseif,AR20,EQ,'TR50.8X1.5',THEN
   CEDISATR_VAR_d=0.05080
   CEDISATR_VAR_t=0.00150
</v>
      </c>
      <c r="H68" s="7">
        <v>44.45</v>
      </c>
      <c r="I68" s="1">
        <v>265</v>
      </c>
      <c r="J68" s="7">
        <f t="shared" si="0"/>
        <v>2.65</v>
      </c>
      <c r="K68" s="1">
        <v>1668</v>
      </c>
      <c r="L68" s="7">
        <f t="shared" si="1"/>
        <v>16.68</v>
      </c>
      <c r="M68" s="13">
        <f t="shared" si="2"/>
        <v>2.78</v>
      </c>
      <c r="N68" s="7" t="str">
        <f t="shared" si="3"/>
        <v>TR44.45x2.65</v>
      </c>
      <c r="O68" s="7" t="str">
        <f t="shared" si="4"/>
        <v>TR44x2</v>
      </c>
    </row>
    <row r="69" spans="1:15" ht="15" customHeight="1" x14ac:dyDescent="0.25">
      <c r="A69" s="1" t="s">
        <v>880</v>
      </c>
      <c r="B69" s="1" t="s">
        <v>877</v>
      </c>
      <c r="C69" s="11">
        <v>1.9066666666666665</v>
      </c>
      <c r="D69" s="2">
        <v>50.8</v>
      </c>
      <c r="E69" s="11">
        <v>1.55</v>
      </c>
      <c r="F69" s="6" t="str">
        <f t="shared" si="5"/>
        <v xml:space="preserve">*elseif,AR20,EQ,'TR50.8X1.55',THEN
   CEDISATR_VAR_d=0.05080
   CEDISATR_VAR_t=0.00155
</v>
      </c>
      <c r="H69" s="7">
        <v>44.45</v>
      </c>
      <c r="I69" s="1">
        <v>300</v>
      </c>
      <c r="J69" s="7">
        <f t="shared" si="0"/>
        <v>3</v>
      </c>
      <c r="K69" s="1">
        <v>1874</v>
      </c>
      <c r="L69" s="7">
        <f t="shared" si="1"/>
        <v>18.739999999999998</v>
      </c>
      <c r="M69" s="13">
        <f t="shared" si="2"/>
        <v>3.1233333333333331</v>
      </c>
      <c r="N69" s="7" t="str">
        <f t="shared" si="3"/>
        <v>TR44.45x3</v>
      </c>
      <c r="O69" s="7" t="str">
        <f t="shared" si="4"/>
        <v>TR44x3</v>
      </c>
    </row>
    <row r="70" spans="1:15" ht="15" customHeight="1" x14ac:dyDescent="0.25">
      <c r="A70" s="1" t="s">
        <v>881</v>
      </c>
      <c r="B70" s="1" t="s">
        <v>877</v>
      </c>
      <c r="C70" s="11">
        <v>2.2050000000000001</v>
      </c>
      <c r="D70" s="2">
        <v>50.8</v>
      </c>
      <c r="E70" s="11">
        <v>1.8</v>
      </c>
      <c r="F70" s="6" t="str">
        <f t="shared" si="5"/>
        <v xml:space="preserve">*elseif,AR20,EQ,'TR50.8X1.8',THEN
   CEDISATR_VAR_d=0.05080
   CEDISATR_VAR_t=0.00180
</v>
      </c>
      <c r="H70" s="7">
        <v>50.8</v>
      </c>
      <c r="I70" s="1">
        <v>120</v>
      </c>
      <c r="J70" s="7">
        <f t="shared" si="0"/>
        <v>1.2</v>
      </c>
      <c r="K70" s="1">
        <v>891</v>
      </c>
      <c r="L70" s="7">
        <f t="shared" si="1"/>
        <v>8.91</v>
      </c>
      <c r="M70" s="13">
        <f t="shared" si="2"/>
        <v>1.4850000000000001</v>
      </c>
      <c r="N70" s="7" t="str">
        <f t="shared" si="3"/>
        <v>TR50.8x1.2</v>
      </c>
      <c r="O70" s="7" t="str">
        <f t="shared" si="4"/>
        <v>TR50x1</v>
      </c>
    </row>
    <row r="71" spans="1:15" ht="15" customHeight="1" x14ac:dyDescent="0.25">
      <c r="A71" s="1" t="s">
        <v>882</v>
      </c>
      <c r="B71" s="1" t="s">
        <v>877</v>
      </c>
      <c r="C71" s="11">
        <v>2.3233333333333333</v>
      </c>
      <c r="D71" s="2">
        <v>50.8</v>
      </c>
      <c r="E71" s="11">
        <v>1.9</v>
      </c>
      <c r="F71" s="6" t="str">
        <f t="shared" si="5"/>
        <v xml:space="preserve">*elseif,AR20,EQ,'TR50.8X1.9',THEN
   CEDISATR_VAR_d=0.05080
   CEDISATR_VAR_t=0.00190
</v>
      </c>
      <c r="H71" s="7">
        <v>50.8</v>
      </c>
      <c r="I71" s="1">
        <v>125</v>
      </c>
      <c r="J71" s="7">
        <f t="shared" ref="J71:J134" si="6">I71/100</f>
        <v>1.25</v>
      </c>
      <c r="K71" s="1">
        <v>927</v>
      </c>
      <c r="L71" s="7">
        <f t="shared" ref="L71:L134" si="7">K71/100</f>
        <v>9.27</v>
      </c>
      <c r="M71" s="13">
        <f t="shared" ref="M71:M134" si="8">L71/6</f>
        <v>1.5449999999999999</v>
      </c>
      <c r="N71" s="7" t="str">
        <f t="shared" ref="N71:N134" si="9">"TR" &amp; H71 &amp; "x" &amp; J71</f>
        <v>TR50.8x1.25</v>
      </c>
      <c r="O71" s="7" t="str">
        <f t="shared" ref="O71:O134" si="10">"TR" &amp; ROUNDDOWN(H71,0) &amp; "x" &amp; ROUNDDOWN(J71,0)</f>
        <v>TR50x1</v>
      </c>
    </row>
    <row r="72" spans="1:15" ht="15" customHeight="1" x14ac:dyDescent="0.25">
      <c r="A72" s="1" t="s">
        <v>883</v>
      </c>
      <c r="B72" s="1" t="s">
        <v>877</v>
      </c>
      <c r="C72" s="11">
        <v>2.3816666666666664</v>
      </c>
      <c r="D72" s="2">
        <v>50.8</v>
      </c>
      <c r="E72" s="11">
        <v>1.95</v>
      </c>
      <c r="F72" s="6" t="str">
        <f t="shared" si="5"/>
        <v xml:space="preserve">*elseif,AR20,EQ,'TR50.8X1.95',THEN
   CEDISATR_VAR_d=0.05080
   CEDISATR_VAR_t=0.00195
</v>
      </c>
      <c r="H72" s="7">
        <v>50.8</v>
      </c>
      <c r="I72" s="1">
        <v>150</v>
      </c>
      <c r="J72" s="7">
        <f t="shared" si="6"/>
        <v>1.5</v>
      </c>
      <c r="K72" s="1">
        <v>1108</v>
      </c>
      <c r="L72" s="7">
        <f t="shared" si="7"/>
        <v>11.08</v>
      </c>
      <c r="M72" s="13">
        <f t="shared" si="8"/>
        <v>1.8466666666666667</v>
      </c>
      <c r="N72" s="7" t="str">
        <f t="shared" si="9"/>
        <v>TR50.8x1.5</v>
      </c>
      <c r="O72" s="7" t="str">
        <f t="shared" si="10"/>
        <v>TR50x1</v>
      </c>
    </row>
    <row r="73" spans="1:15" ht="15" customHeight="1" x14ac:dyDescent="0.25">
      <c r="A73" s="1" t="s">
        <v>884</v>
      </c>
      <c r="B73" s="1" t="s">
        <v>885</v>
      </c>
      <c r="C73" s="11">
        <v>2.4416666666666669</v>
      </c>
      <c r="D73" s="2">
        <v>50.8</v>
      </c>
      <c r="E73" s="11">
        <v>2</v>
      </c>
      <c r="F73" s="6" t="str">
        <f t="shared" si="5"/>
        <v xml:space="preserve">*elseif,AR20,EQ,'TR50.8X2',THEN
   CEDISATR_VAR_d=0.05080
   CEDISATR_VAR_t=0.00200
</v>
      </c>
      <c r="H73" s="7">
        <v>50.8</v>
      </c>
      <c r="I73" s="1">
        <v>155</v>
      </c>
      <c r="J73" s="7">
        <f t="shared" si="6"/>
        <v>1.55</v>
      </c>
      <c r="K73" s="1">
        <v>1144</v>
      </c>
      <c r="L73" s="7">
        <f t="shared" si="7"/>
        <v>11.44</v>
      </c>
      <c r="M73" s="13">
        <f t="shared" si="8"/>
        <v>1.9066666666666665</v>
      </c>
      <c r="N73" s="7" t="str">
        <f t="shared" si="9"/>
        <v>TR50.8x1.55</v>
      </c>
      <c r="O73" s="7" t="str">
        <f t="shared" si="10"/>
        <v>TR50x1</v>
      </c>
    </row>
    <row r="74" spans="1:15" ht="15" customHeight="1" x14ac:dyDescent="0.25">
      <c r="A74" s="1" t="s">
        <v>886</v>
      </c>
      <c r="B74" s="1" t="s">
        <v>885</v>
      </c>
      <c r="C74" s="11">
        <v>2.7349999999999999</v>
      </c>
      <c r="D74" s="2">
        <v>50.8</v>
      </c>
      <c r="E74" s="11">
        <v>2.25</v>
      </c>
      <c r="F74" s="6" t="str">
        <f t="shared" si="5"/>
        <v xml:space="preserve">*elseif,AR20,EQ,'TR50.8X2.25',THEN
   CEDISATR_VAR_d=0.05080
   CEDISATR_VAR_t=0.00225
</v>
      </c>
      <c r="H74" s="7">
        <v>50.8</v>
      </c>
      <c r="I74" s="1">
        <v>180</v>
      </c>
      <c r="J74" s="7">
        <f t="shared" si="6"/>
        <v>1.8</v>
      </c>
      <c r="K74" s="1">
        <v>1323</v>
      </c>
      <c r="L74" s="7">
        <f t="shared" si="7"/>
        <v>13.23</v>
      </c>
      <c r="M74" s="13">
        <f t="shared" si="8"/>
        <v>2.2050000000000001</v>
      </c>
      <c r="N74" s="7" t="str">
        <f t="shared" si="9"/>
        <v>TR50.8x1.8</v>
      </c>
      <c r="O74" s="7" t="str">
        <f t="shared" si="10"/>
        <v>TR50x1</v>
      </c>
    </row>
    <row r="75" spans="1:15" ht="15" customHeight="1" x14ac:dyDescent="0.25">
      <c r="A75" s="1" t="s">
        <v>887</v>
      </c>
      <c r="B75" s="1" t="s">
        <v>885</v>
      </c>
      <c r="C75" s="11">
        <v>3.1983333333333337</v>
      </c>
      <c r="D75" s="2">
        <v>50.8</v>
      </c>
      <c r="E75" s="11">
        <v>2.65</v>
      </c>
      <c r="F75" s="6" t="str">
        <f t="shared" si="5"/>
        <v xml:space="preserve">*elseif,AR20,EQ,'TR50.8X2.65',THEN
   CEDISATR_VAR_d=0.05080
   CEDISATR_VAR_t=0.00265
</v>
      </c>
      <c r="H75" s="7">
        <v>50.8</v>
      </c>
      <c r="I75" s="1">
        <v>190</v>
      </c>
      <c r="J75" s="7">
        <f t="shared" si="6"/>
        <v>1.9</v>
      </c>
      <c r="K75" s="1">
        <v>1394</v>
      </c>
      <c r="L75" s="7">
        <f t="shared" si="7"/>
        <v>13.94</v>
      </c>
      <c r="M75" s="13">
        <f t="shared" si="8"/>
        <v>2.3233333333333333</v>
      </c>
      <c r="N75" s="7" t="str">
        <f t="shared" si="9"/>
        <v>TR50.8x1.9</v>
      </c>
      <c r="O75" s="7" t="str">
        <f t="shared" si="10"/>
        <v>TR50x1</v>
      </c>
    </row>
    <row r="76" spans="1:15" ht="15" customHeight="1" x14ac:dyDescent="0.25">
      <c r="A76" s="1" t="s">
        <v>888</v>
      </c>
      <c r="B76" s="1" t="s">
        <v>889</v>
      </c>
      <c r="C76" s="11">
        <v>3.5983333333333332</v>
      </c>
      <c r="D76" s="2">
        <v>50.8</v>
      </c>
      <c r="E76" s="11">
        <v>3</v>
      </c>
      <c r="F76" s="6" t="str">
        <f t="shared" si="5"/>
        <v xml:space="preserve">*elseif,AR20,EQ,'TR50.8X3',THEN
   CEDISATR_VAR_d=0.05080
   CEDISATR_VAR_t=0.00300
</v>
      </c>
      <c r="H76" s="7">
        <v>50.8</v>
      </c>
      <c r="I76" s="1">
        <v>195</v>
      </c>
      <c r="J76" s="7">
        <f t="shared" si="6"/>
        <v>1.95</v>
      </c>
      <c r="K76" s="1">
        <v>1429</v>
      </c>
      <c r="L76" s="7">
        <f t="shared" si="7"/>
        <v>14.29</v>
      </c>
      <c r="M76" s="13">
        <f t="shared" si="8"/>
        <v>2.3816666666666664</v>
      </c>
      <c r="N76" s="7" t="str">
        <f t="shared" si="9"/>
        <v>TR50.8x1.95</v>
      </c>
      <c r="O76" s="7" t="str">
        <f t="shared" si="10"/>
        <v>TR50x1</v>
      </c>
    </row>
    <row r="77" spans="1:15" ht="15" customHeight="1" x14ac:dyDescent="0.25">
      <c r="A77" s="1" t="s">
        <v>890</v>
      </c>
      <c r="B77" s="1" t="s">
        <v>891</v>
      </c>
      <c r="C77" s="11">
        <v>1.675</v>
      </c>
      <c r="D77" s="2">
        <v>57.15</v>
      </c>
      <c r="E77" s="11">
        <v>1.2</v>
      </c>
      <c r="F77" s="6" t="str">
        <f t="shared" si="5"/>
        <v xml:space="preserve">*elseif,AR20,EQ,'TR57.15X1.2',THEN
   CEDISATR_VAR_d=0.05715
   CEDISATR_VAR_t=0.00120
</v>
      </c>
      <c r="H77" s="7">
        <v>50.8</v>
      </c>
      <c r="I77" s="1">
        <v>200</v>
      </c>
      <c r="J77" s="7">
        <f t="shared" si="6"/>
        <v>2</v>
      </c>
      <c r="K77" s="1">
        <v>1465</v>
      </c>
      <c r="L77" s="7">
        <f t="shared" si="7"/>
        <v>14.65</v>
      </c>
      <c r="M77" s="13">
        <f t="shared" si="8"/>
        <v>2.4416666666666669</v>
      </c>
      <c r="N77" s="7" t="str">
        <f t="shared" si="9"/>
        <v>TR50.8x2</v>
      </c>
      <c r="O77" s="7" t="str">
        <f t="shared" si="10"/>
        <v>TR50x2</v>
      </c>
    </row>
    <row r="78" spans="1:15" ht="15" customHeight="1" x14ac:dyDescent="0.25">
      <c r="A78" s="1" t="s">
        <v>892</v>
      </c>
      <c r="B78" s="1" t="s">
        <v>891</v>
      </c>
      <c r="C78" s="11">
        <v>1.7433333333333334</v>
      </c>
      <c r="D78" s="2">
        <v>57.15</v>
      </c>
      <c r="E78" s="11">
        <v>1.25</v>
      </c>
      <c r="F78" s="6" t="str">
        <f t="shared" si="5"/>
        <v xml:space="preserve">*elseif,AR20,EQ,'TR57.15X1.25',THEN
   CEDISATR_VAR_d=0.05715
   CEDISATR_VAR_t=0.00125
</v>
      </c>
      <c r="H78" s="7">
        <v>50.8</v>
      </c>
      <c r="I78" s="1">
        <v>225</v>
      </c>
      <c r="J78" s="7">
        <f t="shared" si="6"/>
        <v>2.25</v>
      </c>
      <c r="K78" s="1">
        <v>1641</v>
      </c>
      <c r="L78" s="7">
        <f t="shared" si="7"/>
        <v>16.41</v>
      </c>
      <c r="M78" s="13">
        <f t="shared" si="8"/>
        <v>2.7349999999999999</v>
      </c>
      <c r="N78" s="7" t="str">
        <f t="shared" si="9"/>
        <v>TR50.8x2.25</v>
      </c>
      <c r="O78" s="7" t="str">
        <f t="shared" si="10"/>
        <v>TR50x2</v>
      </c>
    </row>
    <row r="79" spans="1:15" ht="15" customHeight="1" x14ac:dyDescent="0.25">
      <c r="A79" s="1" t="s">
        <v>893</v>
      </c>
      <c r="B79" s="1" t="s">
        <v>891</v>
      </c>
      <c r="C79" s="11">
        <v>2.0833333333333335</v>
      </c>
      <c r="D79" s="2">
        <v>57.15</v>
      </c>
      <c r="E79" s="11">
        <v>1.5</v>
      </c>
      <c r="F79" s="6" t="str">
        <f t="shared" si="5"/>
        <v xml:space="preserve">*elseif,AR20,EQ,'TR57.15X1.5',THEN
   CEDISATR_VAR_d=0.05715
   CEDISATR_VAR_t=0.00150
</v>
      </c>
      <c r="H79" s="7">
        <v>50.8</v>
      </c>
      <c r="I79" s="1">
        <v>265</v>
      </c>
      <c r="J79" s="7">
        <f t="shared" si="6"/>
        <v>2.65</v>
      </c>
      <c r="K79" s="1">
        <v>1919</v>
      </c>
      <c r="L79" s="7">
        <f t="shared" si="7"/>
        <v>19.190000000000001</v>
      </c>
      <c r="M79" s="13">
        <f t="shared" si="8"/>
        <v>3.1983333333333337</v>
      </c>
      <c r="N79" s="7" t="str">
        <f t="shared" si="9"/>
        <v>TR50.8x2.65</v>
      </c>
      <c r="O79" s="7" t="str">
        <f t="shared" si="10"/>
        <v>TR50x2</v>
      </c>
    </row>
    <row r="80" spans="1:15" ht="15" customHeight="1" x14ac:dyDescent="0.25">
      <c r="A80" s="1" t="s">
        <v>894</v>
      </c>
      <c r="B80" s="1" t="s">
        <v>891</v>
      </c>
      <c r="C80" s="11">
        <v>2.1516666666666668</v>
      </c>
      <c r="D80" s="2">
        <v>57.15</v>
      </c>
      <c r="E80" s="11">
        <v>1.55</v>
      </c>
      <c r="F80" s="6" t="str">
        <f t="shared" si="5"/>
        <v xml:space="preserve">*elseif,AR20,EQ,'TR57.15X1.55',THEN
   CEDISATR_VAR_d=0.05715
   CEDISATR_VAR_t=0.00155
</v>
      </c>
      <c r="H80" s="7">
        <v>50.8</v>
      </c>
      <c r="I80" s="1">
        <v>300</v>
      </c>
      <c r="J80" s="7">
        <f t="shared" si="6"/>
        <v>3</v>
      </c>
      <c r="K80" s="1">
        <v>2159</v>
      </c>
      <c r="L80" s="7">
        <f t="shared" si="7"/>
        <v>21.59</v>
      </c>
      <c r="M80" s="13">
        <f t="shared" si="8"/>
        <v>3.5983333333333332</v>
      </c>
      <c r="N80" s="7" t="str">
        <f t="shared" si="9"/>
        <v>TR50.8x3</v>
      </c>
      <c r="O80" s="7" t="str">
        <f t="shared" si="10"/>
        <v>TR50x3</v>
      </c>
    </row>
    <row r="81" spans="1:15" ht="15" customHeight="1" x14ac:dyDescent="0.25">
      <c r="A81" s="1" t="s">
        <v>895</v>
      </c>
      <c r="B81" s="1" t="s">
        <v>891</v>
      </c>
      <c r="C81" s="11">
        <v>2.4883333333333333</v>
      </c>
      <c r="D81" s="2">
        <v>57.15</v>
      </c>
      <c r="E81" s="11">
        <v>1.8</v>
      </c>
      <c r="F81" s="6" t="str">
        <f t="shared" si="5"/>
        <v xml:space="preserve">*elseif,AR20,EQ,'TR57.15X1.8',THEN
   CEDISATR_VAR_d=0.05715
   CEDISATR_VAR_t=0.00180
</v>
      </c>
      <c r="H81" s="7">
        <v>57.15</v>
      </c>
      <c r="I81" s="1">
        <v>120</v>
      </c>
      <c r="J81" s="7">
        <f t="shared" si="6"/>
        <v>1.2</v>
      </c>
      <c r="K81" s="1">
        <v>1005</v>
      </c>
      <c r="L81" s="7">
        <f t="shared" si="7"/>
        <v>10.050000000000001</v>
      </c>
      <c r="M81" s="13">
        <f t="shared" si="8"/>
        <v>1.675</v>
      </c>
      <c r="N81" s="7" t="str">
        <f t="shared" si="9"/>
        <v>TR57.15x1.2</v>
      </c>
      <c r="O81" s="7" t="str">
        <f t="shared" si="10"/>
        <v>TR57x1</v>
      </c>
    </row>
    <row r="82" spans="1:15" ht="15" customHeight="1" x14ac:dyDescent="0.25">
      <c r="A82" s="1" t="s">
        <v>896</v>
      </c>
      <c r="B82" s="1" t="s">
        <v>891</v>
      </c>
      <c r="C82" s="11">
        <v>2.6233333333333335</v>
      </c>
      <c r="D82" s="2">
        <v>57.15</v>
      </c>
      <c r="E82" s="11">
        <v>1.9</v>
      </c>
      <c r="F82" s="6" t="str">
        <f t="shared" si="5"/>
        <v xml:space="preserve">*elseif,AR20,EQ,'TR57.15X1.9',THEN
   CEDISATR_VAR_d=0.05715
   CEDISATR_VAR_t=0.00190
</v>
      </c>
      <c r="H82" s="7">
        <v>57.15</v>
      </c>
      <c r="I82" s="1">
        <v>125</v>
      </c>
      <c r="J82" s="7">
        <f t="shared" si="6"/>
        <v>1.25</v>
      </c>
      <c r="K82" s="1">
        <v>1046</v>
      </c>
      <c r="L82" s="7">
        <f t="shared" si="7"/>
        <v>10.46</v>
      </c>
      <c r="M82" s="13">
        <f t="shared" si="8"/>
        <v>1.7433333333333334</v>
      </c>
      <c r="N82" s="7" t="str">
        <f t="shared" si="9"/>
        <v>TR57.15x1.25</v>
      </c>
      <c r="O82" s="7" t="str">
        <f t="shared" si="10"/>
        <v>TR57x1</v>
      </c>
    </row>
    <row r="83" spans="1:15" ht="15" customHeight="1" x14ac:dyDescent="0.25">
      <c r="A83" s="1" t="s">
        <v>897</v>
      </c>
      <c r="B83" s="1" t="s">
        <v>891</v>
      </c>
      <c r="C83" s="11">
        <v>2.69</v>
      </c>
      <c r="D83" s="2">
        <v>57.15</v>
      </c>
      <c r="E83" s="11">
        <v>1.95</v>
      </c>
      <c r="F83" s="6" t="str">
        <f t="shared" si="5"/>
        <v xml:space="preserve">*elseif,AR20,EQ,'TR57.15X1.95',THEN
   CEDISATR_VAR_d=0.05715
   CEDISATR_VAR_t=0.00195
</v>
      </c>
      <c r="H83" s="7">
        <v>57.15</v>
      </c>
      <c r="I83" s="1">
        <v>150</v>
      </c>
      <c r="J83" s="7">
        <f t="shared" si="6"/>
        <v>1.5</v>
      </c>
      <c r="K83" s="1">
        <v>1250</v>
      </c>
      <c r="L83" s="7">
        <f t="shared" si="7"/>
        <v>12.5</v>
      </c>
      <c r="M83" s="13">
        <f t="shared" si="8"/>
        <v>2.0833333333333335</v>
      </c>
      <c r="N83" s="7" t="str">
        <f t="shared" si="9"/>
        <v>TR57.15x1.5</v>
      </c>
      <c r="O83" s="7" t="str">
        <f t="shared" si="10"/>
        <v>TR57x1</v>
      </c>
    </row>
    <row r="84" spans="1:15" ht="15" customHeight="1" x14ac:dyDescent="0.25">
      <c r="A84" s="1" t="s">
        <v>898</v>
      </c>
      <c r="B84" s="1" t="s">
        <v>899</v>
      </c>
      <c r="C84" s="11">
        <v>2.7566666666666664</v>
      </c>
      <c r="D84" s="2">
        <v>57.15</v>
      </c>
      <c r="E84" s="11">
        <v>2</v>
      </c>
      <c r="F84" s="6" t="str">
        <f t="shared" si="5"/>
        <v xml:space="preserve">*elseif,AR20,EQ,'TR57.15X2',THEN
   CEDISATR_VAR_d=0.05715
   CEDISATR_VAR_t=0.00200
</v>
      </c>
      <c r="H84" s="7">
        <v>57.15</v>
      </c>
      <c r="I84" s="1">
        <v>155</v>
      </c>
      <c r="J84" s="7">
        <f t="shared" si="6"/>
        <v>1.55</v>
      </c>
      <c r="K84" s="1">
        <v>1291</v>
      </c>
      <c r="L84" s="7">
        <f t="shared" si="7"/>
        <v>12.91</v>
      </c>
      <c r="M84" s="13">
        <f t="shared" si="8"/>
        <v>2.1516666666666668</v>
      </c>
      <c r="N84" s="7" t="str">
        <f t="shared" si="9"/>
        <v>TR57.15x1.55</v>
      </c>
      <c r="O84" s="7" t="str">
        <f t="shared" si="10"/>
        <v>TR57x1</v>
      </c>
    </row>
    <row r="85" spans="1:15" ht="15" customHeight="1" x14ac:dyDescent="0.25">
      <c r="A85" s="1" t="s">
        <v>900</v>
      </c>
      <c r="B85" s="1" t="s">
        <v>899</v>
      </c>
      <c r="C85" s="11">
        <v>3.09</v>
      </c>
      <c r="D85" s="2">
        <v>57.15</v>
      </c>
      <c r="E85" s="11">
        <v>2.25</v>
      </c>
      <c r="F85" s="6" t="str">
        <f t="shared" si="5"/>
        <v xml:space="preserve">*elseif,AR20,EQ,'TR57.15X2.25',THEN
   CEDISATR_VAR_d=0.05715
   CEDISATR_VAR_t=0.00225
</v>
      </c>
      <c r="H85" s="7">
        <v>57.15</v>
      </c>
      <c r="I85" s="1">
        <v>180</v>
      </c>
      <c r="J85" s="7">
        <f t="shared" si="6"/>
        <v>1.8</v>
      </c>
      <c r="K85" s="1">
        <v>1493</v>
      </c>
      <c r="L85" s="7">
        <f t="shared" si="7"/>
        <v>14.93</v>
      </c>
      <c r="M85" s="13">
        <f t="shared" si="8"/>
        <v>2.4883333333333333</v>
      </c>
      <c r="N85" s="7" t="str">
        <f t="shared" si="9"/>
        <v>TR57.15x1.8</v>
      </c>
      <c r="O85" s="7" t="str">
        <f t="shared" si="10"/>
        <v>TR57x1</v>
      </c>
    </row>
    <row r="86" spans="1:15" ht="15" customHeight="1" x14ac:dyDescent="0.25">
      <c r="A86" s="1" t="s">
        <v>901</v>
      </c>
      <c r="B86" s="1" t="s">
        <v>899</v>
      </c>
      <c r="C86" s="11">
        <v>3.6166666666666667</v>
      </c>
      <c r="D86" s="2">
        <v>57.15</v>
      </c>
      <c r="E86" s="11">
        <v>2.65</v>
      </c>
      <c r="F86" s="6" t="str">
        <f t="shared" si="5"/>
        <v xml:space="preserve">*elseif,AR20,EQ,'TR57.15X2.65',THEN
   CEDISATR_VAR_d=0.05715
   CEDISATR_VAR_t=0.00265
</v>
      </c>
      <c r="H86" s="7">
        <v>57.15</v>
      </c>
      <c r="I86" s="1">
        <v>190</v>
      </c>
      <c r="J86" s="7">
        <f t="shared" si="6"/>
        <v>1.9</v>
      </c>
      <c r="K86" s="1">
        <v>1574</v>
      </c>
      <c r="L86" s="7">
        <f t="shared" si="7"/>
        <v>15.74</v>
      </c>
      <c r="M86" s="13">
        <f t="shared" si="8"/>
        <v>2.6233333333333335</v>
      </c>
      <c r="N86" s="7" t="str">
        <f t="shared" si="9"/>
        <v>TR57.15x1.9</v>
      </c>
      <c r="O86" s="7" t="str">
        <f t="shared" si="10"/>
        <v>TR57x1</v>
      </c>
    </row>
    <row r="87" spans="1:15" ht="15" customHeight="1" x14ac:dyDescent="0.25">
      <c r="A87" s="1" t="s">
        <v>902</v>
      </c>
      <c r="B87" s="1" t="s">
        <v>903</v>
      </c>
      <c r="C87" s="11">
        <v>4.0716666666666663</v>
      </c>
      <c r="D87" s="2">
        <v>57.15</v>
      </c>
      <c r="E87" s="11">
        <v>3</v>
      </c>
      <c r="F87" s="6" t="str">
        <f t="shared" si="5"/>
        <v xml:space="preserve">*elseif,AR20,EQ,'TR57.15X3',THEN
   CEDISATR_VAR_d=0.05715
   CEDISATR_VAR_t=0.00300
</v>
      </c>
      <c r="H87" s="7">
        <v>57.15</v>
      </c>
      <c r="I87" s="1">
        <v>195</v>
      </c>
      <c r="J87" s="7">
        <f t="shared" si="6"/>
        <v>1.95</v>
      </c>
      <c r="K87" s="1">
        <v>1614</v>
      </c>
      <c r="L87" s="7">
        <f t="shared" si="7"/>
        <v>16.14</v>
      </c>
      <c r="M87" s="13">
        <f t="shared" si="8"/>
        <v>2.69</v>
      </c>
      <c r="N87" s="7" t="str">
        <f t="shared" si="9"/>
        <v>TR57.15x1.95</v>
      </c>
      <c r="O87" s="7" t="str">
        <f t="shared" si="10"/>
        <v>TR57x1</v>
      </c>
    </row>
    <row r="88" spans="1:15" ht="15" customHeight="1" x14ac:dyDescent="0.25">
      <c r="A88" s="1" t="s">
        <v>904</v>
      </c>
      <c r="B88" s="1" t="s">
        <v>905</v>
      </c>
      <c r="C88" s="11">
        <v>1.865</v>
      </c>
      <c r="D88" s="2">
        <v>63.5</v>
      </c>
      <c r="E88" s="11">
        <v>1.2</v>
      </c>
      <c r="F88" s="6" t="str">
        <f t="shared" si="5"/>
        <v xml:space="preserve">*elseif,AR20,EQ,'TR63.5X1.2',THEN
   CEDISATR_VAR_d=0.06350
   CEDISATR_VAR_t=0.00120
</v>
      </c>
      <c r="H88" s="7">
        <v>57.15</v>
      </c>
      <c r="I88" s="1">
        <v>200</v>
      </c>
      <c r="J88" s="7">
        <f t="shared" si="6"/>
        <v>2</v>
      </c>
      <c r="K88" s="1">
        <v>1654</v>
      </c>
      <c r="L88" s="7">
        <f t="shared" si="7"/>
        <v>16.54</v>
      </c>
      <c r="M88" s="13">
        <f t="shared" si="8"/>
        <v>2.7566666666666664</v>
      </c>
      <c r="N88" s="7" t="str">
        <f t="shared" si="9"/>
        <v>TR57.15x2</v>
      </c>
      <c r="O88" s="7" t="str">
        <f t="shared" si="10"/>
        <v>TR57x2</v>
      </c>
    </row>
    <row r="89" spans="1:15" ht="15" customHeight="1" x14ac:dyDescent="0.25">
      <c r="A89" s="1" t="s">
        <v>906</v>
      </c>
      <c r="B89" s="1" t="s">
        <v>905</v>
      </c>
      <c r="C89" s="11">
        <v>1.9400000000000002</v>
      </c>
      <c r="D89" s="2">
        <v>63.5</v>
      </c>
      <c r="E89" s="11">
        <v>1.25</v>
      </c>
      <c r="F89" s="6" t="str">
        <f t="shared" si="5"/>
        <v xml:space="preserve">*elseif,AR20,EQ,'TR63.5X1.25',THEN
   CEDISATR_VAR_d=0.06350
   CEDISATR_VAR_t=0.00125
</v>
      </c>
      <c r="H89" s="7">
        <v>57.15</v>
      </c>
      <c r="I89" s="1">
        <v>225</v>
      </c>
      <c r="J89" s="7">
        <f t="shared" si="6"/>
        <v>2.25</v>
      </c>
      <c r="K89" s="1">
        <v>1854</v>
      </c>
      <c r="L89" s="7">
        <f t="shared" si="7"/>
        <v>18.54</v>
      </c>
      <c r="M89" s="13">
        <f t="shared" si="8"/>
        <v>3.09</v>
      </c>
      <c r="N89" s="7" t="str">
        <f t="shared" si="9"/>
        <v>TR57.15x2.25</v>
      </c>
      <c r="O89" s="7" t="str">
        <f t="shared" si="10"/>
        <v>TR57x2</v>
      </c>
    </row>
    <row r="90" spans="1:15" ht="15" customHeight="1" x14ac:dyDescent="0.25">
      <c r="A90" s="1" t="s">
        <v>907</v>
      </c>
      <c r="B90" s="1" t="s">
        <v>905</v>
      </c>
      <c r="C90" s="11">
        <v>2.3199999999999998</v>
      </c>
      <c r="D90" s="2">
        <v>63.5</v>
      </c>
      <c r="E90" s="11">
        <v>1.5</v>
      </c>
      <c r="F90" s="6" t="str">
        <f t="shared" si="5"/>
        <v xml:space="preserve">*elseif,AR20,EQ,'TR63.5X1.5',THEN
   CEDISATR_VAR_d=0.06350
   CEDISATR_VAR_t=0.00150
</v>
      </c>
      <c r="H90" s="7">
        <v>57.15</v>
      </c>
      <c r="I90" s="1">
        <v>265</v>
      </c>
      <c r="J90" s="7">
        <f t="shared" si="6"/>
        <v>2.65</v>
      </c>
      <c r="K90" s="1">
        <v>2170</v>
      </c>
      <c r="L90" s="7">
        <f t="shared" si="7"/>
        <v>21.7</v>
      </c>
      <c r="M90" s="13">
        <f t="shared" si="8"/>
        <v>3.6166666666666667</v>
      </c>
      <c r="N90" s="7" t="str">
        <f t="shared" si="9"/>
        <v>TR57.15x2.65</v>
      </c>
      <c r="O90" s="7" t="str">
        <f t="shared" si="10"/>
        <v>TR57x2</v>
      </c>
    </row>
    <row r="91" spans="1:15" ht="15" customHeight="1" x14ac:dyDescent="0.25">
      <c r="A91" s="1" t="s">
        <v>908</v>
      </c>
      <c r="B91" s="1" t="s">
        <v>905</v>
      </c>
      <c r="C91" s="11">
        <v>2.3966666666666669</v>
      </c>
      <c r="D91" s="2">
        <v>63.5</v>
      </c>
      <c r="E91" s="11">
        <v>1.55</v>
      </c>
      <c r="F91" s="6" t="str">
        <f t="shared" si="5"/>
        <v xml:space="preserve">*elseif,AR20,EQ,'TR63.5X1.55',THEN
   CEDISATR_VAR_d=0.06350
   CEDISATR_VAR_t=0.00155
</v>
      </c>
      <c r="H91" s="7">
        <v>57.15</v>
      </c>
      <c r="I91" s="1">
        <v>300</v>
      </c>
      <c r="J91" s="7">
        <f t="shared" si="6"/>
        <v>3</v>
      </c>
      <c r="K91" s="1">
        <v>2443</v>
      </c>
      <c r="L91" s="7">
        <f t="shared" si="7"/>
        <v>24.43</v>
      </c>
      <c r="M91" s="13">
        <f t="shared" si="8"/>
        <v>4.0716666666666663</v>
      </c>
      <c r="N91" s="7" t="str">
        <f t="shared" si="9"/>
        <v>TR57.15x3</v>
      </c>
      <c r="O91" s="7" t="str">
        <f t="shared" si="10"/>
        <v>TR57x3</v>
      </c>
    </row>
    <row r="92" spans="1:15" ht="15" customHeight="1" x14ac:dyDescent="0.25">
      <c r="A92" s="1" t="s">
        <v>909</v>
      </c>
      <c r="B92" s="1" t="s">
        <v>905</v>
      </c>
      <c r="C92" s="11">
        <v>2.7733333333333334</v>
      </c>
      <c r="D92" s="2">
        <v>63.5</v>
      </c>
      <c r="E92" s="11">
        <v>1.8</v>
      </c>
      <c r="F92" s="6" t="str">
        <f t="shared" si="5"/>
        <v xml:space="preserve">*elseif,AR20,EQ,'TR63.5X1.8',THEN
   CEDISATR_VAR_d=0.06350
   CEDISATR_VAR_t=0.00180
</v>
      </c>
      <c r="H92" s="7">
        <v>63.5</v>
      </c>
      <c r="I92" s="1">
        <v>120</v>
      </c>
      <c r="J92" s="7">
        <f t="shared" si="6"/>
        <v>1.2</v>
      </c>
      <c r="K92" s="1">
        <v>1119</v>
      </c>
      <c r="L92" s="7">
        <f t="shared" si="7"/>
        <v>11.19</v>
      </c>
      <c r="M92" s="13">
        <f t="shared" si="8"/>
        <v>1.865</v>
      </c>
      <c r="N92" s="7" t="str">
        <f t="shared" si="9"/>
        <v>TR63.5x1.2</v>
      </c>
      <c r="O92" s="7" t="str">
        <f t="shared" si="10"/>
        <v>TR63x1</v>
      </c>
    </row>
    <row r="93" spans="1:15" ht="15" customHeight="1" x14ac:dyDescent="0.25">
      <c r="A93" s="1" t="s">
        <v>910</v>
      </c>
      <c r="B93" s="1" t="s">
        <v>905</v>
      </c>
      <c r="C93" s="11">
        <v>2.9233333333333333</v>
      </c>
      <c r="D93" s="2">
        <v>63.5</v>
      </c>
      <c r="E93" s="11">
        <v>1.9</v>
      </c>
      <c r="F93" s="6" t="str">
        <f t="shared" si="5"/>
        <v xml:space="preserve">*elseif,AR20,EQ,'TR63.5X1.9',THEN
   CEDISATR_VAR_d=0.06350
   CEDISATR_VAR_t=0.00190
</v>
      </c>
      <c r="H93" s="7">
        <v>63.5</v>
      </c>
      <c r="I93" s="1">
        <v>125</v>
      </c>
      <c r="J93" s="7">
        <f t="shared" si="6"/>
        <v>1.25</v>
      </c>
      <c r="K93" s="1">
        <v>1164</v>
      </c>
      <c r="L93" s="7">
        <f t="shared" si="7"/>
        <v>11.64</v>
      </c>
      <c r="M93" s="13">
        <f t="shared" si="8"/>
        <v>1.9400000000000002</v>
      </c>
      <c r="N93" s="7" t="str">
        <f t="shared" si="9"/>
        <v>TR63.5x1.25</v>
      </c>
      <c r="O93" s="7" t="str">
        <f t="shared" si="10"/>
        <v>TR63x1</v>
      </c>
    </row>
    <row r="94" spans="1:15" ht="15" customHeight="1" x14ac:dyDescent="0.25">
      <c r="A94" s="1" t="s">
        <v>911</v>
      </c>
      <c r="B94" s="1" t="s">
        <v>905</v>
      </c>
      <c r="C94" s="11">
        <v>2.9983333333333331</v>
      </c>
      <c r="D94" s="2">
        <v>63.5</v>
      </c>
      <c r="E94" s="11">
        <v>1.95</v>
      </c>
      <c r="F94" s="6" t="str">
        <f t="shared" si="5"/>
        <v xml:space="preserve">*elseif,AR20,EQ,'TR63.5X1.95',THEN
   CEDISATR_VAR_d=0.06350
   CEDISATR_VAR_t=0.00195
</v>
      </c>
      <c r="H94" s="7">
        <v>63.5</v>
      </c>
      <c r="I94" s="1">
        <v>150</v>
      </c>
      <c r="J94" s="7">
        <f t="shared" si="6"/>
        <v>1.5</v>
      </c>
      <c r="K94" s="1">
        <v>1392</v>
      </c>
      <c r="L94" s="7">
        <f t="shared" si="7"/>
        <v>13.92</v>
      </c>
      <c r="M94" s="13">
        <f t="shared" si="8"/>
        <v>2.3199999999999998</v>
      </c>
      <c r="N94" s="7" t="str">
        <f t="shared" si="9"/>
        <v>TR63.5x1.5</v>
      </c>
      <c r="O94" s="7" t="str">
        <f t="shared" si="10"/>
        <v>TR63x1</v>
      </c>
    </row>
    <row r="95" spans="1:15" ht="15" customHeight="1" x14ac:dyDescent="0.25">
      <c r="A95" s="1" t="s">
        <v>912</v>
      </c>
      <c r="B95" s="1" t="s">
        <v>913</v>
      </c>
      <c r="C95" s="11">
        <v>3.0733333333333337</v>
      </c>
      <c r="D95" s="2">
        <v>63.5</v>
      </c>
      <c r="E95" s="11">
        <v>2</v>
      </c>
      <c r="F95" s="6" t="str">
        <f t="shared" si="5"/>
        <v xml:space="preserve">*elseif,AR20,EQ,'TR63.5X2',THEN
   CEDISATR_VAR_d=0.06350
   CEDISATR_VAR_t=0.00200
</v>
      </c>
      <c r="H95" s="7">
        <v>63.5</v>
      </c>
      <c r="I95" s="1">
        <v>155</v>
      </c>
      <c r="J95" s="7">
        <f t="shared" si="6"/>
        <v>1.55</v>
      </c>
      <c r="K95" s="1">
        <v>1438</v>
      </c>
      <c r="L95" s="7">
        <f t="shared" si="7"/>
        <v>14.38</v>
      </c>
      <c r="M95" s="13">
        <f t="shared" si="8"/>
        <v>2.3966666666666669</v>
      </c>
      <c r="N95" s="7" t="str">
        <f t="shared" si="9"/>
        <v>TR63.5x1.55</v>
      </c>
      <c r="O95" s="7" t="str">
        <f t="shared" si="10"/>
        <v>TR63x1</v>
      </c>
    </row>
    <row r="96" spans="1:15" ht="15" customHeight="1" x14ac:dyDescent="0.25">
      <c r="A96" s="1" t="s">
        <v>914</v>
      </c>
      <c r="B96" s="1" t="s">
        <v>913</v>
      </c>
      <c r="C96" s="11">
        <v>3.4450000000000003</v>
      </c>
      <c r="D96" s="2">
        <v>63.5</v>
      </c>
      <c r="E96" s="11">
        <v>2.25</v>
      </c>
      <c r="F96" s="6" t="str">
        <f t="shared" si="5"/>
        <v xml:space="preserve">*elseif,AR20,EQ,'TR63.5X2.25',THEN
   CEDISATR_VAR_d=0.06350
   CEDISATR_VAR_t=0.00225
</v>
      </c>
      <c r="H96" s="7">
        <v>63.5</v>
      </c>
      <c r="I96" s="1">
        <v>180</v>
      </c>
      <c r="J96" s="7">
        <f t="shared" si="6"/>
        <v>1.8</v>
      </c>
      <c r="K96" s="1">
        <v>1664</v>
      </c>
      <c r="L96" s="7">
        <f t="shared" si="7"/>
        <v>16.64</v>
      </c>
      <c r="M96" s="13">
        <f t="shared" si="8"/>
        <v>2.7733333333333334</v>
      </c>
      <c r="N96" s="7" t="str">
        <f t="shared" si="9"/>
        <v>TR63.5x1.8</v>
      </c>
      <c r="O96" s="7" t="str">
        <f t="shared" si="10"/>
        <v>TR63x1</v>
      </c>
    </row>
    <row r="97" spans="1:15" ht="15" customHeight="1" x14ac:dyDescent="0.25">
      <c r="A97" s="1" t="s">
        <v>915</v>
      </c>
      <c r="B97" s="1" t="s">
        <v>913</v>
      </c>
      <c r="C97" s="11">
        <v>4.0350000000000001</v>
      </c>
      <c r="D97" s="2">
        <v>63.5</v>
      </c>
      <c r="E97" s="11">
        <v>2.65</v>
      </c>
      <c r="F97" s="6" t="str">
        <f t="shared" si="5"/>
        <v xml:space="preserve">*elseif,AR20,EQ,'TR63.5X2.65',THEN
   CEDISATR_VAR_d=0.06350
   CEDISATR_VAR_t=0.00265
</v>
      </c>
      <c r="H97" s="7">
        <v>63.5</v>
      </c>
      <c r="I97" s="1">
        <v>190</v>
      </c>
      <c r="J97" s="7">
        <f t="shared" si="6"/>
        <v>1.9</v>
      </c>
      <c r="K97" s="1">
        <v>1754</v>
      </c>
      <c r="L97" s="7">
        <f t="shared" si="7"/>
        <v>17.54</v>
      </c>
      <c r="M97" s="13">
        <f t="shared" si="8"/>
        <v>2.9233333333333333</v>
      </c>
      <c r="N97" s="7" t="str">
        <f t="shared" si="9"/>
        <v>TR63.5x1.9</v>
      </c>
      <c r="O97" s="7" t="str">
        <f t="shared" si="10"/>
        <v>TR63x1</v>
      </c>
    </row>
    <row r="98" spans="1:15" ht="15" customHeight="1" x14ac:dyDescent="0.25">
      <c r="A98" s="1" t="s">
        <v>916</v>
      </c>
      <c r="B98" s="1" t="s">
        <v>917</v>
      </c>
      <c r="C98" s="11">
        <v>4.5449999999999999</v>
      </c>
      <c r="D98" s="2">
        <v>63.5</v>
      </c>
      <c r="E98" s="11">
        <v>3</v>
      </c>
      <c r="F98" s="6" t="str">
        <f t="shared" si="5"/>
        <v xml:space="preserve">*elseif,AR20,EQ,'TR63.5X3',THEN
   CEDISATR_VAR_d=0.06350
   CEDISATR_VAR_t=0.00300
</v>
      </c>
      <c r="H98" s="7">
        <v>63.5</v>
      </c>
      <c r="I98" s="1">
        <v>195</v>
      </c>
      <c r="J98" s="7">
        <f t="shared" si="6"/>
        <v>1.95</v>
      </c>
      <c r="K98" s="1">
        <v>1799</v>
      </c>
      <c r="L98" s="7">
        <f t="shared" si="7"/>
        <v>17.989999999999998</v>
      </c>
      <c r="M98" s="13">
        <f t="shared" si="8"/>
        <v>2.9983333333333331</v>
      </c>
      <c r="N98" s="7" t="str">
        <f t="shared" si="9"/>
        <v>TR63.5x1.95</v>
      </c>
      <c r="O98" s="7" t="str">
        <f t="shared" si="10"/>
        <v>TR63x1</v>
      </c>
    </row>
    <row r="99" spans="1:15" ht="15" customHeight="1" x14ac:dyDescent="0.25">
      <c r="A99" s="1" t="s">
        <v>918</v>
      </c>
      <c r="B99" s="1" t="s">
        <v>919</v>
      </c>
      <c r="C99" s="11">
        <v>2.2433333333333336</v>
      </c>
      <c r="D99" s="2">
        <v>76.2</v>
      </c>
      <c r="E99" s="11">
        <v>1.2</v>
      </c>
      <c r="F99" s="6" t="str">
        <f t="shared" si="5"/>
        <v xml:space="preserve">*elseif,AR20,EQ,'TR76.2X1.2',THEN
   CEDISATR_VAR_d=0.07620
   CEDISATR_VAR_t=0.00120
</v>
      </c>
      <c r="H99" s="7">
        <v>63.5</v>
      </c>
      <c r="I99" s="1">
        <v>200</v>
      </c>
      <c r="J99" s="7">
        <f t="shared" si="6"/>
        <v>2</v>
      </c>
      <c r="K99" s="1">
        <v>1844</v>
      </c>
      <c r="L99" s="7">
        <f t="shared" si="7"/>
        <v>18.440000000000001</v>
      </c>
      <c r="M99" s="13">
        <f t="shared" si="8"/>
        <v>3.0733333333333337</v>
      </c>
      <c r="N99" s="7" t="str">
        <f t="shared" si="9"/>
        <v>TR63.5x2</v>
      </c>
      <c r="O99" s="7" t="str">
        <f t="shared" si="10"/>
        <v>TR63x2</v>
      </c>
    </row>
    <row r="100" spans="1:15" ht="15" customHeight="1" x14ac:dyDescent="0.25">
      <c r="A100" s="1" t="s">
        <v>920</v>
      </c>
      <c r="B100" s="1" t="s">
        <v>919</v>
      </c>
      <c r="C100" s="11">
        <v>2.335</v>
      </c>
      <c r="D100" s="2">
        <v>76.2</v>
      </c>
      <c r="E100" s="11">
        <v>1.25</v>
      </c>
      <c r="F100" s="6" t="str">
        <f t="shared" si="5"/>
        <v xml:space="preserve">*elseif,AR20,EQ,'TR76.2X1.25',THEN
   CEDISATR_VAR_d=0.07620
   CEDISATR_VAR_t=0.00125
</v>
      </c>
      <c r="H100" s="7">
        <v>63.5</v>
      </c>
      <c r="I100" s="1">
        <v>225</v>
      </c>
      <c r="J100" s="7">
        <f t="shared" si="6"/>
        <v>2.25</v>
      </c>
      <c r="K100" s="1">
        <v>2067</v>
      </c>
      <c r="L100" s="7">
        <f t="shared" si="7"/>
        <v>20.67</v>
      </c>
      <c r="M100" s="13">
        <f t="shared" si="8"/>
        <v>3.4450000000000003</v>
      </c>
      <c r="N100" s="7" t="str">
        <f t="shared" si="9"/>
        <v>TR63.5x2.25</v>
      </c>
      <c r="O100" s="7" t="str">
        <f t="shared" si="10"/>
        <v>TR63x2</v>
      </c>
    </row>
    <row r="101" spans="1:15" ht="15" customHeight="1" x14ac:dyDescent="0.25">
      <c r="A101" s="1" t="s">
        <v>921</v>
      </c>
      <c r="B101" s="1" t="s">
        <v>919</v>
      </c>
      <c r="C101" s="11">
        <v>2.7949999999999999</v>
      </c>
      <c r="D101" s="2">
        <v>76.2</v>
      </c>
      <c r="E101" s="11">
        <v>1.5</v>
      </c>
      <c r="F101" s="6" t="str">
        <f t="shared" si="5"/>
        <v xml:space="preserve">*elseif,AR20,EQ,'TR76.2X1.5',THEN
   CEDISATR_VAR_d=0.07620
   CEDISATR_VAR_t=0.00150
</v>
      </c>
      <c r="H101" s="7">
        <v>63.5</v>
      </c>
      <c r="I101" s="1">
        <v>265</v>
      </c>
      <c r="J101" s="7">
        <f t="shared" si="6"/>
        <v>2.65</v>
      </c>
      <c r="K101" s="1">
        <v>2421</v>
      </c>
      <c r="L101" s="7">
        <f t="shared" si="7"/>
        <v>24.21</v>
      </c>
      <c r="M101" s="13">
        <f t="shared" si="8"/>
        <v>4.0350000000000001</v>
      </c>
      <c r="N101" s="7" t="str">
        <f t="shared" si="9"/>
        <v>TR63.5x2.65</v>
      </c>
      <c r="O101" s="7" t="str">
        <f t="shared" si="10"/>
        <v>TR63x2</v>
      </c>
    </row>
    <row r="102" spans="1:15" ht="15" customHeight="1" x14ac:dyDescent="0.25">
      <c r="A102" s="1" t="s">
        <v>922</v>
      </c>
      <c r="B102" s="1" t="s">
        <v>919</v>
      </c>
      <c r="C102" s="11">
        <v>2.8866666666666667</v>
      </c>
      <c r="D102" s="2">
        <v>76.2</v>
      </c>
      <c r="E102" s="11">
        <v>1.55</v>
      </c>
      <c r="F102" s="6" t="str">
        <f t="shared" si="5"/>
        <v xml:space="preserve">*elseif,AR20,EQ,'TR76.2X1.55',THEN
   CEDISATR_VAR_d=0.07620
   CEDISATR_VAR_t=0.00155
</v>
      </c>
      <c r="H102" s="7">
        <v>63.5</v>
      </c>
      <c r="I102" s="1">
        <v>300</v>
      </c>
      <c r="J102" s="7">
        <f t="shared" si="6"/>
        <v>3</v>
      </c>
      <c r="K102" s="1">
        <v>2727</v>
      </c>
      <c r="L102" s="7">
        <f t="shared" si="7"/>
        <v>27.27</v>
      </c>
      <c r="M102" s="13">
        <f t="shared" si="8"/>
        <v>4.5449999999999999</v>
      </c>
      <c r="N102" s="7" t="str">
        <f t="shared" si="9"/>
        <v>TR63.5x3</v>
      </c>
      <c r="O102" s="7" t="str">
        <f t="shared" si="10"/>
        <v>TR63x3</v>
      </c>
    </row>
    <row r="103" spans="1:15" ht="15" customHeight="1" x14ac:dyDescent="0.25">
      <c r="A103" s="1" t="s">
        <v>923</v>
      </c>
      <c r="B103" s="1" t="s">
        <v>919</v>
      </c>
      <c r="C103" s="11">
        <v>3.3416666666666668</v>
      </c>
      <c r="D103" s="2">
        <v>76.2</v>
      </c>
      <c r="E103" s="11">
        <v>1.8</v>
      </c>
      <c r="F103" s="6" t="str">
        <f t="shared" si="5"/>
        <v xml:space="preserve">*elseif,AR20,EQ,'TR76.2X1.8',THEN
   CEDISATR_VAR_d=0.07620
   CEDISATR_VAR_t=0.00180
</v>
      </c>
      <c r="H103" s="7">
        <v>76.2</v>
      </c>
      <c r="I103" s="1">
        <v>120</v>
      </c>
      <c r="J103" s="7">
        <f t="shared" si="6"/>
        <v>1.2</v>
      </c>
      <c r="K103" s="1">
        <v>1346</v>
      </c>
      <c r="L103" s="7">
        <f t="shared" si="7"/>
        <v>13.46</v>
      </c>
      <c r="M103" s="13">
        <f t="shared" si="8"/>
        <v>2.2433333333333336</v>
      </c>
      <c r="N103" s="7" t="str">
        <f t="shared" si="9"/>
        <v>TR76.2x1.2</v>
      </c>
      <c r="O103" s="7" t="str">
        <f t="shared" si="10"/>
        <v>TR76x1</v>
      </c>
    </row>
    <row r="104" spans="1:15" ht="15" customHeight="1" x14ac:dyDescent="0.25">
      <c r="A104" s="1" t="s">
        <v>924</v>
      </c>
      <c r="B104" s="1" t="s">
        <v>919</v>
      </c>
      <c r="C104" s="11">
        <v>3.5233333333333334</v>
      </c>
      <c r="D104" s="2">
        <v>76.2</v>
      </c>
      <c r="E104" s="11">
        <v>1.9</v>
      </c>
      <c r="F104" s="6" t="str">
        <f t="shared" si="5"/>
        <v xml:space="preserve">*elseif,AR20,EQ,'TR76.2X1.9',THEN
   CEDISATR_VAR_d=0.07620
   CEDISATR_VAR_t=0.00190
</v>
      </c>
      <c r="H104" s="7">
        <v>76.2</v>
      </c>
      <c r="I104" s="1">
        <v>125</v>
      </c>
      <c r="J104" s="7">
        <f t="shared" si="6"/>
        <v>1.25</v>
      </c>
      <c r="K104" s="1">
        <v>1401</v>
      </c>
      <c r="L104" s="7">
        <f t="shared" si="7"/>
        <v>14.01</v>
      </c>
      <c r="M104" s="13">
        <f t="shared" si="8"/>
        <v>2.335</v>
      </c>
      <c r="N104" s="7" t="str">
        <f t="shared" si="9"/>
        <v>TR76.2x1.25</v>
      </c>
      <c r="O104" s="7" t="str">
        <f t="shared" si="10"/>
        <v>TR76x1</v>
      </c>
    </row>
    <row r="105" spans="1:15" ht="15" customHeight="1" x14ac:dyDescent="0.25">
      <c r="A105" s="1" t="s">
        <v>925</v>
      </c>
      <c r="B105" s="1" t="s">
        <v>919</v>
      </c>
      <c r="C105" s="11">
        <v>3.6133333333333333</v>
      </c>
      <c r="D105" s="2">
        <v>76.2</v>
      </c>
      <c r="E105" s="11">
        <v>1.95</v>
      </c>
      <c r="F105" s="6" t="str">
        <f t="shared" si="5"/>
        <v xml:space="preserve">*elseif,AR20,EQ,'TR76.2X1.95',THEN
   CEDISATR_VAR_d=0.07620
   CEDISATR_VAR_t=0.00195
</v>
      </c>
      <c r="H105" s="7">
        <v>76.2</v>
      </c>
      <c r="I105" s="1">
        <v>150</v>
      </c>
      <c r="J105" s="7">
        <f t="shared" si="6"/>
        <v>1.5</v>
      </c>
      <c r="K105" s="1">
        <v>1677</v>
      </c>
      <c r="L105" s="7">
        <f t="shared" si="7"/>
        <v>16.77</v>
      </c>
      <c r="M105" s="13">
        <f t="shared" si="8"/>
        <v>2.7949999999999999</v>
      </c>
      <c r="N105" s="7" t="str">
        <f t="shared" si="9"/>
        <v>TR76.2x1.5</v>
      </c>
      <c r="O105" s="7" t="str">
        <f t="shared" si="10"/>
        <v>TR76x1</v>
      </c>
    </row>
    <row r="106" spans="1:15" ht="15" customHeight="1" x14ac:dyDescent="0.25">
      <c r="A106" s="1" t="s">
        <v>926</v>
      </c>
      <c r="B106" s="1" t="s">
        <v>927</v>
      </c>
      <c r="C106" s="11">
        <v>3.7050000000000001</v>
      </c>
      <c r="D106" s="2">
        <v>76.2</v>
      </c>
      <c r="E106" s="11">
        <v>2</v>
      </c>
      <c r="F106" s="6" t="str">
        <f t="shared" si="5"/>
        <v xml:space="preserve">*elseif,AR20,EQ,'TR76.2X2',THEN
   CEDISATR_VAR_d=0.07620
   CEDISATR_VAR_t=0.00200
</v>
      </c>
      <c r="H106" s="7">
        <v>76.2</v>
      </c>
      <c r="I106" s="1">
        <v>155</v>
      </c>
      <c r="J106" s="7">
        <f t="shared" si="6"/>
        <v>1.55</v>
      </c>
      <c r="K106" s="1">
        <v>1732</v>
      </c>
      <c r="L106" s="7">
        <f t="shared" si="7"/>
        <v>17.32</v>
      </c>
      <c r="M106" s="13">
        <f t="shared" si="8"/>
        <v>2.8866666666666667</v>
      </c>
      <c r="N106" s="7" t="str">
        <f t="shared" si="9"/>
        <v>TR76.2x1.55</v>
      </c>
      <c r="O106" s="7" t="str">
        <f t="shared" si="10"/>
        <v>TR76x1</v>
      </c>
    </row>
    <row r="107" spans="1:15" ht="15" customHeight="1" x14ac:dyDescent="0.25">
      <c r="A107" s="1" t="s">
        <v>928</v>
      </c>
      <c r="B107" s="1" t="s">
        <v>927</v>
      </c>
      <c r="C107" s="11">
        <v>4.1550000000000002</v>
      </c>
      <c r="D107" s="2">
        <v>76.2</v>
      </c>
      <c r="E107" s="11">
        <v>2.25</v>
      </c>
      <c r="F107" s="6" t="str">
        <f t="shared" si="5"/>
        <v xml:space="preserve">*elseif,AR20,EQ,'TR76.2X2.25',THEN
   CEDISATR_VAR_d=0.07620
   CEDISATR_VAR_t=0.00225
</v>
      </c>
      <c r="H107" s="7">
        <v>76.2</v>
      </c>
      <c r="I107" s="1">
        <v>180</v>
      </c>
      <c r="J107" s="7">
        <f t="shared" si="6"/>
        <v>1.8</v>
      </c>
      <c r="K107" s="1">
        <v>2005</v>
      </c>
      <c r="L107" s="7">
        <f t="shared" si="7"/>
        <v>20.05</v>
      </c>
      <c r="M107" s="13">
        <f t="shared" si="8"/>
        <v>3.3416666666666668</v>
      </c>
      <c r="N107" s="7" t="str">
        <f t="shared" si="9"/>
        <v>TR76.2x1.8</v>
      </c>
      <c r="O107" s="7" t="str">
        <f t="shared" si="10"/>
        <v>TR76x1</v>
      </c>
    </row>
    <row r="108" spans="1:15" ht="15" customHeight="1" x14ac:dyDescent="0.25">
      <c r="A108" s="1" t="s">
        <v>929</v>
      </c>
      <c r="B108" s="1" t="s">
        <v>927</v>
      </c>
      <c r="C108" s="11">
        <v>4.871666666666667</v>
      </c>
      <c r="D108" s="2">
        <v>76.2</v>
      </c>
      <c r="E108" s="11">
        <v>2.65</v>
      </c>
      <c r="F108" s="6" t="str">
        <f t="shared" si="5"/>
        <v xml:space="preserve">*elseif,AR20,EQ,'TR76.2X2.65',THEN
   CEDISATR_VAR_d=0.07620
   CEDISATR_VAR_t=0.00265
</v>
      </c>
      <c r="H108" s="7">
        <v>76.2</v>
      </c>
      <c r="I108" s="1">
        <v>190</v>
      </c>
      <c r="J108" s="7">
        <f t="shared" si="6"/>
        <v>1.9</v>
      </c>
      <c r="K108" s="1">
        <v>2114</v>
      </c>
      <c r="L108" s="7">
        <f t="shared" si="7"/>
        <v>21.14</v>
      </c>
      <c r="M108" s="13">
        <f t="shared" si="8"/>
        <v>3.5233333333333334</v>
      </c>
      <c r="N108" s="7" t="str">
        <f t="shared" si="9"/>
        <v>TR76.2x1.9</v>
      </c>
      <c r="O108" s="7" t="str">
        <f t="shared" si="10"/>
        <v>TR76x1</v>
      </c>
    </row>
    <row r="109" spans="1:15" ht="15" customHeight="1" x14ac:dyDescent="0.25">
      <c r="A109" s="1" t="s">
        <v>930</v>
      </c>
      <c r="B109" s="1" t="s">
        <v>931</v>
      </c>
      <c r="C109" s="11">
        <v>5.4933333333333332</v>
      </c>
      <c r="D109" s="2">
        <v>76.2</v>
      </c>
      <c r="E109" s="11">
        <v>3</v>
      </c>
      <c r="F109" s="6" t="str">
        <f t="shared" si="5"/>
        <v xml:space="preserve">*elseif,AR20,EQ,'TR76.2X3',THEN
   CEDISATR_VAR_d=0.07620
   CEDISATR_VAR_t=0.00300
</v>
      </c>
      <c r="H109" s="7">
        <v>76.2</v>
      </c>
      <c r="I109" s="1">
        <v>195</v>
      </c>
      <c r="J109" s="7">
        <f t="shared" si="6"/>
        <v>1.95</v>
      </c>
      <c r="K109" s="1">
        <v>2168</v>
      </c>
      <c r="L109" s="7">
        <f t="shared" si="7"/>
        <v>21.68</v>
      </c>
      <c r="M109" s="13">
        <f t="shared" si="8"/>
        <v>3.6133333333333333</v>
      </c>
      <c r="N109" s="7" t="str">
        <f t="shared" si="9"/>
        <v>TR76.2x1.95</v>
      </c>
      <c r="O109" s="7" t="str">
        <f t="shared" si="10"/>
        <v>TR76x1</v>
      </c>
    </row>
    <row r="110" spans="1:15" ht="15" customHeight="1" x14ac:dyDescent="0.25">
      <c r="A110" s="1" t="s">
        <v>932</v>
      </c>
      <c r="B110" s="1" t="s">
        <v>933</v>
      </c>
      <c r="C110" s="11">
        <v>2.6216666666666666</v>
      </c>
      <c r="D110" s="2">
        <v>88.9</v>
      </c>
      <c r="E110" s="11">
        <v>1.2</v>
      </c>
      <c r="F110" s="6" t="str">
        <f t="shared" ref="F110:F173" si="11">$F$1 &amp; UPPER(A110) &amp; "',THEN" &amp; CHAR(10) &amp; "   " &amp; $G$1 &amp; "_VAR_" &amp; $D$1 &amp; "=" &amp; FIXED(D110/1000,5) &amp; CHAR(10) &amp; "   " &amp; $G$1 &amp; "_VAR_" &amp; $E$1 &amp; "=" &amp; FIXED(E110/1000,5) &amp; CHAR(10)</f>
        <v xml:space="preserve">*elseif,AR20,EQ,'TR88.9X1.2',THEN
   CEDISATR_VAR_d=0.08890
   CEDISATR_VAR_t=0.00120
</v>
      </c>
      <c r="H110" s="7">
        <v>76.2</v>
      </c>
      <c r="I110" s="1">
        <v>200</v>
      </c>
      <c r="J110" s="7">
        <f t="shared" si="6"/>
        <v>2</v>
      </c>
      <c r="K110" s="1">
        <v>2223</v>
      </c>
      <c r="L110" s="7">
        <f t="shared" si="7"/>
        <v>22.23</v>
      </c>
      <c r="M110" s="13">
        <f t="shared" si="8"/>
        <v>3.7050000000000001</v>
      </c>
      <c r="N110" s="7" t="str">
        <f t="shared" si="9"/>
        <v>TR76.2x2</v>
      </c>
      <c r="O110" s="7" t="str">
        <f t="shared" si="10"/>
        <v>TR76x2</v>
      </c>
    </row>
    <row r="111" spans="1:15" ht="15" customHeight="1" x14ac:dyDescent="0.25">
      <c r="A111" s="1" t="s">
        <v>934</v>
      </c>
      <c r="B111" s="1" t="s">
        <v>933</v>
      </c>
      <c r="C111" s="11">
        <v>2.73</v>
      </c>
      <c r="D111" s="2">
        <v>88.9</v>
      </c>
      <c r="E111" s="11">
        <v>1.25</v>
      </c>
      <c r="F111" s="6" t="str">
        <f t="shared" si="11"/>
        <v xml:space="preserve">*elseif,AR20,EQ,'TR88.9X1.25',THEN
   CEDISATR_VAR_d=0.08890
   CEDISATR_VAR_t=0.00125
</v>
      </c>
      <c r="H111" s="7">
        <v>76.2</v>
      </c>
      <c r="I111" s="1">
        <v>225</v>
      </c>
      <c r="J111" s="7">
        <f t="shared" si="6"/>
        <v>2.25</v>
      </c>
      <c r="K111" s="1">
        <v>2493</v>
      </c>
      <c r="L111" s="7">
        <f t="shared" si="7"/>
        <v>24.93</v>
      </c>
      <c r="M111" s="13">
        <f t="shared" si="8"/>
        <v>4.1550000000000002</v>
      </c>
      <c r="N111" s="7" t="str">
        <f t="shared" si="9"/>
        <v>TR76.2x2.25</v>
      </c>
      <c r="O111" s="7" t="str">
        <f t="shared" si="10"/>
        <v>TR76x2</v>
      </c>
    </row>
    <row r="112" spans="1:15" ht="15" customHeight="1" x14ac:dyDescent="0.25">
      <c r="A112" s="1" t="s">
        <v>935</v>
      </c>
      <c r="B112" s="1" t="s">
        <v>933</v>
      </c>
      <c r="C112" s="11">
        <v>3.2683333333333331</v>
      </c>
      <c r="D112" s="2">
        <v>88.9</v>
      </c>
      <c r="E112" s="11">
        <v>1.5</v>
      </c>
      <c r="F112" s="6" t="str">
        <f t="shared" si="11"/>
        <v xml:space="preserve">*elseif,AR20,EQ,'TR88.9X1.5',THEN
   CEDISATR_VAR_d=0.08890
   CEDISATR_VAR_t=0.00150
</v>
      </c>
      <c r="H112" s="7">
        <v>76.2</v>
      </c>
      <c r="I112" s="1">
        <v>265</v>
      </c>
      <c r="J112" s="7">
        <f t="shared" si="6"/>
        <v>2.65</v>
      </c>
      <c r="K112" s="1">
        <v>2923</v>
      </c>
      <c r="L112" s="7">
        <f t="shared" si="7"/>
        <v>29.23</v>
      </c>
      <c r="M112" s="13">
        <f t="shared" si="8"/>
        <v>4.871666666666667</v>
      </c>
      <c r="N112" s="7" t="str">
        <f t="shared" si="9"/>
        <v>TR76.2x2.65</v>
      </c>
      <c r="O112" s="7" t="str">
        <f t="shared" si="10"/>
        <v>TR76x2</v>
      </c>
    </row>
    <row r="113" spans="1:15" ht="15" customHeight="1" x14ac:dyDescent="0.25">
      <c r="A113" s="1" t="s">
        <v>936</v>
      </c>
      <c r="B113" s="1" t="s">
        <v>933</v>
      </c>
      <c r="C113" s="11">
        <v>3.375</v>
      </c>
      <c r="D113" s="2">
        <v>88.9</v>
      </c>
      <c r="E113" s="11">
        <v>1.55</v>
      </c>
      <c r="F113" s="6" t="str">
        <f t="shared" si="11"/>
        <v xml:space="preserve">*elseif,AR20,EQ,'TR88.9X1.55',THEN
   CEDISATR_VAR_d=0.08890
   CEDISATR_VAR_t=0.00155
</v>
      </c>
      <c r="H113" s="7">
        <v>76.2</v>
      </c>
      <c r="I113" s="1">
        <v>300</v>
      </c>
      <c r="J113" s="7">
        <f t="shared" si="6"/>
        <v>3</v>
      </c>
      <c r="K113" s="1">
        <v>3296</v>
      </c>
      <c r="L113" s="7">
        <f t="shared" si="7"/>
        <v>32.96</v>
      </c>
      <c r="M113" s="13">
        <f t="shared" si="8"/>
        <v>5.4933333333333332</v>
      </c>
      <c r="N113" s="7" t="str">
        <f t="shared" si="9"/>
        <v>TR76.2x3</v>
      </c>
      <c r="O113" s="7" t="str">
        <f t="shared" si="10"/>
        <v>TR76x3</v>
      </c>
    </row>
    <row r="114" spans="1:15" ht="15" customHeight="1" x14ac:dyDescent="0.25">
      <c r="A114" s="1" t="s">
        <v>937</v>
      </c>
      <c r="B114" s="1" t="s">
        <v>933</v>
      </c>
      <c r="C114" s="11">
        <v>3.91</v>
      </c>
      <c r="D114" s="2">
        <v>88.9</v>
      </c>
      <c r="E114" s="11">
        <v>1.8</v>
      </c>
      <c r="F114" s="6" t="str">
        <f t="shared" si="11"/>
        <v xml:space="preserve">*elseif,AR20,EQ,'TR88.9X1.8',THEN
   CEDISATR_VAR_d=0.08890
   CEDISATR_VAR_t=0.00180
</v>
      </c>
      <c r="H114" s="7">
        <v>88.9</v>
      </c>
      <c r="I114" s="1">
        <v>120</v>
      </c>
      <c r="J114" s="7">
        <f t="shared" si="6"/>
        <v>1.2</v>
      </c>
      <c r="K114" s="1">
        <v>1573</v>
      </c>
      <c r="L114" s="7">
        <f t="shared" si="7"/>
        <v>15.73</v>
      </c>
      <c r="M114" s="13">
        <f t="shared" si="8"/>
        <v>2.6216666666666666</v>
      </c>
      <c r="N114" s="7" t="str">
        <f t="shared" si="9"/>
        <v>TR88.9x1.2</v>
      </c>
      <c r="O114" s="7" t="str">
        <f t="shared" si="10"/>
        <v>TR88x1</v>
      </c>
    </row>
    <row r="115" spans="1:15" ht="15" customHeight="1" x14ac:dyDescent="0.25">
      <c r="A115" s="1" t="s">
        <v>938</v>
      </c>
      <c r="B115" s="1" t="s">
        <v>933</v>
      </c>
      <c r="C115" s="11">
        <v>4.1233333333333331</v>
      </c>
      <c r="D115" s="2">
        <v>88.9</v>
      </c>
      <c r="E115" s="11">
        <v>1.9</v>
      </c>
      <c r="F115" s="6" t="str">
        <f t="shared" si="11"/>
        <v xml:space="preserve">*elseif,AR20,EQ,'TR88.9X1.9',THEN
   CEDISATR_VAR_d=0.08890
   CEDISATR_VAR_t=0.00190
</v>
      </c>
      <c r="H115" s="7">
        <v>88.9</v>
      </c>
      <c r="I115" s="1">
        <v>125</v>
      </c>
      <c r="J115" s="7">
        <f t="shared" si="6"/>
        <v>1.25</v>
      </c>
      <c r="K115" s="1">
        <v>1638</v>
      </c>
      <c r="L115" s="7">
        <f t="shared" si="7"/>
        <v>16.38</v>
      </c>
      <c r="M115" s="13">
        <f t="shared" si="8"/>
        <v>2.73</v>
      </c>
      <c r="N115" s="7" t="str">
        <f t="shared" si="9"/>
        <v>TR88.9x1.25</v>
      </c>
      <c r="O115" s="7" t="str">
        <f t="shared" si="10"/>
        <v>TR88x1</v>
      </c>
    </row>
    <row r="116" spans="1:15" ht="15" customHeight="1" x14ac:dyDescent="0.25">
      <c r="A116" s="1" t="s">
        <v>939</v>
      </c>
      <c r="B116" s="1" t="s">
        <v>933</v>
      </c>
      <c r="C116" s="11">
        <v>4.2299999999999995</v>
      </c>
      <c r="D116" s="2">
        <v>88.9</v>
      </c>
      <c r="E116" s="11">
        <v>1.95</v>
      </c>
      <c r="F116" s="6" t="str">
        <f t="shared" si="11"/>
        <v xml:space="preserve">*elseif,AR20,EQ,'TR88.9X1.95',THEN
   CEDISATR_VAR_d=0.08890
   CEDISATR_VAR_t=0.00195
</v>
      </c>
      <c r="H116" s="7">
        <v>88.9</v>
      </c>
      <c r="I116" s="1">
        <v>150</v>
      </c>
      <c r="J116" s="7">
        <f t="shared" si="6"/>
        <v>1.5</v>
      </c>
      <c r="K116" s="1">
        <v>1961</v>
      </c>
      <c r="L116" s="7">
        <f t="shared" si="7"/>
        <v>19.61</v>
      </c>
      <c r="M116" s="13">
        <f t="shared" si="8"/>
        <v>3.2683333333333331</v>
      </c>
      <c r="N116" s="7" t="str">
        <f t="shared" si="9"/>
        <v>TR88.9x1.5</v>
      </c>
      <c r="O116" s="7" t="str">
        <f t="shared" si="10"/>
        <v>TR88x1</v>
      </c>
    </row>
    <row r="117" spans="1:15" ht="15" customHeight="1" x14ac:dyDescent="0.25">
      <c r="A117" s="1" t="s">
        <v>940</v>
      </c>
      <c r="B117" s="1" t="s">
        <v>941</v>
      </c>
      <c r="C117" s="11">
        <v>4.3366666666666669</v>
      </c>
      <c r="D117" s="2">
        <v>88.9</v>
      </c>
      <c r="E117" s="11">
        <v>2</v>
      </c>
      <c r="F117" s="6" t="str">
        <f t="shared" si="11"/>
        <v xml:space="preserve">*elseif,AR20,EQ,'TR88.9X2',THEN
   CEDISATR_VAR_d=0.08890
   CEDISATR_VAR_t=0.00200
</v>
      </c>
      <c r="H117" s="7">
        <v>88.9</v>
      </c>
      <c r="I117" s="1">
        <v>155</v>
      </c>
      <c r="J117" s="7">
        <f t="shared" si="6"/>
        <v>1.55</v>
      </c>
      <c r="K117" s="1">
        <v>2025</v>
      </c>
      <c r="L117" s="7">
        <f t="shared" si="7"/>
        <v>20.25</v>
      </c>
      <c r="M117" s="13">
        <f t="shared" si="8"/>
        <v>3.375</v>
      </c>
      <c r="N117" s="7" t="str">
        <f t="shared" si="9"/>
        <v>TR88.9x1.55</v>
      </c>
      <c r="O117" s="7" t="str">
        <f t="shared" si="10"/>
        <v>TR88x1</v>
      </c>
    </row>
    <row r="118" spans="1:15" ht="15" customHeight="1" x14ac:dyDescent="0.25">
      <c r="A118" s="1" t="s">
        <v>942</v>
      </c>
      <c r="B118" s="1" t="s">
        <v>941</v>
      </c>
      <c r="C118" s="11">
        <v>4.8666666666666663</v>
      </c>
      <c r="D118" s="2">
        <v>88.9</v>
      </c>
      <c r="E118" s="11">
        <v>2.25</v>
      </c>
      <c r="F118" s="6" t="str">
        <f t="shared" si="11"/>
        <v xml:space="preserve">*elseif,AR20,EQ,'TR88.9X2.25',THEN
   CEDISATR_VAR_d=0.08890
   CEDISATR_VAR_t=0.00225
</v>
      </c>
      <c r="H118" s="7">
        <v>88.9</v>
      </c>
      <c r="I118" s="1">
        <v>180</v>
      </c>
      <c r="J118" s="7">
        <f t="shared" si="6"/>
        <v>1.8</v>
      </c>
      <c r="K118" s="1">
        <v>2346</v>
      </c>
      <c r="L118" s="7">
        <f t="shared" si="7"/>
        <v>23.46</v>
      </c>
      <c r="M118" s="13">
        <f t="shared" si="8"/>
        <v>3.91</v>
      </c>
      <c r="N118" s="7" t="str">
        <f t="shared" si="9"/>
        <v>TR88.9x1.8</v>
      </c>
      <c r="O118" s="7" t="str">
        <f t="shared" si="10"/>
        <v>TR88x1</v>
      </c>
    </row>
    <row r="119" spans="1:15" ht="15" customHeight="1" x14ac:dyDescent="0.25">
      <c r="A119" s="1" t="s">
        <v>943</v>
      </c>
      <c r="B119" s="1" t="s">
        <v>941</v>
      </c>
      <c r="C119" s="11">
        <v>5.708333333333333</v>
      </c>
      <c r="D119" s="2">
        <v>88.9</v>
      </c>
      <c r="E119" s="11">
        <v>2.65</v>
      </c>
      <c r="F119" s="6" t="str">
        <f t="shared" si="11"/>
        <v xml:space="preserve">*elseif,AR20,EQ,'TR88.9X2.65',THEN
   CEDISATR_VAR_d=0.08890
   CEDISATR_VAR_t=0.00265
</v>
      </c>
      <c r="H119" s="7">
        <v>88.9</v>
      </c>
      <c r="I119" s="1">
        <v>190</v>
      </c>
      <c r="J119" s="7">
        <f t="shared" si="6"/>
        <v>1.9</v>
      </c>
      <c r="K119" s="1">
        <v>2474</v>
      </c>
      <c r="L119" s="7">
        <f t="shared" si="7"/>
        <v>24.74</v>
      </c>
      <c r="M119" s="13">
        <f t="shared" si="8"/>
        <v>4.1233333333333331</v>
      </c>
      <c r="N119" s="7" t="str">
        <f t="shared" si="9"/>
        <v>TR88.9x1.9</v>
      </c>
      <c r="O119" s="7" t="str">
        <f t="shared" si="10"/>
        <v>TR88x1</v>
      </c>
    </row>
    <row r="120" spans="1:15" ht="15" customHeight="1" x14ac:dyDescent="0.25">
      <c r="A120" s="1" t="s">
        <v>944</v>
      </c>
      <c r="B120" s="1" t="s">
        <v>945</v>
      </c>
      <c r="C120" s="11">
        <v>6.44</v>
      </c>
      <c r="D120" s="2">
        <v>88.9</v>
      </c>
      <c r="E120" s="11">
        <v>3</v>
      </c>
      <c r="F120" s="6" t="str">
        <f t="shared" si="11"/>
        <v xml:space="preserve">*elseif,AR20,EQ,'TR88.9X3',THEN
   CEDISATR_VAR_d=0.08890
   CEDISATR_VAR_t=0.00300
</v>
      </c>
      <c r="H120" s="7">
        <v>88.9</v>
      </c>
      <c r="I120" s="1">
        <v>195</v>
      </c>
      <c r="J120" s="7">
        <f t="shared" si="6"/>
        <v>1.95</v>
      </c>
      <c r="K120" s="1">
        <v>2538</v>
      </c>
      <c r="L120" s="7">
        <f t="shared" si="7"/>
        <v>25.38</v>
      </c>
      <c r="M120" s="13">
        <f t="shared" si="8"/>
        <v>4.2299999999999995</v>
      </c>
      <c r="N120" s="7" t="str">
        <f t="shared" si="9"/>
        <v>TR88.9x1.95</v>
      </c>
      <c r="O120" s="7" t="str">
        <f t="shared" si="10"/>
        <v>TR88x1</v>
      </c>
    </row>
    <row r="121" spans="1:15" ht="15" customHeight="1" x14ac:dyDescent="0.25">
      <c r="A121" s="1" t="s">
        <v>946</v>
      </c>
      <c r="B121" s="1" t="s">
        <v>947</v>
      </c>
      <c r="C121" s="11">
        <v>3.0016666666666669</v>
      </c>
      <c r="D121" s="2">
        <v>101.6</v>
      </c>
      <c r="E121" s="11">
        <v>1.2</v>
      </c>
      <c r="F121" s="6" t="str">
        <f t="shared" si="11"/>
        <v xml:space="preserve">*elseif,AR20,EQ,'TR101.6X1.2',THEN
   CEDISATR_VAR_d=0.10160
   CEDISATR_VAR_t=0.00120
</v>
      </c>
      <c r="H121" s="7">
        <v>88.9</v>
      </c>
      <c r="I121" s="1">
        <v>200</v>
      </c>
      <c r="J121" s="7">
        <f t="shared" si="6"/>
        <v>2</v>
      </c>
      <c r="K121" s="1">
        <v>2602</v>
      </c>
      <c r="L121" s="7">
        <f t="shared" si="7"/>
        <v>26.02</v>
      </c>
      <c r="M121" s="13">
        <f t="shared" si="8"/>
        <v>4.3366666666666669</v>
      </c>
      <c r="N121" s="7" t="str">
        <f t="shared" si="9"/>
        <v>TR88.9x2</v>
      </c>
      <c r="O121" s="7" t="str">
        <f t="shared" si="10"/>
        <v>TR88x2</v>
      </c>
    </row>
    <row r="122" spans="1:15" ht="15" customHeight="1" x14ac:dyDescent="0.25">
      <c r="A122" s="1" t="s">
        <v>948</v>
      </c>
      <c r="B122" s="1" t="s">
        <v>947</v>
      </c>
      <c r="C122" s="11">
        <v>3.125</v>
      </c>
      <c r="D122" s="2">
        <v>101.6</v>
      </c>
      <c r="E122" s="11">
        <v>1.25</v>
      </c>
      <c r="F122" s="6" t="str">
        <f t="shared" si="11"/>
        <v xml:space="preserve">*elseif,AR20,EQ,'TR101.6X1.25',THEN
   CEDISATR_VAR_d=0.10160
   CEDISATR_VAR_t=0.00125
</v>
      </c>
      <c r="H122" s="7">
        <v>88.9</v>
      </c>
      <c r="I122" s="1">
        <v>225</v>
      </c>
      <c r="J122" s="7">
        <f t="shared" si="6"/>
        <v>2.25</v>
      </c>
      <c r="K122" s="1">
        <v>2920</v>
      </c>
      <c r="L122" s="7">
        <f t="shared" si="7"/>
        <v>29.2</v>
      </c>
      <c r="M122" s="13">
        <f t="shared" si="8"/>
        <v>4.8666666666666663</v>
      </c>
      <c r="N122" s="7" t="str">
        <f t="shared" si="9"/>
        <v>TR88.9x2.25</v>
      </c>
      <c r="O122" s="7" t="str">
        <f t="shared" si="10"/>
        <v>TR88x2</v>
      </c>
    </row>
    <row r="123" spans="1:15" ht="15" customHeight="1" x14ac:dyDescent="0.25">
      <c r="A123" s="1" t="s">
        <v>949</v>
      </c>
      <c r="B123" s="1" t="s">
        <v>947</v>
      </c>
      <c r="C123" s="11">
        <v>3.7416666666666667</v>
      </c>
      <c r="D123" s="2">
        <v>101.6</v>
      </c>
      <c r="E123" s="11">
        <v>1.5</v>
      </c>
      <c r="F123" s="6" t="str">
        <f t="shared" si="11"/>
        <v xml:space="preserve">*elseif,AR20,EQ,'TR101.6X1.5',THEN
   CEDISATR_VAR_d=0.10160
   CEDISATR_VAR_t=0.00150
</v>
      </c>
      <c r="H123" s="7">
        <v>88.9</v>
      </c>
      <c r="I123" s="1">
        <v>265</v>
      </c>
      <c r="J123" s="7">
        <f t="shared" si="6"/>
        <v>2.65</v>
      </c>
      <c r="K123" s="1">
        <v>3425</v>
      </c>
      <c r="L123" s="7">
        <f t="shared" si="7"/>
        <v>34.25</v>
      </c>
      <c r="M123" s="13">
        <f t="shared" si="8"/>
        <v>5.708333333333333</v>
      </c>
      <c r="N123" s="7" t="str">
        <f t="shared" si="9"/>
        <v>TR88.9x2.65</v>
      </c>
      <c r="O123" s="7" t="str">
        <f t="shared" si="10"/>
        <v>TR88x2</v>
      </c>
    </row>
    <row r="124" spans="1:15" ht="15" customHeight="1" x14ac:dyDescent="0.25">
      <c r="A124" s="1" t="s">
        <v>950</v>
      </c>
      <c r="B124" s="1" t="s">
        <v>947</v>
      </c>
      <c r="C124" s="11">
        <v>3.8650000000000002</v>
      </c>
      <c r="D124" s="2">
        <v>101.6</v>
      </c>
      <c r="E124" s="11">
        <v>1.55</v>
      </c>
      <c r="F124" s="6" t="str">
        <f t="shared" si="11"/>
        <v xml:space="preserve">*elseif,AR20,EQ,'TR101.6X1.55',THEN
   CEDISATR_VAR_d=0.10160
   CEDISATR_VAR_t=0.00155
</v>
      </c>
      <c r="H124" s="7">
        <v>88.9</v>
      </c>
      <c r="I124" s="1">
        <v>300</v>
      </c>
      <c r="J124" s="7">
        <f t="shared" si="6"/>
        <v>3</v>
      </c>
      <c r="K124" s="1">
        <v>3864</v>
      </c>
      <c r="L124" s="7">
        <f t="shared" si="7"/>
        <v>38.64</v>
      </c>
      <c r="M124" s="13">
        <f t="shared" si="8"/>
        <v>6.44</v>
      </c>
      <c r="N124" s="7" t="str">
        <f t="shared" si="9"/>
        <v>TR88.9x3</v>
      </c>
      <c r="O124" s="7" t="str">
        <f t="shared" si="10"/>
        <v>TR88x3</v>
      </c>
    </row>
    <row r="125" spans="1:15" ht="15" customHeight="1" x14ac:dyDescent="0.25">
      <c r="A125" s="1" t="s">
        <v>951</v>
      </c>
      <c r="B125" s="1" t="s">
        <v>947</v>
      </c>
      <c r="C125" s="11">
        <v>4.4783333333333335</v>
      </c>
      <c r="D125" s="2">
        <v>101.6</v>
      </c>
      <c r="E125" s="11">
        <v>1.8</v>
      </c>
      <c r="F125" s="6" t="str">
        <f t="shared" si="11"/>
        <v xml:space="preserve">*elseif,AR20,EQ,'TR101.6X1.8',THEN
   CEDISATR_VAR_d=0.10160
   CEDISATR_VAR_t=0.00180
</v>
      </c>
      <c r="H125" s="7">
        <v>101.6</v>
      </c>
      <c r="I125" s="1">
        <v>120</v>
      </c>
      <c r="J125" s="7">
        <f t="shared" si="6"/>
        <v>1.2</v>
      </c>
      <c r="K125" s="1">
        <v>1801</v>
      </c>
      <c r="L125" s="7">
        <f t="shared" si="7"/>
        <v>18.010000000000002</v>
      </c>
      <c r="M125" s="13">
        <f t="shared" si="8"/>
        <v>3.0016666666666669</v>
      </c>
      <c r="N125" s="7" t="str">
        <f t="shared" si="9"/>
        <v>TR101.6x1.2</v>
      </c>
      <c r="O125" s="7" t="str">
        <f t="shared" si="10"/>
        <v>TR101x1</v>
      </c>
    </row>
    <row r="126" spans="1:15" ht="15" customHeight="1" x14ac:dyDescent="0.25">
      <c r="A126" s="1" t="s">
        <v>952</v>
      </c>
      <c r="B126" s="1" t="s">
        <v>947</v>
      </c>
      <c r="C126" s="11">
        <v>4.7233333333333336</v>
      </c>
      <c r="D126" s="2">
        <v>101.6</v>
      </c>
      <c r="E126" s="11">
        <v>1.9</v>
      </c>
      <c r="F126" s="6" t="str">
        <f t="shared" si="11"/>
        <v xml:space="preserve">*elseif,AR20,EQ,'TR101.6X1.9',THEN
   CEDISATR_VAR_d=0.10160
   CEDISATR_VAR_t=0.00190
</v>
      </c>
      <c r="H126" s="7">
        <v>101.6</v>
      </c>
      <c r="I126" s="1">
        <v>125</v>
      </c>
      <c r="J126" s="7">
        <f t="shared" si="6"/>
        <v>1.25</v>
      </c>
      <c r="K126" s="1">
        <v>1875</v>
      </c>
      <c r="L126" s="7">
        <f t="shared" si="7"/>
        <v>18.75</v>
      </c>
      <c r="M126" s="13">
        <f t="shared" si="8"/>
        <v>3.125</v>
      </c>
      <c r="N126" s="7" t="str">
        <f t="shared" si="9"/>
        <v>TR101.6x1.25</v>
      </c>
      <c r="O126" s="7" t="str">
        <f t="shared" si="10"/>
        <v>TR101x1</v>
      </c>
    </row>
    <row r="127" spans="1:15" ht="15" customHeight="1" x14ac:dyDescent="0.25">
      <c r="A127" s="1" t="s">
        <v>953</v>
      </c>
      <c r="B127" s="1" t="s">
        <v>947</v>
      </c>
      <c r="C127" s="11">
        <v>4.8449999999999998</v>
      </c>
      <c r="D127" s="2">
        <v>101.6</v>
      </c>
      <c r="E127" s="11">
        <v>1.95</v>
      </c>
      <c r="F127" s="6" t="str">
        <f t="shared" si="11"/>
        <v xml:space="preserve">*elseif,AR20,EQ,'TR101.6X1.95',THEN
   CEDISATR_VAR_d=0.10160
   CEDISATR_VAR_t=0.00195
</v>
      </c>
      <c r="H127" s="7">
        <v>101.6</v>
      </c>
      <c r="I127" s="1">
        <v>150</v>
      </c>
      <c r="J127" s="7">
        <f t="shared" si="6"/>
        <v>1.5</v>
      </c>
      <c r="K127" s="1">
        <v>2245</v>
      </c>
      <c r="L127" s="7">
        <f t="shared" si="7"/>
        <v>22.45</v>
      </c>
      <c r="M127" s="13">
        <f t="shared" si="8"/>
        <v>3.7416666666666667</v>
      </c>
      <c r="N127" s="7" t="str">
        <f t="shared" si="9"/>
        <v>TR101.6x1.5</v>
      </c>
      <c r="O127" s="7" t="str">
        <f t="shared" si="10"/>
        <v>TR101x1</v>
      </c>
    </row>
    <row r="128" spans="1:15" ht="15" customHeight="1" x14ac:dyDescent="0.25">
      <c r="A128" s="1" t="s">
        <v>954</v>
      </c>
      <c r="B128" s="1" t="s">
        <v>955</v>
      </c>
      <c r="C128" s="11">
        <v>4.9683333333333328</v>
      </c>
      <c r="D128" s="2">
        <v>101.6</v>
      </c>
      <c r="E128" s="11">
        <v>2</v>
      </c>
      <c r="F128" s="6" t="str">
        <f t="shared" si="11"/>
        <v xml:space="preserve">*elseif,AR20,EQ,'TR101.6X2',THEN
   CEDISATR_VAR_d=0.10160
   CEDISATR_VAR_t=0.00200
</v>
      </c>
      <c r="H128" s="7">
        <v>101.6</v>
      </c>
      <c r="I128" s="1">
        <v>155</v>
      </c>
      <c r="J128" s="7">
        <f t="shared" si="6"/>
        <v>1.55</v>
      </c>
      <c r="K128" s="1">
        <v>2319</v>
      </c>
      <c r="L128" s="7">
        <f t="shared" si="7"/>
        <v>23.19</v>
      </c>
      <c r="M128" s="13">
        <f t="shared" si="8"/>
        <v>3.8650000000000002</v>
      </c>
      <c r="N128" s="7" t="str">
        <f t="shared" si="9"/>
        <v>TR101.6x1.55</v>
      </c>
      <c r="O128" s="7" t="str">
        <f t="shared" si="10"/>
        <v>TR101x1</v>
      </c>
    </row>
    <row r="129" spans="1:15" ht="15" customHeight="1" x14ac:dyDescent="0.25">
      <c r="A129" s="1" t="s">
        <v>956</v>
      </c>
      <c r="B129" s="1" t="s">
        <v>955</v>
      </c>
      <c r="C129" s="11">
        <v>5.5766666666666671</v>
      </c>
      <c r="D129" s="2">
        <v>101.6</v>
      </c>
      <c r="E129" s="11">
        <v>2.25</v>
      </c>
      <c r="F129" s="6" t="str">
        <f t="shared" si="11"/>
        <v xml:space="preserve">*elseif,AR20,EQ,'TR101.6X2.25',THEN
   CEDISATR_VAR_d=0.10160
   CEDISATR_VAR_t=0.00225
</v>
      </c>
      <c r="H129" s="7">
        <v>101.6</v>
      </c>
      <c r="I129" s="1">
        <v>180</v>
      </c>
      <c r="J129" s="7">
        <f t="shared" si="6"/>
        <v>1.8</v>
      </c>
      <c r="K129" s="1">
        <v>2687</v>
      </c>
      <c r="L129" s="7">
        <f t="shared" si="7"/>
        <v>26.87</v>
      </c>
      <c r="M129" s="13">
        <f t="shared" si="8"/>
        <v>4.4783333333333335</v>
      </c>
      <c r="N129" s="7" t="str">
        <f t="shared" si="9"/>
        <v>TR101.6x1.8</v>
      </c>
      <c r="O129" s="7" t="str">
        <f t="shared" si="10"/>
        <v>TR101x1</v>
      </c>
    </row>
    <row r="130" spans="1:15" ht="15" customHeight="1" x14ac:dyDescent="0.25">
      <c r="A130" s="1" t="s">
        <v>957</v>
      </c>
      <c r="B130" s="1" t="s">
        <v>955</v>
      </c>
      <c r="C130" s="11">
        <v>6.5450000000000008</v>
      </c>
      <c r="D130" s="2">
        <v>101.6</v>
      </c>
      <c r="E130" s="11">
        <v>2.65</v>
      </c>
      <c r="F130" s="6" t="str">
        <f t="shared" si="11"/>
        <v xml:space="preserve">*elseif,AR20,EQ,'TR101.6X2.65',THEN
   CEDISATR_VAR_d=0.10160
   CEDISATR_VAR_t=0.00265
</v>
      </c>
      <c r="H130" s="7">
        <v>101.6</v>
      </c>
      <c r="I130" s="1">
        <v>190</v>
      </c>
      <c r="J130" s="7">
        <f t="shared" si="6"/>
        <v>1.9</v>
      </c>
      <c r="K130" s="1">
        <v>2834</v>
      </c>
      <c r="L130" s="7">
        <f t="shared" si="7"/>
        <v>28.34</v>
      </c>
      <c r="M130" s="13">
        <f t="shared" si="8"/>
        <v>4.7233333333333336</v>
      </c>
      <c r="N130" s="7" t="str">
        <f t="shared" si="9"/>
        <v>TR101.6x1.9</v>
      </c>
      <c r="O130" s="7" t="str">
        <f t="shared" si="10"/>
        <v>TR101x1</v>
      </c>
    </row>
    <row r="131" spans="1:15" ht="15" customHeight="1" x14ac:dyDescent="0.25">
      <c r="A131" s="1" t="s">
        <v>958</v>
      </c>
      <c r="B131" s="1" t="s">
        <v>959</v>
      </c>
      <c r="C131" s="11">
        <v>7.3883333333333328</v>
      </c>
      <c r="D131" s="2">
        <v>101.6</v>
      </c>
      <c r="E131" s="11">
        <v>3</v>
      </c>
      <c r="F131" s="6" t="str">
        <f t="shared" si="11"/>
        <v xml:space="preserve">*elseif,AR20,EQ,'TR101.6X3',THEN
   CEDISATR_VAR_d=0.10160
   CEDISATR_VAR_t=0.00300
</v>
      </c>
      <c r="H131" s="7">
        <v>101.6</v>
      </c>
      <c r="I131" s="1">
        <v>195</v>
      </c>
      <c r="J131" s="7">
        <f t="shared" si="6"/>
        <v>1.95</v>
      </c>
      <c r="K131" s="1">
        <v>2907</v>
      </c>
      <c r="L131" s="7">
        <f t="shared" si="7"/>
        <v>29.07</v>
      </c>
      <c r="M131" s="13">
        <f t="shared" si="8"/>
        <v>4.8449999999999998</v>
      </c>
      <c r="N131" s="7" t="str">
        <f t="shared" si="9"/>
        <v>TR101.6x1.95</v>
      </c>
      <c r="O131" s="7" t="str">
        <f t="shared" si="10"/>
        <v>TR101x1</v>
      </c>
    </row>
    <row r="132" spans="1:15" ht="15" customHeight="1" x14ac:dyDescent="0.25">
      <c r="A132" s="1" t="s">
        <v>960</v>
      </c>
      <c r="B132" s="1" t="s">
        <v>959</v>
      </c>
      <c r="C132" s="11">
        <v>8.2249999999999996</v>
      </c>
      <c r="D132" s="2">
        <v>101.6</v>
      </c>
      <c r="E132" s="11">
        <v>3.35</v>
      </c>
      <c r="F132" s="6" t="str">
        <f t="shared" si="11"/>
        <v xml:space="preserve">*elseif,AR20,EQ,'TR101.6X3.35',THEN
   CEDISATR_VAR_d=0.10160
   CEDISATR_VAR_t=0.00335
</v>
      </c>
      <c r="H132" s="7">
        <v>101.6</v>
      </c>
      <c r="I132" s="1">
        <v>200</v>
      </c>
      <c r="J132" s="7">
        <f t="shared" si="6"/>
        <v>2</v>
      </c>
      <c r="K132" s="1">
        <v>2981</v>
      </c>
      <c r="L132" s="7">
        <f t="shared" si="7"/>
        <v>29.81</v>
      </c>
      <c r="M132" s="13">
        <f t="shared" si="8"/>
        <v>4.9683333333333328</v>
      </c>
      <c r="N132" s="7" t="str">
        <f t="shared" si="9"/>
        <v>TR101.6x2</v>
      </c>
      <c r="O132" s="7" t="str">
        <f t="shared" si="10"/>
        <v>TR101x2</v>
      </c>
    </row>
    <row r="133" spans="1:15" ht="15" customHeight="1" x14ac:dyDescent="0.25">
      <c r="A133" s="1" t="s">
        <v>961</v>
      </c>
      <c r="B133" s="1" t="s">
        <v>959</v>
      </c>
      <c r="C133" s="11">
        <v>9.1749999999999989</v>
      </c>
      <c r="D133" s="2">
        <v>101.6</v>
      </c>
      <c r="E133" s="11">
        <v>3.75</v>
      </c>
      <c r="F133" s="6" t="str">
        <f t="shared" si="11"/>
        <v xml:space="preserve">*elseif,AR20,EQ,'TR101.6X3.75',THEN
   CEDISATR_VAR_d=0.10160
   CEDISATR_VAR_t=0.00375
</v>
      </c>
      <c r="H133" s="7">
        <v>101.6</v>
      </c>
      <c r="I133" s="1">
        <v>225</v>
      </c>
      <c r="J133" s="7">
        <f t="shared" si="6"/>
        <v>2.25</v>
      </c>
      <c r="K133" s="1">
        <v>3346</v>
      </c>
      <c r="L133" s="7">
        <f t="shared" si="7"/>
        <v>33.46</v>
      </c>
      <c r="M133" s="13">
        <f t="shared" si="8"/>
        <v>5.5766666666666671</v>
      </c>
      <c r="N133" s="7" t="str">
        <f t="shared" si="9"/>
        <v>TR101.6x2.25</v>
      </c>
      <c r="O133" s="7" t="str">
        <f t="shared" si="10"/>
        <v>TR101x2</v>
      </c>
    </row>
    <row r="134" spans="1:15" ht="15" customHeight="1" x14ac:dyDescent="0.25">
      <c r="A134" s="1" t="s">
        <v>962</v>
      </c>
      <c r="B134" s="1" t="s">
        <v>963</v>
      </c>
      <c r="C134" s="11">
        <v>9.7650000000000006</v>
      </c>
      <c r="D134" s="2">
        <v>101.6</v>
      </c>
      <c r="E134" s="11">
        <v>4</v>
      </c>
      <c r="F134" s="6" t="str">
        <f t="shared" si="11"/>
        <v xml:space="preserve">*elseif,AR20,EQ,'TR101.6X4',THEN
   CEDISATR_VAR_d=0.10160
   CEDISATR_VAR_t=0.00400
</v>
      </c>
      <c r="H134" s="7">
        <v>101.6</v>
      </c>
      <c r="I134" s="1">
        <v>265</v>
      </c>
      <c r="J134" s="7">
        <f t="shared" si="6"/>
        <v>2.65</v>
      </c>
      <c r="K134" s="1">
        <v>3927</v>
      </c>
      <c r="L134" s="7">
        <f t="shared" si="7"/>
        <v>39.270000000000003</v>
      </c>
      <c r="M134" s="13">
        <f t="shared" si="8"/>
        <v>6.5450000000000008</v>
      </c>
      <c r="N134" s="7" t="str">
        <f t="shared" si="9"/>
        <v>TR101.6x2.65</v>
      </c>
      <c r="O134" s="7" t="str">
        <f t="shared" si="10"/>
        <v>TR101x2</v>
      </c>
    </row>
    <row r="135" spans="1:15" ht="15" customHeight="1" x14ac:dyDescent="0.25">
      <c r="A135" s="1" t="s">
        <v>964</v>
      </c>
      <c r="B135" s="1" t="s">
        <v>963</v>
      </c>
      <c r="C135" s="11">
        <v>10.351666666666667</v>
      </c>
      <c r="D135" s="2">
        <v>101.6</v>
      </c>
      <c r="E135" s="11">
        <v>4.25</v>
      </c>
      <c r="F135" s="6" t="str">
        <f t="shared" si="11"/>
        <v xml:space="preserve">*elseif,AR20,EQ,'TR101.6X4.25',THEN
   CEDISATR_VAR_d=0.10160
   CEDISATR_VAR_t=0.00425
</v>
      </c>
      <c r="H135" s="7">
        <v>101.6</v>
      </c>
      <c r="I135" s="1">
        <v>300</v>
      </c>
      <c r="J135" s="7">
        <f t="shared" ref="J135:J183" si="12">I135/100</f>
        <v>3</v>
      </c>
      <c r="K135" s="1">
        <v>4433</v>
      </c>
      <c r="L135" s="7">
        <f t="shared" ref="L135:L183" si="13">K135/100</f>
        <v>44.33</v>
      </c>
      <c r="M135" s="13">
        <f t="shared" ref="M135:M183" si="14">L135/6</f>
        <v>7.3883333333333328</v>
      </c>
      <c r="N135" s="7" t="str">
        <f t="shared" ref="N135:N183" si="15">"TR" &amp; H135 &amp; "x" &amp; J135</f>
        <v>TR101.6x3</v>
      </c>
      <c r="O135" s="7" t="str">
        <f t="shared" ref="O135:O183" si="16">"TR" &amp; ROUNDDOWN(H135,0) &amp; "x" &amp; ROUNDDOWN(J135,0)</f>
        <v>TR101x3</v>
      </c>
    </row>
    <row r="136" spans="1:15" ht="15" customHeight="1" x14ac:dyDescent="0.25">
      <c r="A136" s="1" t="s">
        <v>965</v>
      </c>
      <c r="B136" s="1" t="s">
        <v>963</v>
      </c>
      <c r="C136" s="11">
        <v>11.520000000000001</v>
      </c>
      <c r="D136" s="2">
        <v>101.6</v>
      </c>
      <c r="E136" s="11">
        <v>4.75</v>
      </c>
      <c r="F136" s="6" t="str">
        <f t="shared" si="11"/>
        <v xml:space="preserve">*elseif,AR20,EQ,'TR101.6X4.75',THEN
   CEDISATR_VAR_d=0.10160
   CEDISATR_VAR_t=0.00475
</v>
      </c>
      <c r="H136" s="7">
        <v>101.6</v>
      </c>
      <c r="I136" s="1">
        <v>335</v>
      </c>
      <c r="J136" s="7">
        <f t="shared" si="12"/>
        <v>3.35</v>
      </c>
      <c r="K136" s="1">
        <v>4935</v>
      </c>
      <c r="L136" s="7">
        <f t="shared" si="13"/>
        <v>49.35</v>
      </c>
      <c r="M136" s="13">
        <f t="shared" si="14"/>
        <v>8.2249999999999996</v>
      </c>
      <c r="N136" s="7" t="str">
        <f t="shared" si="15"/>
        <v>TR101.6x3.35</v>
      </c>
      <c r="O136" s="7" t="str">
        <f t="shared" si="16"/>
        <v>TR101x3</v>
      </c>
    </row>
    <row r="137" spans="1:15" ht="15" customHeight="1" x14ac:dyDescent="0.25">
      <c r="A137" s="1" t="s">
        <v>966</v>
      </c>
      <c r="B137" s="1" t="s">
        <v>967</v>
      </c>
      <c r="C137" s="11">
        <v>3.3800000000000003</v>
      </c>
      <c r="D137" s="2">
        <v>114.3</v>
      </c>
      <c r="E137" s="11">
        <v>1.2</v>
      </c>
      <c r="F137" s="6" t="str">
        <f t="shared" si="11"/>
        <v xml:space="preserve">*elseif,AR20,EQ,'TR114.3X1.2',THEN
   CEDISATR_VAR_d=0.11430
   CEDISATR_VAR_t=0.00120
</v>
      </c>
      <c r="H137" s="7">
        <v>101.6</v>
      </c>
      <c r="I137" s="1">
        <v>375</v>
      </c>
      <c r="J137" s="7">
        <f t="shared" si="12"/>
        <v>3.75</v>
      </c>
      <c r="K137" s="1">
        <v>5505</v>
      </c>
      <c r="L137" s="7">
        <f t="shared" si="13"/>
        <v>55.05</v>
      </c>
      <c r="M137" s="13">
        <f t="shared" si="14"/>
        <v>9.1749999999999989</v>
      </c>
      <c r="N137" s="7" t="str">
        <f t="shared" si="15"/>
        <v>TR101.6x3.75</v>
      </c>
      <c r="O137" s="7" t="str">
        <f t="shared" si="16"/>
        <v>TR101x3</v>
      </c>
    </row>
    <row r="138" spans="1:15" ht="15" customHeight="1" x14ac:dyDescent="0.25">
      <c r="A138" s="1" t="s">
        <v>968</v>
      </c>
      <c r="B138" s="1" t="s">
        <v>967</v>
      </c>
      <c r="C138" s="11">
        <v>3.52</v>
      </c>
      <c r="D138" s="2">
        <v>114.3</v>
      </c>
      <c r="E138" s="11">
        <v>1.25</v>
      </c>
      <c r="F138" s="6" t="str">
        <f t="shared" si="11"/>
        <v xml:space="preserve">*elseif,AR20,EQ,'TR114.3X1.25',THEN
   CEDISATR_VAR_d=0.11430
   CEDISATR_VAR_t=0.00125
</v>
      </c>
      <c r="H138" s="7">
        <v>101.6</v>
      </c>
      <c r="I138" s="1">
        <v>400</v>
      </c>
      <c r="J138" s="7">
        <f t="shared" si="12"/>
        <v>4</v>
      </c>
      <c r="K138" s="1">
        <v>5859</v>
      </c>
      <c r="L138" s="7">
        <f t="shared" si="13"/>
        <v>58.59</v>
      </c>
      <c r="M138" s="13">
        <f t="shared" si="14"/>
        <v>9.7650000000000006</v>
      </c>
      <c r="N138" s="7" t="str">
        <f t="shared" si="15"/>
        <v>TR101.6x4</v>
      </c>
      <c r="O138" s="7" t="str">
        <f t="shared" si="16"/>
        <v>TR101x4</v>
      </c>
    </row>
    <row r="139" spans="1:15" ht="15" customHeight="1" x14ac:dyDescent="0.25">
      <c r="A139" s="1" t="s">
        <v>969</v>
      </c>
      <c r="B139" s="1" t="s">
        <v>967</v>
      </c>
      <c r="C139" s="11">
        <v>4.2149999999999999</v>
      </c>
      <c r="D139" s="2">
        <v>114.3</v>
      </c>
      <c r="E139" s="11">
        <v>1.5</v>
      </c>
      <c r="F139" s="6" t="str">
        <f t="shared" si="11"/>
        <v xml:space="preserve">*elseif,AR20,EQ,'TR114.3X1.5',THEN
   CEDISATR_VAR_d=0.11430
   CEDISATR_VAR_t=0.00150
</v>
      </c>
      <c r="H139" s="7">
        <v>101.6</v>
      </c>
      <c r="I139" s="1">
        <v>425</v>
      </c>
      <c r="J139" s="7">
        <f t="shared" si="12"/>
        <v>4.25</v>
      </c>
      <c r="K139" s="1">
        <v>6211</v>
      </c>
      <c r="L139" s="7">
        <f t="shared" si="13"/>
        <v>62.11</v>
      </c>
      <c r="M139" s="13">
        <f t="shared" si="14"/>
        <v>10.351666666666667</v>
      </c>
      <c r="N139" s="7" t="str">
        <f t="shared" si="15"/>
        <v>TR101.6x4.25</v>
      </c>
      <c r="O139" s="7" t="str">
        <f t="shared" si="16"/>
        <v>TR101x4</v>
      </c>
    </row>
    <row r="140" spans="1:15" ht="15" customHeight="1" x14ac:dyDescent="0.25">
      <c r="A140" s="1" t="s">
        <v>970</v>
      </c>
      <c r="B140" s="1" t="s">
        <v>967</v>
      </c>
      <c r="C140" s="11">
        <v>4.3549999999999995</v>
      </c>
      <c r="D140" s="2">
        <v>114.3</v>
      </c>
      <c r="E140" s="11">
        <v>1.55</v>
      </c>
      <c r="F140" s="6" t="str">
        <f t="shared" si="11"/>
        <v xml:space="preserve">*elseif,AR20,EQ,'TR114.3X1.55',THEN
   CEDISATR_VAR_d=0.11430
   CEDISATR_VAR_t=0.00155
</v>
      </c>
      <c r="H140" s="7">
        <v>101.6</v>
      </c>
      <c r="I140" s="1">
        <v>475</v>
      </c>
      <c r="J140" s="7">
        <f t="shared" si="12"/>
        <v>4.75</v>
      </c>
      <c r="K140" s="1">
        <v>6912</v>
      </c>
      <c r="L140" s="7">
        <f t="shared" si="13"/>
        <v>69.12</v>
      </c>
      <c r="M140" s="13">
        <f t="shared" si="14"/>
        <v>11.520000000000001</v>
      </c>
      <c r="N140" s="7" t="str">
        <f t="shared" si="15"/>
        <v>TR101.6x4.75</v>
      </c>
      <c r="O140" s="7" t="str">
        <f t="shared" si="16"/>
        <v>TR101x4</v>
      </c>
    </row>
    <row r="141" spans="1:15" ht="15" customHeight="1" x14ac:dyDescent="0.25">
      <c r="A141" s="1" t="s">
        <v>971</v>
      </c>
      <c r="B141" s="1" t="s">
        <v>967</v>
      </c>
      <c r="C141" s="11">
        <v>5.0466666666666669</v>
      </c>
      <c r="D141" s="2">
        <v>114.3</v>
      </c>
      <c r="E141" s="11">
        <v>1.8</v>
      </c>
      <c r="F141" s="6" t="str">
        <f t="shared" si="11"/>
        <v xml:space="preserve">*elseif,AR20,EQ,'TR114.3X1.8',THEN
   CEDISATR_VAR_d=0.11430
   CEDISATR_VAR_t=0.00180
</v>
      </c>
      <c r="H141" s="7">
        <v>114.3</v>
      </c>
      <c r="I141" s="1">
        <v>120</v>
      </c>
      <c r="J141" s="7">
        <f t="shared" si="12"/>
        <v>1.2</v>
      </c>
      <c r="K141" s="1">
        <v>2028</v>
      </c>
      <c r="L141" s="7">
        <f t="shared" si="13"/>
        <v>20.28</v>
      </c>
      <c r="M141" s="13">
        <f t="shared" si="14"/>
        <v>3.3800000000000003</v>
      </c>
      <c r="N141" s="7" t="str">
        <f t="shared" si="15"/>
        <v>TR114.3x1.2</v>
      </c>
      <c r="O141" s="7" t="str">
        <f t="shared" si="16"/>
        <v>TR114x1</v>
      </c>
    </row>
    <row r="142" spans="1:15" ht="15" customHeight="1" x14ac:dyDescent="0.25">
      <c r="A142" s="1" t="s">
        <v>972</v>
      </c>
      <c r="B142" s="1" t="s">
        <v>967</v>
      </c>
      <c r="C142" s="11">
        <v>5.3233333333333333</v>
      </c>
      <c r="D142" s="2">
        <v>114.3</v>
      </c>
      <c r="E142" s="11">
        <v>1.9</v>
      </c>
      <c r="F142" s="6" t="str">
        <f t="shared" si="11"/>
        <v xml:space="preserve">*elseif,AR20,EQ,'TR114.3X1.9',THEN
   CEDISATR_VAR_d=0.11430
   CEDISATR_VAR_t=0.00190
</v>
      </c>
      <c r="H142" s="7">
        <v>114.3</v>
      </c>
      <c r="I142" s="1">
        <v>125</v>
      </c>
      <c r="J142" s="7">
        <f t="shared" si="12"/>
        <v>1.25</v>
      </c>
      <c r="K142" s="1">
        <v>2112</v>
      </c>
      <c r="L142" s="7">
        <f t="shared" si="13"/>
        <v>21.12</v>
      </c>
      <c r="M142" s="13">
        <f t="shared" si="14"/>
        <v>3.52</v>
      </c>
      <c r="N142" s="7" t="str">
        <f t="shared" si="15"/>
        <v>TR114.3x1.25</v>
      </c>
      <c r="O142" s="7" t="str">
        <f t="shared" si="16"/>
        <v>TR114x1</v>
      </c>
    </row>
    <row r="143" spans="1:15" ht="15" customHeight="1" x14ac:dyDescent="0.25">
      <c r="A143" s="1" t="s">
        <v>973</v>
      </c>
      <c r="B143" s="1" t="s">
        <v>967</v>
      </c>
      <c r="C143" s="11">
        <v>5.4616666666666669</v>
      </c>
      <c r="D143" s="2">
        <v>114.3</v>
      </c>
      <c r="E143" s="11">
        <v>1.95</v>
      </c>
      <c r="F143" s="6" t="str">
        <f t="shared" si="11"/>
        <v xml:space="preserve">*elseif,AR20,EQ,'TR114.3X1.95',THEN
   CEDISATR_VAR_d=0.11430
   CEDISATR_VAR_t=0.00195
</v>
      </c>
      <c r="H143" s="7">
        <v>114.3</v>
      </c>
      <c r="I143" s="1">
        <v>150</v>
      </c>
      <c r="J143" s="7">
        <f t="shared" si="12"/>
        <v>1.5</v>
      </c>
      <c r="K143" s="1">
        <v>2529</v>
      </c>
      <c r="L143" s="7">
        <f t="shared" si="13"/>
        <v>25.29</v>
      </c>
      <c r="M143" s="13">
        <f t="shared" si="14"/>
        <v>4.2149999999999999</v>
      </c>
      <c r="N143" s="7" t="str">
        <f t="shared" si="15"/>
        <v>TR114.3x1.5</v>
      </c>
      <c r="O143" s="7" t="str">
        <f t="shared" si="16"/>
        <v>TR114x1</v>
      </c>
    </row>
    <row r="144" spans="1:15" ht="15" customHeight="1" x14ac:dyDescent="0.25">
      <c r="A144" s="1" t="s">
        <v>974</v>
      </c>
      <c r="B144" s="1" t="s">
        <v>975</v>
      </c>
      <c r="C144" s="11">
        <v>5.6000000000000005</v>
      </c>
      <c r="D144" s="2">
        <v>114.3</v>
      </c>
      <c r="E144" s="11">
        <v>2</v>
      </c>
      <c r="F144" s="6" t="str">
        <f t="shared" si="11"/>
        <v xml:space="preserve">*elseif,AR20,EQ,'TR114.3X2',THEN
   CEDISATR_VAR_d=0.11430
   CEDISATR_VAR_t=0.00200
</v>
      </c>
      <c r="H144" s="7">
        <v>114.3</v>
      </c>
      <c r="I144" s="1">
        <v>155</v>
      </c>
      <c r="J144" s="7">
        <f t="shared" si="12"/>
        <v>1.55</v>
      </c>
      <c r="K144" s="1">
        <v>2613</v>
      </c>
      <c r="L144" s="7">
        <f t="shared" si="13"/>
        <v>26.13</v>
      </c>
      <c r="M144" s="13">
        <f t="shared" si="14"/>
        <v>4.3549999999999995</v>
      </c>
      <c r="N144" s="7" t="str">
        <f t="shared" si="15"/>
        <v>TR114.3x1.55</v>
      </c>
      <c r="O144" s="7" t="str">
        <f t="shared" si="16"/>
        <v>TR114x1</v>
      </c>
    </row>
    <row r="145" spans="1:15" ht="15" customHeight="1" x14ac:dyDescent="0.25">
      <c r="A145" s="1" t="s">
        <v>976</v>
      </c>
      <c r="B145" s="1" t="s">
        <v>975</v>
      </c>
      <c r="C145" s="11">
        <v>6.2866666666666662</v>
      </c>
      <c r="D145" s="2">
        <v>114.3</v>
      </c>
      <c r="E145" s="11">
        <v>2.25</v>
      </c>
      <c r="F145" s="6" t="str">
        <f t="shared" si="11"/>
        <v xml:space="preserve">*elseif,AR20,EQ,'TR114.3X2.25',THEN
   CEDISATR_VAR_d=0.11430
   CEDISATR_VAR_t=0.00225
</v>
      </c>
      <c r="H145" s="7">
        <v>114.3</v>
      </c>
      <c r="I145" s="1">
        <v>180</v>
      </c>
      <c r="J145" s="7">
        <f t="shared" si="12"/>
        <v>1.8</v>
      </c>
      <c r="K145" s="1">
        <v>3028</v>
      </c>
      <c r="L145" s="7">
        <f t="shared" si="13"/>
        <v>30.28</v>
      </c>
      <c r="M145" s="13">
        <f t="shared" si="14"/>
        <v>5.0466666666666669</v>
      </c>
      <c r="N145" s="7" t="str">
        <f t="shared" si="15"/>
        <v>TR114.3x1.8</v>
      </c>
      <c r="O145" s="7" t="str">
        <f t="shared" si="16"/>
        <v>TR114x1</v>
      </c>
    </row>
    <row r="146" spans="1:15" ht="15" customHeight="1" x14ac:dyDescent="0.25">
      <c r="A146" s="1" t="s">
        <v>977</v>
      </c>
      <c r="B146" s="1" t="s">
        <v>975</v>
      </c>
      <c r="C146" s="11">
        <v>7.3816666666666668</v>
      </c>
      <c r="D146" s="2">
        <v>114.3</v>
      </c>
      <c r="E146" s="11">
        <v>2.65</v>
      </c>
      <c r="F146" s="6" t="str">
        <f t="shared" si="11"/>
        <v xml:space="preserve">*elseif,AR20,EQ,'TR114.3X2.65',THEN
   CEDISATR_VAR_d=0.11430
   CEDISATR_VAR_t=0.00265
</v>
      </c>
      <c r="H146" s="7">
        <v>114.3</v>
      </c>
      <c r="I146" s="1">
        <v>190</v>
      </c>
      <c r="J146" s="7">
        <f t="shared" si="12"/>
        <v>1.9</v>
      </c>
      <c r="K146" s="1">
        <v>3194</v>
      </c>
      <c r="L146" s="7">
        <f t="shared" si="13"/>
        <v>31.94</v>
      </c>
      <c r="M146" s="13">
        <f t="shared" si="14"/>
        <v>5.3233333333333333</v>
      </c>
      <c r="N146" s="7" t="str">
        <f t="shared" si="15"/>
        <v>TR114.3x1.9</v>
      </c>
      <c r="O146" s="7" t="str">
        <f t="shared" si="16"/>
        <v>TR114x1</v>
      </c>
    </row>
    <row r="147" spans="1:15" ht="15" customHeight="1" x14ac:dyDescent="0.25">
      <c r="A147" s="1" t="s">
        <v>978</v>
      </c>
      <c r="B147" s="1" t="s">
        <v>979</v>
      </c>
      <c r="C147" s="11">
        <v>8.3349999999999991</v>
      </c>
      <c r="D147" s="2">
        <v>114.3</v>
      </c>
      <c r="E147" s="11">
        <v>3</v>
      </c>
      <c r="F147" s="6" t="str">
        <f t="shared" si="11"/>
        <v xml:space="preserve">*elseif,AR20,EQ,'TR114.3X3',THEN
   CEDISATR_VAR_d=0.11430
   CEDISATR_VAR_t=0.00300
</v>
      </c>
      <c r="H147" s="7">
        <v>114.3</v>
      </c>
      <c r="I147" s="1">
        <v>195</v>
      </c>
      <c r="J147" s="7">
        <f t="shared" si="12"/>
        <v>1.95</v>
      </c>
      <c r="K147" s="1">
        <v>3277</v>
      </c>
      <c r="L147" s="7">
        <f t="shared" si="13"/>
        <v>32.770000000000003</v>
      </c>
      <c r="M147" s="13">
        <f t="shared" si="14"/>
        <v>5.4616666666666669</v>
      </c>
      <c r="N147" s="7" t="str">
        <f t="shared" si="15"/>
        <v>TR114.3x1.95</v>
      </c>
      <c r="O147" s="7" t="str">
        <f t="shared" si="16"/>
        <v>TR114x1</v>
      </c>
    </row>
    <row r="148" spans="1:15" ht="15" customHeight="1" x14ac:dyDescent="0.25">
      <c r="A148" s="1" t="s">
        <v>980</v>
      </c>
      <c r="B148" s="1" t="s">
        <v>979</v>
      </c>
      <c r="C148" s="11">
        <v>9.2816666666666663</v>
      </c>
      <c r="D148" s="2">
        <v>114.3</v>
      </c>
      <c r="E148" s="11">
        <v>3.35</v>
      </c>
      <c r="F148" s="6" t="str">
        <f t="shared" si="11"/>
        <v xml:space="preserve">*elseif,AR20,EQ,'TR114.3X3.35',THEN
   CEDISATR_VAR_d=0.11430
   CEDISATR_VAR_t=0.00335
</v>
      </c>
      <c r="H148" s="7">
        <v>114.3</v>
      </c>
      <c r="I148" s="1">
        <v>200</v>
      </c>
      <c r="J148" s="7">
        <f t="shared" si="12"/>
        <v>2</v>
      </c>
      <c r="K148" s="1">
        <v>3360</v>
      </c>
      <c r="L148" s="7">
        <f t="shared" si="13"/>
        <v>33.6</v>
      </c>
      <c r="M148" s="13">
        <f t="shared" si="14"/>
        <v>5.6000000000000005</v>
      </c>
      <c r="N148" s="7" t="str">
        <f t="shared" si="15"/>
        <v>TR114.3x2</v>
      </c>
      <c r="O148" s="7" t="str">
        <f t="shared" si="16"/>
        <v>TR114x2</v>
      </c>
    </row>
    <row r="149" spans="1:15" ht="15" customHeight="1" x14ac:dyDescent="0.25">
      <c r="A149" s="1" t="s">
        <v>981</v>
      </c>
      <c r="B149" s="1" t="s">
        <v>979</v>
      </c>
      <c r="C149" s="11">
        <v>10.358333333333333</v>
      </c>
      <c r="D149" s="2">
        <v>114.3</v>
      </c>
      <c r="E149" s="11">
        <v>3.75</v>
      </c>
      <c r="F149" s="6" t="str">
        <f t="shared" si="11"/>
        <v xml:space="preserve">*elseif,AR20,EQ,'TR114.3X3.75',THEN
   CEDISATR_VAR_d=0.11430
   CEDISATR_VAR_t=0.00375
</v>
      </c>
      <c r="H149" s="7">
        <v>114.3</v>
      </c>
      <c r="I149" s="1">
        <v>225</v>
      </c>
      <c r="J149" s="7">
        <f t="shared" si="12"/>
        <v>2.25</v>
      </c>
      <c r="K149" s="1">
        <v>3772</v>
      </c>
      <c r="L149" s="7">
        <f t="shared" si="13"/>
        <v>37.72</v>
      </c>
      <c r="M149" s="13">
        <f t="shared" si="14"/>
        <v>6.2866666666666662</v>
      </c>
      <c r="N149" s="7" t="str">
        <f t="shared" si="15"/>
        <v>TR114.3x2.25</v>
      </c>
      <c r="O149" s="7" t="str">
        <f t="shared" si="16"/>
        <v>TR114x2</v>
      </c>
    </row>
    <row r="150" spans="1:15" ht="15" customHeight="1" x14ac:dyDescent="0.25">
      <c r="A150" s="1" t="s">
        <v>982</v>
      </c>
      <c r="B150" s="1" t="s">
        <v>983</v>
      </c>
      <c r="C150" s="11">
        <v>11.028333333333334</v>
      </c>
      <c r="D150" s="2">
        <v>114.3</v>
      </c>
      <c r="E150" s="11">
        <v>4</v>
      </c>
      <c r="F150" s="6" t="str">
        <f t="shared" si="11"/>
        <v xml:space="preserve">*elseif,AR20,EQ,'TR114.3X4',THEN
   CEDISATR_VAR_d=0.11430
   CEDISATR_VAR_t=0.00400
</v>
      </c>
      <c r="H150" s="7">
        <v>114.3</v>
      </c>
      <c r="I150" s="1">
        <v>265</v>
      </c>
      <c r="J150" s="7">
        <f t="shared" si="12"/>
        <v>2.65</v>
      </c>
      <c r="K150" s="1">
        <v>4429</v>
      </c>
      <c r="L150" s="7">
        <f t="shared" si="13"/>
        <v>44.29</v>
      </c>
      <c r="M150" s="13">
        <f t="shared" si="14"/>
        <v>7.3816666666666668</v>
      </c>
      <c r="N150" s="7" t="str">
        <f t="shared" si="15"/>
        <v>TR114.3x2.65</v>
      </c>
      <c r="O150" s="7" t="str">
        <f t="shared" si="16"/>
        <v>TR114x2</v>
      </c>
    </row>
    <row r="151" spans="1:15" ht="15" customHeight="1" x14ac:dyDescent="0.25">
      <c r="A151" s="1" t="s">
        <v>984</v>
      </c>
      <c r="B151" s="1" t="s">
        <v>983</v>
      </c>
      <c r="C151" s="11">
        <v>11.695</v>
      </c>
      <c r="D151" s="2">
        <v>114.3</v>
      </c>
      <c r="E151" s="11">
        <v>4.25</v>
      </c>
      <c r="F151" s="6" t="str">
        <f t="shared" si="11"/>
        <v xml:space="preserve">*elseif,AR20,EQ,'TR114.3X4.25',THEN
   CEDISATR_VAR_d=0.11430
   CEDISATR_VAR_t=0.00425
</v>
      </c>
      <c r="H151" s="7">
        <v>114.3</v>
      </c>
      <c r="I151" s="1">
        <v>300</v>
      </c>
      <c r="J151" s="7">
        <f t="shared" si="12"/>
        <v>3</v>
      </c>
      <c r="K151" s="1">
        <v>5001</v>
      </c>
      <c r="L151" s="7">
        <f t="shared" si="13"/>
        <v>50.01</v>
      </c>
      <c r="M151" s="13">
        <f t="shared" si="14"/>
        <v>8.3349999999999991</v>
      </c>
      <c r="N151" s="7" t="str">
        <f t="shared" si="15"/>
        <v>TR114.3x3</v>
      </c>
      <c r="O151" s="7" t="str">
        <f t="shared" si="16"/>
        <v>TR114x3</v>
      </c>
    </row>
    <row r="152" spans="1:15" ht="15" customHeight="1" x14ac:dyDescent="0.25">
      <c r="A152" s="1" t="s">
        <v>985</v>
      </c>
      <c r="B152" s="1" t="s">
        <v>983</v>
      </c>
      <c r="C152" s="11">
        <v>13.020000000000001</v>
      </c>
      <c r="D152" s="2">
        <v>114.3</v>
      </c>
      <c r="E152" s="11">
        <v>4.75</v>
      </c>
      <c r="F152" s="6" t="str">
        <f t="shared" si="11"/>
        <v xml:space="preserve">*elseif,AR20,EQ,'TR114.3X4.75',THEN
   CEDISATR_VAR_d=0.11430
   CEDISATR_VAR_t=0.00475
</v>
      </c>
      <c r="H152" s="7">
        <v>114.3</v>
      </c>
      <c r="I152" s="1">
        <v>335</v>
      </c>
      <c r="J152" s="7">
        <f t="shared" si="12"/>
        <v>3.35</v>
      </c>
      <c r="K152" s="1">
        <v>5569</v>
      </c>
      <c r="L152" s="7">
        <f t="shared" si="13"/>
        <v>55.69</v>
      </c>
      <c r="M152" s="13">
        <f t="shared" si="14"/>
        <v>9.2816666666666663</v>
      </c>
      <c r="N152" s="7" t="str">
        <f t="shared" si="15"/>
        <v>TR114.3x3.35</v>
      </c>
      <c r="O152" s="7" t="str">
        <f t="shared" si="16"/>
        <v>TR114x3</v>
      </c>
    </row>
    <row r="153" spans="1:15" ht="15" customHeight="1" x14ac:dyDescent="0.25">
      <c r="A153" s="1" t="s">
        <v>986</v>
      </c>
      <c r="B153" s="1" t="s">
        <v>987</v>
      </c>
      <c r="C153" s="11">
        <v>3.76</v>
      </c>
      <c r="D153" s="2">
        <v>127</v>
      </c>
      <c r="E153" s="11">
        <v>1.2</v>
      </c>
      <c r="F153" s="6" t="str">
        <f t="shared" si="11"/>
        <v xml:space="preserve">*elseif,AR20,EQ,'TR127X1.2',THEN
   CEDISATR_VAR_d=0.12700
   CEDISATR_VAR_t=0.00120
</v>
      </c>
      <c r="H153" s="7">
        <v>114.3</v>
      </c>
      <c r="I153" s="1">
        <v>375</v>
      </c>
      <c r="J153" s="7">
        <f t="shared" si="12"/>
        <v>3.75</v>
      </c>
      <c r="K153" s="1">
        <v>6215</v>
      </c>
      <c r="L153" s="7">
        <f t="shared" si="13"/>
        <v>62.15</v>
      </c>
      <c r="M153" s="13">
        <f t="shared" si="14"/>
        <v>10.358333333333333</v>
      </c>
      <c r="N153" s="7" t="str">
        <f t="shared" si="15"/>
        <v>TR114.3x3.75</v>
      </c>
      <c r="O153" s="7" t="str">
        <f t="shared" si="16"/>
        <v>TR114x3</v>
      </c>
    </row>
    <row r="154" spans="1:15" ht="15" customHeight="1" x14ac:dyDescent="0.25">
      <c r="A154" s="1" t="s">
        <v>988</v>
      </c>
      <c r="B154" s="1" t="s">
        <v>987</v>
      </c>
      <c r="C154" s="11">
        <v>3.9149999999999996</v>
      </c>
      <c r="D154" s="2">
        <v>127</v>
      </c>
      <c r="E154" s="11">
        <v>1.25</v>
      </c>
      <c r="F154" s="6" t="str">
        <f t="shared" si="11"/>
        <v xml:space="preserve">*elseif,AR20,EQ,'TR127X1.25',THEN
   CEDISATR_VAR_d=0.12700
   CEDISATR_VAR_t=0.00125
</v>
      </c>
      <c r="H154" s="7">
        <v>114.3</v>
      </c>
      <c r="I154" s="1">
        <v>400</v>
      </c>
      <c r="J154" s="7">
        <f t="shared" si="12"/>
        <v>4</v>
      </c>
      <c r="K154" s="1">
        <v>6617</v>
      </c>
      <c r="L154" s="7">
        <f t="shared" si="13"/>
        <v>66.17</v>
      </c>
      <c r="M154" s="13">
        <f t="shared" si="14"/>
        <v>11.028333333333334</v>
      </c>
      <c r="N154" s="7" t="str">
        <f t="shared" si="15"/>
        <v>TR114.3x4</v>
      </c>
      <c r="O154" s="7" t="str">
        <f t="shared" si="16"/>
        <v>TR114x4</v>
      </c>
    </row>
    <row r="155" spans="1:15" ht="15" customHeight="1" x14ac:dyDescent="0.25">
      <c r="A155" s="1" t="s">
        <v>989</v>
      </c>
      <c r="B155" s="1" t="s">
        <v>987</v>
      </c>
      <c r="C155" s="11">
        <v>4.6900000000000004</v>
      </c>
      <c r="D155" s="2">
        <v>127</v>
      </c>
      <c r="E155" s="11">
        <v>1.5</v>
      </c>
      <c r="F155" s="6" t="str">
        <f t="shared" si="11"/>
        <v xml:space="preserve">*elseif,AR20,EQ,'TR127X1.5',THEN
   CEDISATR_VAR_d=0.12700
   CEDISATR_VAR_t=0.00150
</v>
      </c>
      <c r="H155" s="7">
        <v>114.3</v>
      </c>
      <c r="I155" s="1">
        <v>425</v>
      </c>
      <c r="J155" s="7">
        <f t="shared" si="12"/>
        <v>4.25</v>
      </c>
      <c r="K155" s="1">
        <v>7017</v>
      </c>
      <c r="L155" s="7">
        <f t="shared" si="13"/>
        <v>70.17</v>
      </c>
      <c r="M155" s="13">
        <f t="shared" si="14"/>
        <v>11.695</v>
      </c>
      <c r="N155" s="7" t="str">
        <f t="shared" si="15"/>
        <v>TR114.3x4.25</v>
      </c>
      <c r="O155" s="7" t="str">
        <f t="shared" si="16"/>
        <v>TR114x4</v>
      </c>
    </row>
    <row r="156" spans="1:15" ht="15" customHeight="1" x14ac:dyDescent="0.25">
      <c r="A156" s="1" t="s">
        <v>990</v>
      </c>
      <c r="B156" s="1" t="s">
        <v>987</v>
      </c>
      <c r="C156" s="11">
        <v>4.8433333333333328</v>
      </c>
      <c r="D156" s="2">
        <v>127</v>
      </c>
      <c r="E156" s="11">
        <v>1.55</v>
      </c>
      <c r="F156" s="6" t="str">
        <f t="shared" si="11"/>
        <v xml:space="preserve">*elseif,AR20,EQ,'TR127X1.55',THEN
   CEDISATR_VAR_d=0.12700
   CEDISATR_VAR_t=0.00155
</v>
      </c>
      <c r="H156" s="7">
        <v>114.3</v>
      </c>
      <c r="I156" s="1">
        <v>475</v>
      </c>
      <c r="J156" s="7">
        <f t="shared" si="12"/>
        <v>4.75</v>
      </c>
      <c r="K156" s="1">
        <v>7812</v>
      </c>
      <c r="L156" s="7">
        <f t="shared" si="13"/>
        <v>78.12</v>
      </c>
      <c r="M156" s="13">
        <f t="shared" si="14"/>
        <v>13.020000000000001</v>
      </c>
      <c r="N156" s="7" t="str">
        <f t="shared" si="15"/>
        <v>TR114.3x4.75</v>
      </c>
      <c r="O156" s="7" t="str">
        <f t="shared" si="16"/>
        <v>TR114x4</v>
      </c>
    </row>
    <row r="157" spans="1:15" ht="15" customHeight="1" x14ac:dyDescent="0.25">
      <c r="A157" s="1" t="s">
        <v>991</v>
      </c>
      <c r="B157" s="1" t="s">
        <v>987</v>
      </c>
      <c r="C157" s="11">
        <v>5.6149999999999993</v>
      </c>
      <c r="D157" s="2">
        <v>127</v>
      </c>
      <c r="E157" s="11">
        <v>1.8</v>
      </c>
      <c r="F157" s="6" t="str">
        <f t="shared" si="11"/>
        <v xml:space="preserve">*elseif,AR20,EQ,'TR127X1.8',THEN
   CEDISATR_VAR_d=0.12700
   CEDISATR_VAR_t=0.00180
</v>
      </c>
      <c r="H157" s="7">
        <v>127</v>
      </c>
      <c r="I157" s="1">
        <v>120</v>
      </c>
      <c r="J157" s="7">
        <f t="shared" si="12"/>
        <v>1.2</v>
      </c>
      <c r="K157" s="1">
        <v>2256</v>
      </c>
      <c r="L157" s="7">
        <f t="shared" si="13"/>
        <v>22.56</v>
      </c>
      <c r="M157" s="13">
        <f t="shared" si="14"/>
        <v>3.76</v>
      </c>
      <c r="N157" s="7" t="str">
        <f t="shared" si="15"/>
        <v>TR127x1.2</v>
      </c>
      <c r="O157" s="7" t="str">
        <f t="shared" si="16"/>
        <v>TR127x1</v>
      </c>
    </row>
    <row r="158" spans="1:15" ht="15" customHeight="1" x14ac:dyDescent="0.25">
      <c r="A158" s="1" t="s">
        <v>992</v>
      </c>
      <c r="B158" s="1" t="s">
        <v>987</v>
      </c>
      <c r="C158" s="11">
        <v>5.9233333333333329</v>
      </c>
      <c r="D158" s="2">
        <v>127</v>
      </c>
      <c r="E158" s="11">
        <v>1.9</v>
      </c>
      <c r="F158" s="6" t="str">
        <f t="shared" si="11"/>
        <v xml:space="preserve">*elseif,AR20,EQ,'TR127X1.9',THEN
   CEDISATR_VAR_d=0.12700
   CEDISATR_VAR_t=0.00190
</v>
      </c>
      <c r="H158" s="7">
        <v>127</v>
      </c>
      <c r="I158" s="1">
        <v>125</v>
      </c>
      <c r="J158" s="7">
        <f t="shared" si="12"/>
        <v>1.25</v>
      </c>
      <c r="K158" s="1">
        <v>2349</v>
      </c>
      <c r="L158" s="7">
        <f t="shared" si="13"/>
        <v>23.49</v>
      </c>
      <c r="M158" s="13">
        <f t="shared" si="14"/>
        <v>3.9149999999999996</v>
      </c>
      <c r="N158" s="7" t="str">
        <f t="shared" si="15"/>
        <v>TR127x1.25</v>
      </c>
      <c r="O158" s="7" t="str">
        <f t="shared" si="16"/>
        <v>TR127x1</v>
      </c>
    </row>
    <row r="159" spans="1:15" ht="15" customHeight="1" x14ac:dyDescent="0.25">
      <c r="A159" s="1" t="s">
        <v>993</v>
      </c>
      <c r="B159" s="1" t="s">
        <v>987</v>
      </c>
      <c r="C159" s="11">
        <v>6.0766666666666671</v>
      </c>
      <c r="D159" s="2">
        <v>127</v>
      </c>
      <c r="E159" s="11">
        <v>1.95</v>
      </c>
      <c r="F159" s="6" t="str">
        <f t="shared" si="11"/>
        <v xml:space="preserve">*elseif,AR20,EQ,'TR127X1.95',THEN
   CEDISATR_VAR_d=0.12700
   CEDISATR_VAR_t=0.00195
</v>
      </c>
      <c r="H159" s="7">
        <v>127</v>
      </c>
      <c r="I159" s="1">
        <v>150</v>
      </c>
      <c r="J159" s="7">
        <f t="shared" si="12"/>
        <v>1.5</v>
      </c>
      <c r="K159" s="1">
        <v>2814</v>
      </c>
      <c r="L159" s="7">
        <f t="shared" si="13"/>
        <v>28.14</v>
      </c>
      <c r="M159" s="13">
        <f t="shared" si="14"/>
        <v>4.6900000000000004</v>
      </c>
      <c r="N159" s="7" t="str">
        <f t="shared" si="15"/>
        <v>TR127x1.5</v>
      </c>
      <c r="O159" s="7" t="str">
        <f t="shared" si="16"/>
        <v>TR127x1</v>
      </c>
    </row>
    <row r="160" spans="1:15" ht="15" customHeight="1" x14ac:dyDescent="0.25">
      <c r="A160" s="1" t="s">
        <v>994</v>
      </c>
      <c r="B160" s="1" t="s">
        <v>994</v>
      </c>
      <c r="C160" s="11">
        <v>6.2316666666666665</v>
      </c>
      <c r="D160" s="2">
        <v>127</v>
      </c>
      <c r="E160" s="11">
        <v>2</v>
      </c>
      <c r="F160" s="6" t="str">
        <f t="shared" si="11"/>
        <v xml:space="preserve">*elseif,AR20,EQ,'TR127X2',THEN
   CEDISATR_VAR_d=0.12700
   CEDISATR_VAR_t=0.00200
</v>
      </c>
      <c r="H160" s="7">
        <v>127</v>
      </c>
      <c r="I160" s="1">
        <v>155</v>
      </c>
      <c r="J160" s="7">
        <f t="shared" si="12"/>
        <v>1.55</v>
      </c>
      <c r="K160" s="1">
        <v>2906</v>
      </c>
      <c r="L160" s="7">
        <f t="shared" si="13"/>
        <v>29.06</v>
      </c>
      <c r="M160" s="13">
        <f t="shared" si="14"/>
        <v>4.8433333333333328</v>
      </c>
      <c r="N160" s="7" t="str">
        <f t="shared" si="15"/>
        <v>TR127x1.55</v>
      </c>
      <c r="O160" s="7" t="str">
        <f t="shared" si="16"/>
        <v>TR127x1</v>
      </c>
    </row>
    <row r="161" spans="1:15" ht="15" customHeight="1" x14ac:dyDescent="0.25">
      <c r="A161" s="1" t="s">
        <v>995</v>
      </c>
      <c r="B161" s="1" t="s">
        <v>994</v>
      </c>
      <c r="C161" s="11">
        <v>6.998333333333334</v>
      </c>
      <c r="D161" s="2">
        <v>127</v>
      </c>
      <c r="E161" s="11">
        <v>2.25</v>
      </c>
      <c r="F161" s="6" t="str">
        <f t="shared" si="11"/>
        <v xml:space="preserve">*elseif,AR20,EQ,'TR127X2.25',THEN
   CEDISATR_VAR_d=0.12700
   CEDISATR_VAR_t=0.00225
</v>
      </c>
      <c r="H161" s="7">
        <v>127</v>
      </c>
      <c r="I161" s="1">
        <v>180</v>
      </c>
      <c r="J161" s="7">
        <f t="shared" si="12"/>
        <v>1.8</v>
      </c>
      <c r="K161" s="1">
        <v>3369</v>
      </c>
      <c r="L161" s="7">
        <f t="shared" si="13"/>
        <v>33.69</v>
      </c>
      <c r="M161" s="13">
        <f t="shared" si="14"/>
        <v>5.6149999999999993</v>
      </c>
      <c r="N161" s="7" t="str">
        <f t="shared" si="15"/>
        <v>TR127x1.8</v>
      </c>
      <c r="O161" s="7" t="str">
        <f t="shared" si="16"/>
        <v>TR127x1</v>
      </c>
    </row>
    <row r="162" spans="1:15" ht="15" customHeight="1" x14ac:dyDescent="0.25">
      <c r="A162" s="1" t="s">
        <v>996</v>
      </c>
      <c r="B162" s="1" t="s">
        <v>994</v>
      </c>
      <c r="C162" s="11">
        <v>8.2200000000000006</v>
      </c>
      <c r="D162" s="2">
        <v>127</v>
      </c>
      <c r="E162" s="11">
        <v>2.65</v>
      </c>
      <c r="F162" s="6" t="str">
        <f t="shared" si="11"/>
        <v xml:space="preserve">*elseif,AR20,EQ,'TR127X2.65',THEN
   CEDISATR_VAR_d=0.12700
   CEDISATR_VAR_t=0.00265
</v>
      </c>
      <c r="H162" s="7">
        <v>127</v>
      </c>
      <c r="I162" s="1">
        <v>190</v>
      </c>
      <c r="J162" s="7">
        <f t="shared" si="12"/>
        <v>1.9</v>
      </c>
      <c r="K162" s="1">
        <v>3554</v>
      </c>
      <c r="L162" s="7">
        <f t="shared" si="13"/>
        <v>35.54</v>
      </c>
      <c r="M162" s="13">
        <f t="shared" si="14"/>
        <v>5.9233333333333329</v>
      </c>
      <c r="N162" s="7" t="str">
        <f t="shared" si="15"/>
        <v>TR127x1.9</v>
      </c>
      <c r="O162" s="7" t="str">
        <f t="shared" si="16"/>
        <v>TR127x1</v>
      </c>
    </row>
    <row r="163" spans="1:15" ht="15" customHeight="1" x14ac:dyDescent="0.25">
      <c r="A163" s="1" t="s">
        <v>997</v>
      </c>
      <c r="B163" s="1" t="s">
        <v>997</v>
      </c>
      <c r="C163" s="11">
        <v>9.2833333333333332</v>
      </c>
      <c r="D163" s="2">
        <v>127</v>
      </c>
      <c r="E163" s="11">
        <v>3</v>
      </c>
      <c r="F163" s="6" t="str">
        <f t="shared" si="11"/>
        <v xml:space="preserve">*elseif,AR20,EQ,'TR127X3',THEN
   CEDISATR_VAR_d=0.12700
   CEDISATR_VAR_t=0.00300
</v>
      </c>
      <c r="H163" s="7">
        <v>127</v>
      </c>
      <c r="I163" s="1">
        <v>195</v>
      </c>
      <c r="J163" s="7">
        <f t="shared" si="12"/>
        <v>1.95</v>
      </c>
      <c r="K163" s="1">
        <v>3646</v>
      </c>
      <c r="L163" s="7">
        <f t="shared" si="13"/>
        <v>36.46</v>
      </c>
      <c r="M163" s="13">
        <f t="shared" si="14"/>
        <v>6.0766666666666671</v>
      </c>
      <c r="N163" s="7" t="str">
        <f t="shared" si="15"/>
        <v>TR127x1.95</v>
      </c>
      <c r="O163" s="7" t="str">
        <f t="shared" si="16"/>
        <v>TR127x1</v>
      </c>
    </row>
    <row r="164" spans="1:15" ht="15" customHeight="1" x14ac:dyDescent="0.25">
      <c r="A164" s="1" t="s">
        <v>998</v>
      </c>
      <c r="B164" s="1" t="s">
        <v>997</v>
      </c>
      <c r="C164" s="11">
        <v>10.34</v>
      </c>
      <c r="D164" s="2">
        <v>127</v>
      </c>
      <c r="E164" s="11">
        <v>3.35</v>
      </c>
      <c r="F164" s="6" t="str">
        <f t="shared" si="11"/>
        <v xml:space="preserve">*elseif,AR20,EQ,'TR127X3.35',THEN
   CEDISATR_VAR_d=0.12700
   CEDISATR_VAR_t=0.00335
</v>
      </c>
      <c r="H164" s="7">
        <v>127</v>
      </c>
      <c r="I164" s="1">
        <v>200</v>
      </c>
      <c r="J164" s="7">
        <f t="shared" si="12"/>
        <v>2</v>
      </c>
      <c r="K164" s="1">
        <v>3739</v>
      </c>
      <c r="L164" s="7">
        <f t="shared" si="13"/>
        <v>37.39</v>
      </c>
      <c r="M164" s="13">
        <f t="shared" si="14"/>
        <v>6.2316666666666665</v>
      </c>
      <c r="N164" s="7" t="str">
        <f t="shared" si="15"/>
        <v>TR127x2</v>
      </c>
      <c r="O164" s="7" t="str">
        <f t="shared" si="16"/>
        <v>TR127x2</v>
      </c>
    </row>
    <row r="165" spans="1:15" ht="15" customHeight="1" x14ac:dyDescent="0.25">
      <c r="A165" s="1" t="s">
        <v>999</v>
      </c>
      <c r="B165" s="1" t="s">
        <v>997</v>
      </c>
      <c r="C165" s="11">
        <v>11.543333333333335</v>
      </c>
      <c r="D165" s="2">
        <v>127</v>
      </c>
      <c r="E165" s="11">
        <v>3.75</v>
      </c>
      <c r="F165" s="6" t="str">
        <f t="shared" si="11"/>
        <v xml:space="preserve">*elseif,AR20,EQ,'TR127X3.75',THEN
   CEDISATR_VAR_d=0.12700
   CEDISATR_VAR_t=0.00375
</v>
      </c>
      <c r="H165" s="7">
        <v>127</v>
      </c>
      <c r="I165" s="1">
        <v>225</v>
      </c>
      <c r="J165" s="7">
        <f t="shared" si="12"/>
        <v>2.25</v>
      </c>
      <c r="K165" s="1">
        <v>4199</v>
      </c>
      <c r="L165" s="7">
        <f t="shared" si="13"/>
        <v>41.99</v>
      </c>
      <c r="M165" s="13">
        <f t="shared" si="14"/>
        <v>6.998333333333334</v>
      </c>
      <c r="N165" s="7" t="str">
        <f t="shared" si="15"/>
        <v>TR127x2.25</v>
      </c>
      <c r="O165" s="7" t="str">
        <f t="shared" si="16"/>
        <v>TR127x2</v>
      </c>
    </row>
    <row r="166" spans="1:15" ht="15" customHeight="1" x14ac:dyDescent="0.25">
      <c r="A166" s="1" t="s">
        <v>1000</v>
      </c>
      <c r="B166" s="1" t="s">
        <v>1000</v>
      </c>
      <c r="C166" s="11">
        <v>12.291666666666666</v>
      </c>
      <c r="D166" s="2">
        <v>127</v>
      </c>
      <c r="E166" s="11">
        <v>4</v>
      </c>
      <c r="F166" s="6" t="str">
        <f t="shared" si="11"/>
        <v xml:space="preserve">*elseif,AR20,EQ,'TR127X4',THEN
   CEDISATR_VAR_d=0.12700
   CEDISATR_VAR_t=0.00400
</v>
      </c>
      <c r="H166" s="7">
        <v>127</v>
      </c>
      <c r="I166" s="1">
        <v>265</v>
      </c>
      <c r="J166" s="7">
        <f t="shared" si="12"/>
        <v>2.65</v>
      </c>
      <c r="K166" s="1">
        <v>4932</v>
      </c>
      <c r="L166" s="7">
        <f t="shared" si="13"/>
        <v>49.32</v>
      </c>
      <c r="M166" s="13">
        <f t="shared" si="14"/>
        <v>8.2200000000000006</v>
      </c>
      <c r="N166" s="7" t="str">
        <f t="shared" si="15"/>
        <v>TR127x2.65</v>
      </c>
      <c r="O166" s="7" t="str">
        <f t="shared" si="16"/>
        <v>TR127x2</v>
      </c>
    </row>
    <row r="167" spans="1:15" ht="15" customHeight="1" x14ac:dyDescent="0.25">
      <c r="A167" s="1" t="s">
        <v>1001</v>
      </c>
      <c r="B167" s="1" t="s">
        <v>1000</v>
      </c>
      <c r="C167" s="11">
        <v>13.036666666666667</v>
      </c>
      <c r="D167" s="2">
        <v>127</v>
      </c>
      <c r="E167" s="11">
        <v>4.25</v>
      </c>
      <c r="F167" s="6" t="str">
        <f t="shared" si="11"/>
        <v xml:space="preserve">*elseif,AR20,EQ,'TR127X4.25',THEN
   CEDISATR_VAR_d=0.12700
   CEDISATR_VAR_t=0.00425
</v>
      </c>
      <c r="H167" s="7">
        <v>127</v>
      </c>
      <c r="I167" s="1">
        <v>300</v>
      </c>
      <c r="J167" s="7">
        <f t="shared" si="12"/>
        <v>3</v>
      </c>
      <c r="K167" s="1">
        <v>5570</v>
      </c>
      <c r="L167" s="7">
        <f t="shared" si="13"/>
        <v>55.7</v>
      </c>
      <c r="M167" s="13">
        <f t="shared" si="14"/>
        <v>9.2833333333333332</v>
      </c>
      <c r="N167" s="7" t="str">
        <f t="shared" si="15"/>
        <v>TR127x3</v>
      </c>
      <c r="O167" s="7" t="str">
        <f t="shared" si="16"/>
        <v>TR127x3</v>
      </c>
    </row>
    <row r="168" spans="1:15" ht="15" customHeight="1" x14ac:dyDescent="0.25">
      <c r="A168" s="1" t="s">
        <v>1002</v>
      </c>
      <c r="B168" s="1" t="s">
        <v>1000</v>
      </c>
      <c r="C168" s="11">
        <v>14.520000000000001</v>
      </c>
      <c r="D168" s="2">
        <v>127</v>
      </c>
      <c r="E168" s="11">
        <v>4.75</v>
      </c>
      <c r="F168" s="6" t="str">
        <f t="shared" si="11"/>
        <v xml:space="preserve">*elseif,AR20,EQ,'TR127X4.75',THEN
   CEDISATR_VAR_d=0.12700
   CEDISATR_VAR_t=0.00475
</v>
      </c>
      <c r="H168" s="7">
        <v>127</v>
      </c>
      <c r="I168" s="1">
        <v>335</v>
      </c>
      <c r="J168" s="7">
        <f t="shared" si="12"/>
        <v>3.35</v>
      </c>
      <c r="K168" s="1">
        <v>6204</v>
      </c>
      <c r="L168" s="7">
        <f t="shared" si="13"/>
        <v>62.04</v>
      </c>
      <c r="M168" s="13">
        <f t="shared" si="14"/>
        <v>10.34</v>
      </c>
      <c r="N168" s="7" t="str">
        <f t="shared" si="15"/>
        <v>TR127x3.35</v>
      </c>
      <c r="O168" s="7" t="str">
        <f t="shared" si="16"/>
        <v>TR127x3</v>
      </c>
    </row>
    <row r="169" spans="1:15" ht="15" customHeight="1" x14ac:dyDescent="0.25">
      <c r="A169" s="1" t="s">
        <v>1003</v>
      </c>
      <c r="B169" s="1" t="s">
        <v>1004</v>
      </c>
      <c r="C169" s="11">
        <v>2.811666666666667</v>
      </c>
      <c r="D169" s="2">
        <v>95.25</v>
      </c>
      <c r="E169" s="11">
        <v>1.2</v>
      </c>
      <c r="F169" s="6" t="str">
        <f t="shared" si="11"/>
        <v xml:space="preserve">*elseif,AR20,EQ,'TR95.25X1.2',THEN
   CEDISATR_VAR_d=0.09525
   CEDISATR_VAR_t=0.00120
</v>
      </c>
      <c r="H169" s="7">
        <v>127</v>
      </c>
      <c r="I169" s="1">
        <v>375</v>
      </c>
      <c r="J169" s="7">
        <f t="shared" si="12"/>
        <v>3.75</v>
      </c>
      <c r="K169" s="1">
        <v>6926</v>
      </c>
      <c r="L169" s="7">
        <f t="shared" si="13"/>
        <v>69.260000000000005</v>
      </c>
      <c r="M169" s="13">
        <f t="shared" si="14"/>
        <v>11.543333333333335</v>
      </c>
      <c r="N169" s="7" t="str">
        <f t="shared" si="15"/>
        <v>TR127x3.75</v>
      </c>
      <c r="O169" s="7" t="str">
        <f t="shared" si="16"/>
        <v>TR127x3</v>
      </c>
    </row>
    <row r="170" spans="1:15" ht="15" customHeight="1" x14ac:dyDescent="0.25">
      <c r="A170" s="1" t="s">
        <v>1005</v>
      </c>
      <c r="B170" s="1" t="s">
        <v>1004</v>
      </c>
      <c r="C170" s="11">
        <v>2.9283333333333332</v>
      </c>
      <c r="D170" s="2">
        <v>95.25</v>
      </c>
      <c r="E170" s="11">
        <v>1.25</v>
      </c>
      <c r="F170" s="6" t="str">
        <f t="shared" si="11"/>
        <v xml:space="preserve">*elseif,AR20,EQ,'TR95.25X1.25',THEN
   CEDISATR_VAR_d=0.09525
   CEDISATR_VAR_t=0.00125
</v>
      </c>
      <c r="H170" s="7">
        <v>127</v>
      </c>
      <c r="I170" s="1">
        <v>400</v>
      </c>
      <c r="J170" s="7">
        <f t="shared" si="12"/>
        <v>4</v>
      </c>
      <c r="K170" s="1">
        <v>7375</v>
      </c>
      <c r="L170" s="7">
        <f t="shared" si="13"/>
        <v>73.75</v>
      </c>
      <c r="M170" s="13">
        <f t="shared" si="14"/>
        <v>12.291666666666666</v>
      </c>
      <c r="N170" s="7" t="str">
        <f t="shared" si="15"/>
        <v>TR127x4</v>
      </c>
      <c r="O170" s="7" t="str">
        <f t="shared" si="16"/>
        <v>TR127x4</v>
      </c>
    </row>
    <row r="171" spans="1:15" ht="15" customHeight="1" x14ac:dyDescent="0.25">
      <c r="A171" s="1" t="s">
        <v>1006</v>
      </c>
      <c r="B171" s="1" t="s">
        <v>1004</v>
      </c>
      <c r="C171" s="11">
        <v>3.5050000000000003</v>
      </c>
      <c r="D171" s="2">
        <v>95.25</v>
      </c>
      <c r="E171" s="11">
        <v>1.5</v>
      </c>
      <c r="F171" s="6" t="str">
        <f t="shared" si="11"/>
        <v xml:space="preserve">*elseif,AR20,EQ,'TR95.25X1.5',THEN
   CEDISATR_VAR_d=0.09525
   CEDISATR_VAR_t=0.00150
</v>
      </c>
      <c r="H171" s="7">
        <v>127</v>
      </c>
      <c r="I171" s="1">
        <v>425</v>
      </c>
      <c r="J171" s="7">
        <f t="shared" si="12"/>
        <v>4.25</v>
      </c>
      <c r="K171" s="1">
        <v>7822</v>
      </c>
      <c r="L171" s="7">
        <f t="shared" si="13"/>
        <v>78.22</v>
      </c>
      <c r="M171" s="13">
        <f t="shared" si="14"/>
        <v>13.036666666666667</v>
      </c>
      <c r="N171" s="7" t="str">
        <f t="shared" si="15"/>
        <v>TR127x4.25</v>
      </c>
      <c r="O171" s="7" t="str">
        <f t="shared" si="16"/>
        <v>TR127x4</v>
      </c>
    </row>
    <row r="172" spans="1:15" ht="15" customHeight="1" x14ac:dyDescent="0.25">
      <c r="A172" s="1" t="s">
        <v>1007</v>
      </c>
      <c r="B172" s="1" t="s">
        <v>1004</v>
      </c>
      <c r="C172" s="11">
        <v>3.6199999999999997</v>
      </c>
      <c r="D172" s="2">
        <v>95.25</v>
      </c>
      <c r="E172" s="11">
        <v>1.55</v>
      </c>
      <c r="F172" s="6" t="str">
        <f t="shared" si="11"/>
        <v xml:space="preserve">*elseif,AR20,EQ,'TR95.25X1.55',THEN
   CEDISATR_VAR_d=0.09525
   CEDISATR_VAR_t=0.00155
</v>
      </c>
      <c r="H172" s="7">
        <v>127</v>
      </c>
      <c r="I172" s="1">
        <v>475</v>
      </c>
      <c r="J172" s="7">
        <f t="shared" si="12"/>
        <v>4.75</v>
      </c>
      <c r="K172" s="1">
        <v>8712</v>
      </c>
      <c r="L172" s="7">
        <f t="shared" si="13"/>
        <v>87.12</v>
      </c>
      <c r="M172" s="13">
        <f t="shared" si="14"/>
        <v>14.520000000000001</v>
      </c>
      <c r="N172" s="7" t="str">
        <f t="shared" si="15"/>
        <v>TR127x4.75</v>
      </c>
      <c r="O172" s="7" t="str">
        <f t="shared" si="16"/>
        <v>TR127x4</v>
      </c>
    </row>
    <row r="173" spans="1:15" ht="15" customHeight="1" x14ac:dyDescent="0.25">
      <c r="A173" s="1" t="s">
        <v>1008</v>
      </c>
      <c r="B173" s="1" t="s">
        <v>1004</v>
      </c>
      <c r="C173" s="11">
        <v>4.1950000000000003</v>
      </c>
      <c r="D173" s="2">
        <v>95.25</v>
      </c>
      <c r="E173" s="11">
        <v>1.8</v>
      </c>
      <c r="F173" s="6" t="str">
        <f t="shared" si="11"/>
        <v xml:space="preserve">*elseif,AR20,EQ,'TR95.25X1.8',THEN
   CEDISATR_VAR_d=0.09525
   CEDISATR_VAR_t=0.00180
</v>
      </c>
      <c r="H173" s="7">
        <v>95.25</v>
      </c>
      <c r="I173" s="1">
        <v>120</v>
      </c>
      <c r="J173" s="7">
        <f t="shared" si="12"/>
        <v>1.2</v>
      </c>
      <c r="K173" s="1">
        <v>1687</v>
      </c>
      <c r="L173" s="7">
        <f t="shared" si="13"/>
        <v>16.87</v>
      </c>
      <c r="M173" s="13">
        <f t="shared" si="14"/>
        <v>2.811666666666667</v>
      </c>
      <c r="N173" s="7" t="str">
        <f t="shared" si="15"/>
        <v>TR95.25x1.2</v>
      </c>
      <c r="O173" s="7" t="str">
        <f t="shared" si="16"/>
        <v>TR95x1</v>
      </c>
    </row>
    <row r="174" spans="1:15" ht="15" customHeight="1" x14ac:dyDescent="0.25">
      <c r="A174" s="1" t="s">
        <v>1009</v>
      </c>
      <c r="B174" s="1" t="s">
        <v>1004</v>
      </c>
      <c r="C174" s="11">
        <v>4.4233333333333329</v>
      </c>
      <c r="D174" s="2">
        <v>95.25</v>
      </c>
      <c r="E174" s="11">
        <v>1.9</v>
      </c>
      <c r="F174" s="6" t="str">
        <f t="shared" ref="F174:F183" si="17">$F$1 &amp; UPPER(A174) &amp; "',THEN" &amp; CHAR(10) &amp; "   " &amp; $G$1 &amp; "_VAR_" &amp; $D$1 &amp; "=" &amp; FIXED(D174/1000,5) &amp; CHAR(10) &amp; "   " &amp; $G$1 &amp; "_VAR_" &amp; $E$1 &amp; "=" &amp; FIXED(E174/1000,5) &amp; CHAR(10)</f>
        <v xml:space="preserve">*elseif,AR20,EQ,'TR95.25X1.9',THEN
   CEDISATR_VAR_d=0.09525
   CEDISATR_VAR_t=0.00190
</v>
      </c>
      <c r="H174" s="7">
        <v>95.25</v>
      </c>
      <c r="I174" s="1">
        <v>125</v>
      </c>
      <c r="J174" s="7">
        <f t="shared" si="12"/>
        <v>1.25</v>
      </c>
      <c r="K174" s="1">
        <v>1757</v>
      </c>
      <c r="L174" s="7">
        <f t="shared" si="13"/>
        <v>17.57</v>
      </c>
      <c r="M174" s="13">
        <f t="shared" si="14"/>
        <v>2.9283333333333332</v>
      </c>
      <c r="N174" s="7" t="str">
        <f t="shared" si="15"/>
        <v>TR95.25x1.25</v>
      </c>
      <c r="O174" s="7" t="str">
        <f t="shared" si="16"/>
        <v>TR95x1</v>
      </c>
    </row>
    <row r="175" spans="1:15" ht="15" customHeight="1" x14ac:dyDescent="0.25">
      <c r="A175" s="1" t="s">
        <v>1010</v>
      </c>
      <c r="B175" s="1" t="s">
        <v>1004</v>
      </c>
      <c r="C175" s="11">
        <v>4.5383333333333331</v>
      </c>
      <c r="D175" s="2">
        <v>95.25</v>
      </c>
      <c r="E175" s="11">
        <v>1.95</v>
      </c>
      <c r="F175" s="6" t="str">
        <f t="shared" si="17"/>
        <v xml:space="preserve">*elseif,AR20,EQ,'TR95.25X1.95',THEN
   CEDISATR_VAR_d=0.09525
   CEDISATR_VAR_t=0.00195
</v>
      </c>
      <c r="H175" s="7">
        <v>95.25</v>
      </c>
      <c r="I175" s="1">
        <v>150</v>
      </c>
      <c r="J175" s="7">
        <f t="shared" si="12"/>
        <v>1.5</v>
      </c>
      <c r="K175" s="1">
        <v>2103</v>
      </c>
      <c r="L175" s="7">
        <f t="shared" si="13"/>
        <v>21.03</v>
      </c>
      <c r="M175" s="13">
        <f t="shared" si="14"/>
        <v>3.5050000000000003</v>
      </c>
      <c r="N175" s="7" t="str">
        <f t="shared" si="15"/>
        <v>TR95.25x1.5</v>
      </c>
      <c r="O175" s="7" t="str">
        <f t="shared" si="16"/>
        <v>TR95x1</v>
      </c>
    </row>
    <row r="176" spans="1:15" ht="15" customHeight="1" x14ac:dyDescent="0.25">
      <c r="A176" s="1" t="s">
        <v>1011</v>
      </c>
      <c r="B176" s="1" t="s">
        <v>1012</v>
      </c>
      <c r="C176" s="11">
        <v>4.6516666666666664</v>
      </c>
      <c r="D176" s="2">
        <v>95.25</v>
      </c>
      <c r="E176" s="11">
        <v>2</v>
      </c>
      <c r="F176" s="6" t="str">
        <f t="shared" si="17"/>
        <v xml:space="preserve">*elseif,AR20,EQ,'TR95.25X2',THEN
   CEDISATR_VAR_d=0.09525
   CEDISATR_VAR_t=0.00200
</v>
      </c>
      <c r="H176" s="7">
        <v>95.25</v>
      </c>
      <c r="I176" s="1">
        <v>155</v>
      </c>
      <c r="J176" s="7">
        <f t="shared" si="12"/>
        <v>1.55</v>
      </c>
      <c r="K176" s="1">
        <v>2172</v>
      </c>
      <c r="L176" s="7">
        <f t="shared" si="13"/>
        <v>21.72</v>
      </c>
      <c r="M176" s="13">
        <f t="shared" si="14"/>
        <v>3.6199999999999997</v>
      </c>
      <c r="N176" s="7" t="str">
        <f t="shared" si="15"/>
        <v>TR95.25x1.55</v>
      </c>
      <c r="O176" s="7" t="str">
        <f t="shared" si="16"/>
        <v>TR95x1</v>
      </c>
    </row>
    <row r="177" spans="1:15" ht="15" customHeight="1" x14ac:dyDescent="0.25">
      <c r="A177" s="1" t="s">
        <v>1013</v>
      </c>
      <c r="B177" s="1" t="s">
        <v>1012</v>
      </c>
      <c r="C177" s="11">
        <v>5.2216666666666667</v>
      </c>
      <c r="D177" s="2">
        <v>95.25</v>
      </c>
      <c r="E177" s="11">
        <v>2.25</v>
      </c>
      <c r="F177" s="6" t="str">
        <f t="shared" si="17"/>
        <v xml:space="preserve">*elseif,AR20,EQ,'TR95.25X2.25',THEN
   CEDISATR_VAR_d=0.09525
   CEDISATR_VAR_t=0.00225
</v>
      </c>
      <c r="H177" s="7">
        <v>95.25</v>
      </c>
      <c r="I177" s="1">
        <v>180</v>
      </c>
      <c r="J177" s="7">
        <f t="shared" si="12"/>
        <v>1.8</v>
      </c>
      <c r="K177" s="1">
        <v>2517</v>
      </c>
      <c r="L177" s="7">
        <f t="shared" si="13"/>
        <v>25.17</v>
      </c>
      <c r="M177" s="13">
        <f t="shared" si="14"/>
        <v>4.1950000000000003</v>
      </c>
      <c r="N177" s="7" t="str">
        <f t="shared" si="15"/>
        <v>TR95.25x1.8</v>
      </c>
      <c r="O177" s="7" t="str">
        <f t="shared" si="16"/>
        <v>TR95x1</v>
      </c>
    </row>
    <row r="178" spans="1:15" ht="15" customHeight="1" x14ac:dyDescent="0.25">
      <c r="A178" s="1" t="s">
        <v>1014</v>
      </c>
      <c r="B178" s="1" t="s">
        <v>1012</v>
      </c>
      <c r="C178" s="11">
        <v>6.126666666666666</v>
      </c>
      <c r="D178" s="2">
        <v>95.25</v>
      </c>
      <c r="E178" s="11">
        <v>2.65</v>
      </c>
      <c r="F178" s="6" t="str">
        <f t="shared" si="17"/>
        <v xml:space="preserve">*elseif,AR20,EQ,'TR95.25X2.65',THEN
   CEDISATR_VAR_d=0.09525
   CEDISATR_VAR_t=0.00265
</v>
      </c>
      <c r="H178" s="7">
        <v>95.25</v>
      </c>
      <c r="I178" s="1">
        <v>190</v>
      </c>
      <c r="J178" s="7">
        <f t="shared" si="12"/>
        <v>1.9</v>
      </c>
      <c r="K178" s="1">
        <v>2654</v>
      </c>
      <c r="L178" s="7">
        <f t="shared" si="13"/>
        <v>26.54</v>
      </c>
      <c r="M178" s="13">
        <f t="shared" si="14"/>
        <v>4.4233333333333329</v>
      </c>
      <c r="N178" s="7" t="str">
        <f t="shared" si="15"/>
        <v>TR95.25x1.9</v>
      </c>
      <c r="O178" s="7" t="str">
        <f t="shared" si="16"/>
        <v>TR95x1</v>
      </c>
    </row>
    <row r="179" spans="1:15" ht="15" customHeight="1" x14ac:dyDescent="0.25">
      <c r="A179" s="1" t="s">
        <v>1015</v>
      </c>
      <c r="B179" s="1" t="s">
        <v>1016</v>
      </c>
      <c r="C179" s="11">
        <v>6.9133333333333331</v>
      </c>
      <c r="D179" s="2">
        <v>95.25</v>
      </c>
      <c r="E179" s="11">
        <v>3</v>
      </c>
      <c r="F179" s="6" t="str">
        <f t="shared" si="17"/>
        <v xml:space="preserve">*elseif,AR20,EQ,'TR95.25X3',THEN
   CEDISATR_VAR_d=0.09525
   CEDISATR_VAR_t=0.00300
</v>
      </c>
      <c r="H179" s="7">
        <v>95.25</v>
      </c>
      <c r="I179" s="1">
        <v>195</v>
      </c>
      <c r="J179" s="7">
        <f t="shared" si="12"/>
        <v>1.95</v>
      </c>
      <c r="K179" s="1">
        <v>2723</v>
      </c>
      <c r="L179" s="7">
        <f t="shared" si="13"/>
        <v>27.23</v>
      </c>
      <c r="M179" s="13">
        <f t="shared" si="14"/>
        <v>4.5383333333333331</v>
      </c>
      <c r="N179" s="7" t="str">
        <f t="shared" si="15"/>
        <v>TR95.25x1.95</v>
      </c>
      <c r="O179" s="7" t="str">
        <f t="shared" si="16"/>
        <v>TR95x1</v>
      </c>
    </row>
    <row r="180" spans="1:15" ht="15" customHeight="1" x14ac:dyDescent="0.25">
      <c r="F180" s="6"/>
      <c r="H180" s="7">
        <v>95.25</v>
      </c>
      <c r="I180" s="1">
        <v>200</v>
      </c>
      <c r="J180" s="7">
        <f t="shared" si="12"/>
        <v>2</v>
      </c>
      <c r="K180" s="1">
        <v>2791</v>
      </c>
      <c r="L180" s="7">
        <f t="shared" si="13"/>
        <v>27.91</v>
      </c>
      <c r="M180" s="13">
        <f t="shared" si="14"/>
        <v>4.6516666666666664</v>
      </c>
      <c r="N180" s="7" t="str">
        <f t="shared" si="15"/>
        <v>TR95.25x2</v>
      </c>
      <c r="O180" s="7" t="str">
        <f t="shared" si="16"/>
        <v>TR95x2</v>
      </c>
    </row>
    <row r="181" spans="1:15" ht="15" customHeight="1" x14ac:dyDescent="0.25">
      <c r="F181" s="6"/>
      <c r="H181" s="7">
        <v>95.25</v>
      </c>
      <c r="I181" s="1">
        <v>225</v>
      </c>
      <c r="J181" s="7">
        <f t="shared" si="12"/>
        <v>2.25</v>
      </c>
      <c r="K181" s="1">
        <v>3133</v>
      </c>
      <c r="L181" s="7">
        <f t="shared" si="13"/>
        <v>31.33</v>
      </c>
      <c r="M181" s="13">
        <f t="shared" si="14"/>
        <v>5.2216666666666667</v>
      </c>
      <c r="N181" s="7" t="str">
        <f t="shared" si="15"/>
        <v>TR95.25x2.25</v>
      </c>
      <c r="O181" s="7" t="str">
        <f t="shared" si="16"/>
        <v>TR95x2</v>
      </c>
    </row>
    <row r="182" spans="1:15" ht="15" customHeight="1" x14ac:dyDescent="0.25">
      <c r="F182" s="6"/>
      <c r="H182" s="7">
        <v>95.25</v>
      </c>
      <c r="I182" s="1">
        <v>265</v>
      </c>
      <c r="J182" s="7">
        <f t="shared" si="12"/>
        <v>2.65</v>
      </c>
      <c r="K182" s="1">
        <v>3676</v>
      </c>
      <c r="L182" s="7">
        <f t="shared" si="13"/>
        <v>36.76</v>
      </c>
      <c r="M182" s="13">
        <f t="shared" si="14"/>
        <v>6.126666666666666</v>
      </c>
      <c r="N182" s="7" t="str">
        <f t="shared" si="15"/>
        <v>TR95.25x2.65</v>
      </c>
      <c r="O182" s="7" t="str">
        <f t="shared" si="16"/>
        <v>TR95x2</v>
      </c>
    </row>
    <row r="183" spans="1:15" ht="15" customHeight="1" x14ac:dyDescent="0.25">
      <c r="F183" s="6"/>
      <c r="H183" s="7">
        <v>95.25</v>
      </c>
      <c r="I183" s="1">
        <v>300</v>
      </c>
      <c r="J183" s="7">
        <f t="shared" si="12"/>
        <v>3</v>
      </c>
      <c r="K183" s="1">
        <v>4148</v>
      </c>
      <c r="L183" s="7">
        <f t="shared" si="13"/>
        <v>41.48</v>
      </c>
      <c r="M183" s="13">
        <f t="shared" si="14"/>
        <v>6.9133333333333331</v>
      </c>
      <c r="N183" s="7" t="str">
        <f t="shared" si="15"/>
        <v>TR95.25x3</v>
      </c>
      <c r="O183" s="7" t="str">
        <f t="shared" si="16"/>
        <v>TR95x3</v>
      </c>
    </row>
    <row r="184" spans="1:15" ht="15" customHeight="1" x14ac:dyDescent="0.25"/>
    <row r="185" spans="1:15" ht="15" customHeight="1" x14ac:dyDescent="0.25"/>
    <row r="186" spans="1:15" ht="15" customHeight="1" x14ac:dyDescent="0.25"/>
    <row r="187" spans="1:15" ht="15" customHeight="1" x14ac:dyDescent="0.25"/>
    <row r="188" spans="1:15" ht="15" customHeight="1" x14ac:dyDescent="0.25"/>
    <row r="189" spans="1:15" ht="15" customHeight="1" x14ac:dyDescent="0.25"/>
    <row r="190" spans="1:15" ht="15" customHeight="1" x14ac:dyDescent="0.25"/>
    <row r="191" spans="1:15" ht="15" customHeight="1" x14ac:dyDescent="0.25"/>
    <row r="192" spans="1:15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spans="3:5" ht="15" customHeight="1" x14ac:dyDescent="0.25"/>
    <row r="434" spans="3:5" ht="15" customHeight="1" x14ac:dyDescent="0.25"/>
    <row r="435" spans="3:5" ht="15" customHeight="1" x14ac:dyDescent="0.25"/>
    <row r="436" spans="3:5" ht="15" customHeight="1" x14ac:dyDescent="0.25"/>
    <row r="437" spans="3:5" ht="15" customHeight="1" x14ac:dyDescent="0.25"/>
    <row r="438" spans="3:5" ht="15" customHeight="1" x14ac:dyDescent="0.25"/>
    <row r="439" spans="3:5" ht="15" customHeight="1" x14ac:dyDescent="0.25"/>
    <row r="440" spans="3:5" ht="15" customHeight="1" x14ac:dyDescent="0.25"/>
    <row r="441" spans="3:5" s="5" customFormat="1" ht="15" customHeight="1" thickBot="1" x14ac:dyDescent="0.3">
      <c r="C441" s="4"/>
      <c r="D441" s="4"/>
      <c r="E441" s="4"/>
    </row>
    <row r="442" spans="3:5" ht="15" customHeight="1" x14ac:dyDescent="0.25"/>
    <row r="443" spans="3:5" ht="15" customHeight="1" x14ac:dyDescent="0.25"/>
    <row r="444" spans="3:5" ht="15" customHeight="1" x14ac:dyDescent="0.25"/>
    <row r="445" spans="3:5" ht="15" customHeight="1" x14ac:dyDescent="0.25"/>
    <row r="446" spans="3:5" ht="15" customHeight="1" x14ac:dyDescent="0.25"/>
    <row r="447" spans="3:5" ht="15" customHeight="1" x14ac:dyDescent="0.25"/>
    <row r="448" spans="3:5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</sheetData>
  <conditionalFormatting sqref="F1 H1:AO1 G2:AO6 F184:AO1048576 G8:G19 G24:G32 G39:G183 I39:I183 I24:I32 I9:I19 H8:H183 K9:K183 G7:I7 K7 J7:J183 L7:AO183">
    <cfRule type="notContainsBlanks" dxfId="76" priority="26">
      <formula>LEN(TRIM(F1))&gt;0</formula>
    </cfRule>
  </conditionalFormatting>
  <conditionalFormatting sqref="A1:E1">
    <cfRule type="notContainsBlanks" dxfId="75" priority="28">
      <formula>LEN(TRIM(A1))&gt;0</formula>
    </cfRule>
  </conditionalFormatting>
  <conditionalFormatting sqref="F1 H1:AO1">
    <cfRule type="notContainsBlanks" dxfId="74" priority="27">
      <formula>LEN(TRIM(F1))&gt;0</formula>
    </cfRule>
  </conditionalFormatting>
  <conditionalFormatting sqref="A1:E441">
    <cfRule type="containsBlanks" dxfId="73" priority="24">
      <formula>LEN(TRIM(A1))=0</formula>
    </cfRule>
    <cfRule type="expression" dxfId="72" priority="25">
      <formula>AND(COUNTA(A1),(COUNTBLANK(A$1)&lt;&gt;0))</formula>
    </cfRule>
    <cfRule type="notContainsBlanks" dxfId="71" priority="29">
      <formula>LEN(TRIM(A1))&gt;0</formula>
    </cfRule>
  </conditionalFormatting>
  <conditionalFormatting sqref="F2:F183">
    <cfRule type="notContainsBlanks" dxfId="70" priority="23">
      <formula>LEN(TRIM(F2))&gt;0</formula>
    </cfRule>
  </conditionalFormatting>
  <conditionalFormatting sqref="I8 K8">
    <cfRule type="notContainsBlanks" dxfId="69" priority="22">
      <formula>LEN(TRIM(I8))&gt;0</formula>
    </cfRule>
  </conditionalFormatting>
  <conditionalFormatting sqref="G20:G23 I20:I23">
    <cfRule type="notContainsBlanks" dxfId="68" priority="5">
      <formula>LEN(TRIM(G20))&gt;0</formula>
    </cfRule>
  </conditionalFormatting>
  <conditionalFormatting sqref="G34 I34">
    <cfRule type="notContainsBlanks" dxfId="67" priority="4">
      <formula>LEN(TRIM(G34))&gt;0</formula>
    </cfRule>
  </conditionalFormatting>
  <conditionalFormatting sqref="G35:G38 I35:I38">
    <cfRule type="notContainsBlanks" dxfId="66" priority="3">
      <formula>LEN(TRIM(G35))&gt;0</formula>
    </cfRule>
  </conditionalFormatting>
  <conditionalFormatting sqref="G33 I33">
    <cfRule type="notContainsBlanks" dxfId="65" priority="2">
      <formula>LEN(TRIM(G33))&gt;0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0"/>
  <sheetViews>
    <sheetView showGridLines="0" zoomScaleNormal="100" workbookViewId="0">
      <pane ySplit="1" topLeftCell="A2" activePane="bottomLeft" state="frozen"/>
      <selection pane="bottomLeft" activeCell="G1" sqref="G1"/>
    </sheetView>
  </sheetViews>
  <sheetFormatPr defaultRowHeight="12.75" x14ac:dyDescent="0.25"/>
  <cols>
    <col min="1" max="2" width="18.7109375" style="1" customWidth="1"/>
    <col min="3" max="5" width="10.7109375" style="2" customWidth="1"/>
    <col min="6" max="6" width="46.5703125" style="1" bestFit="1" customWidth="1"/>
    <col min="7" max="7" width="12.7109375" style="1" customWidth="1"/>
    <col min="8" max="11" width="10.7109375" style="1" customWidth="1"/>
    <col min="12" max="12" width="7.28515625" style="1" customWidth="1"/>
    <col min="13" max="13" width="13.7109375" style="1" bestFit="1" customWidth="1"/>
    <col min="14" max="14" width="16.140625" style="1" bestFit="1" customWidth="1"/>
    <col min="15" max="15" width="13.7109375" style="1" bestFit="1" customWidth="1"/>
    <col min="16" max="68" width="10.7109375" style="1" customWidth="1"/>
    <col min="69" max="16384" width="9.140625" style="1"/>
  </cols>
  <sheetData>
    <row r="1" spans="1:15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347</v>
      </c>
      <c r="E1" s="3" t="s">
        <v>348</v>
      </c>
      <c r="F1" s="1" t="s">
        <v>176</v>
      </c>
      <c r="G1" s="9" t="s">
        <v>1017</v>
      </c>
    </row>
    <row r="2" spans="1:15" s="7" customFormat="1" ht="15" customHeight="1" x14ac:dyDescent="0.25">
      <c r="A2" s="7" t="s">
        <v>1018</v>
      </c>
      <c r="B2" s="7" t="s">
        <v>1019</v>
      </c>
      <c r="C2" s="13">
        <v>0.40833333333333338</v>
      </c>
      <c r="D2" s="8">
        <v>15</v>
      </c>
      <c r="E2" s="13">
        <v>0.9</v>
      </c>
      <c r="F2" s="6" t="str">
        <f>$F$1 &amp; UPPER(A2) &amp; "',THEN" &amp; CHAR(10) &amp; "   " &amp; $G$1 &amp; "_VAR_" &amp; $D$1 &amp; "=" &amp; FIXED(D2/1000,5) &amp; CHAR(10) &amp; "   " &amp; $G$1 &amp; "_VAR_" &amp; $E$1 &amp; "=" &amp; FIXED(E2/1000,5) &amp; CHAR(10)</f>
        <v xml:space="preserve">*elseif,AR20,EQ,'TQ15X0.9',THEN
   CEDISATQ_VAR_b=0.01500
   CEDISATQ_VAR_t=0.00090
</v>
      </c>
    </row>
    <row r="3" spans="1:15" s="7" customFormat="1" ht="15" customHeight="1" x14ac:dyDescent="0.25">
      <c r="A3" s="7" t="s">
        <v>1020</v>
      </c>
      <c r="B3" s="7" t="s">
        <v>1019</v>
      </c>
      <c r="C3" s="13">
        <v>0.43</v>
      </c>
      <c r="D3" s="8">
        <v>15</v>
      </c>
      <c r="E3" s="13">
        <v>0.95</v>
      </c>
      <c r="F3" s="6" t="str">
        <f>$F$1 &amp; UPPER(A3) &amp; "',THEN" &amp; CHAR(10) &amp; "   " &amp; $G$1 &amp; "_VAR_" &amp; $D$1 &amp; "=" &amp; FIXED(D3/1000,5) &amp; CHAR(10) &amp; "   " &amp; $G$1 &amp; "_VAR_" &amp; $E$1 &amp; "=" &amp; FIXED(E3/1000,5) &amp; CHAR(10)</f>
        <v xml:space="preserve">*elseif,AR20,EQ,'TQ15X0.95',THEN
   CEDISATQ_VAR_b=0.01500
   CEDISATQ_VAR_t=0.00095
</v>
      </c>
    </row>
    <row r="4" spans="1:15" s="7" customFormat="1" ht="15" customHeight="1" x14ac:dyDescent="0.25">
      <c r="A4" s="7" t="s">
        <v>1021</v>
      </c>
      <c r="B4" s="7" t="s">
        <v>1022</v>
      </c>
      <c r="C4" s="13">
        <v>0.47666666666666663</v>
      </c>
      <c r="D4" s="8">
        <v>15</v>
      </c>
      <c r="E4" s="13">
        <v>1.06</v>
      </c>
      <c r="F4" s="6" t="str">
        <f>$F$1 &amp; UPPER(A4) &amp; "',THEN" &amp; CHAR(10) &amp; "   " &amp; $G$1 &amp; "_VAR_" &amp; $D$1 &amp; "=" &amp; FIXED(D4/1000,5) &amp; CHAR(10) &amp; "   " &amp; $G$1 &amp; "_VAR_" &amp; $E$1 &amp; "=" &amp; FIXED(E4/1000,5) &amp; CHAR(10)</f>
        <v xml:space="preserve">*elseif,AR20,EQ,'TQ15X1.06',THEN
   CEDISATQ_VAR_b=0.01500
   CEDISATQ_VAR_t=0.00106
</v>
      </c>
      <c r="J4" s="13"/>
    </row>
    <row r="5" spans="1:15" s="7" customFormat="1" ht="15" customHeight="1" x14ac:dyDescent="0.25">
      <c r="A5" s="7" t="s">
        <v>1023</v>
      </c>
      <c r="B5" s="7" t="s">
        <v>1022</v>
      </c>
      <c r="C5" s="13">
        <v>0.53666666666666674</v>
      </c>
      <c r="D5" s="8">
        <v>15</v>
      </c>
      <c r="E5" s="13">
        <v>1.2</v>
      </c>
      <c r="F5" s="6" t="str">
        <f>$F$1 &amp; UPPER(A5) &amp; "',THEN" &amp; CHAR(10) &amp; "   " &amp; $G$1 &amp; "_VAR_" &amp; $D$1 &amp; "=" &amp; FIXED(D5/1000,5) &amp; CHAR(10) &amp; "   " &amp; $G$1 &amp; "_VAR_" &amp; $E$1 &amp; "=" &amp; FIXED(E5/1000,5) &amp; CHAR(10)</f>
        <v xml:space="preserve">*elseif,AR20,EQ,'TQ15X1.2',THEN
   CEDISATQ_VAR_b=0.01500
   CEDISATQ_VAR_t=0.00120
</v>
      </c>
    </row>
    <row r="6" spans="1:15" s="7" customFormat="1" ht="15" customHeight="1" x14ac:dyDescent="0.25">
      <c r="A6" s="7" t="s">
        <v>1024</v>
      </c>
      <c r="B6" s="7" t="s">
        <v>1022</v>
      </c>
      <c r="C6" s="13">
        <v>0.55666666666666664</v>
      </c>
      <c r="D6" s="8">
        <v>15</v>
      </c>
      <c r="E6" s="13">
        <v>1.25</v>
      </c>
      <c r="F6" s="6" t="str">
        <f>$F$1 &amp; UPPER(A6) &amp; "',THEN" &amp; CHAR(10) &amp; "   " &amp; $G$1 &amp; "_VAR_" &amp; $D$1 &amp; "=" &amp; FIXED(D6/1000,5) &amp; CHAR(10) &amp; "   " &amp; $G$1 &amp; "_VAR_" &amp; $E$1 &amp; "=" &amp; FIXED(E6/1000,5) &amp; CHAR(10)</f>
        <v xml:space="preserve">*elseif,AR20,EQ,'TQ15X1.25',THEN
   CEDISATQ_VAR_b=0.01500
   CEDISATQ_VAR_t=0.00125
</v>
      </c>
      <c r="H6" s="7">
        <v>15</v>
      </c>
      <c r="I6" s="7">
        <v>90</v>
      </c>
      <c r="J6" s="13">
        <f>I6/100</f>
        <v>0.9</v>
      </c>
      <c r="K6" s="7">
        <v>245</v>
      </c>
      <c r="L6" s="7">
        <f>K6/100</f>
        <v>2.4500000000000002</v>
      </c>
      <c r="M6" s="13">
        <f>L6/6</f>
        <v>0.40833333333333338</v>
      </c>
      <c r="N6" s="7" t="str">
        <f>"TQ" &amp; H6 &amp; "x" &amp; J6</f>
        <v>TQ15x0.9</v>
      </c>
      <c r="O6" s="7" t="str">
        <f>"TQ" &amp; ROUNDDOWN(H6,0) &amp; "x" &amp; ROUNDDOWN(J6,0)</f>
        <v>TQ15x0</v>
      </c>
    </row>
    <row r="7" spans="1:15" s="7" customFormat="1" ht="15" customHeight="1" x14ac:dyDescent="0.25">
      <c r="A7" s="7" t="s">
        <v>1025</v>
      </c>
      <c r="B7" s="7" t="s">
        <v>1022</v>
      </c>
      <c r="C7" s="13">
        <v>0.66</v>
      </c>
      <c r="D7" s="8">
        <v>15</v>
      </c>
      <c r="E7" s="13">
        <v>1.5</v>
      </c>
      <c r="F7" s="6" t="str">
        <f>$F$1 &amp; UPPER(A7) &amp; "',THEN" &amp; CHAR(10) &amp; "   " &amp; $G$1 &amp; "_VAR_" &amp; $D$1 &amp; "=" &amp; FIXED(D7/1000,5) &amp; CHAR(10) &amp; "   " &amp; $G$1 &amp; "_VAR_" &amp; $E$1 &amp; "=" &amp; FIXED(E7/1000,5) &amp; CHAR(10)</f>
        <v xml:space="preserve">*elseif,AR20,EQ,'TQ15X1.5',THEN
   CEDISATQ_VAR_b=0.01500
   CEDISATQ_VAR_t=0.00150
</v>
      </c>
      <c r="H7" s="7">
        <f t="shared" ref="H7:H17" si="0">H6</f>
        <v>15</v>
      </c>
      <c r="I7" s="7">
        <v>95</v>
      </c>
      <c r="J7" s="7">
        <f t="shared" ref="J7:J70" si="1">I7/100</f>
        <v>0.95</v>
      </c>
      <c r="K7" s="7">
        <v>258</v>
      </c>
      <c r="L7" s="7">
        <f t="shared" ref="L7:L70" si="2">K7/100</f>
        <v>2.58</v>
      </c>
      <c r="M7" s="13">
        <f t="shared" ref="M7:M70" si="3">L7/6</f>
        <v>0.43</v>
      </c>
      <c r="N7" s="7" t="str">
        <f t="shared" ref="N7:N70" si="4">"TQ" &amp; H7 &amp; "x" &amp; J7</f>
        <v>TQ15x0.95</v>
      </c>
      <c r="O7" s="7" t="str">
        <f t="shared" ref="O7:O70" si="5">"TQ" &amp; ROUNDDOWN(H7,0) &amp; "x" &amp; ROUNDDOWN(J7,0)</f>
        <v>TQ15x0</v>
      </c>
    </row>
    <row r="8" spans="1:15" s="7" customFormat="1" ht="15" customHeight="1" x14ac:dyDescent="0.25">
      <c r="A8" s="7" t="s">
        <v>1026</v>
      </c>
      <c r="B8" s="7" t="s">
        <v>1022</v>
      </c>
      <c r="C8" s="13">
        <v>0.72166666666666668</v>
      </c>
      <c r="D8" s="8">
        <v>15</v>
      </c>
      <c r="E8" s="13">
        <v>1.55</v>
      </c>
      <c r="F8" s="6" t="str">
        <f>$F$1 &amp; UPPER(A8) &amp; "',THEN" &amp; CHAR(10) &amp; "   " &amp; $G$1 &amp; "_VAR_" &amp; $D$1 &amp; "=" &amp; FIXED(D8/1000,5) &amp; CHAR(10) &amp; "   " &amp; $G$1 &amp; "_VAR_" &amp; $E$1 &amp; "=" &amp; FIXED(E8/1000,5) &amp; CHAR(10)</f>
        <v xml:space="preserve">*elseif,AR20,EQ,'TQ15X1.55',THEN
   CEDISATQ_VAR_b=0.01500
   CEDISATQ_VAR_t=0.00155
</v>
      </c>
      <c r="H8" s="7">
        <f t="shared" si="0"/>
        <v>15</v>
      </c>
      <c r="I8" s="1">
        <v>106</v>
      </c>
      <c r="J8" s="7">
        <f t="shared" si="1"/>
        <v>1.06</v>
      </c>
      <c r="K8" s="7">
        <v>286</v>
      </c>
      <c r="L8" s="7">
        <f t="shared" si="2"/>
        <v>2.86</v>
      </c>
      <c r="M8" s="13">
        <f t="shared" si="3"/>
        <v>0.47666666666666663</v>
      </c>
      <c r="N8" s="7" t="str">
        <f t="shared" si="4"/>
        <v>TQ15x1.06</v>
      </c>
      <c r="O8" s="7" t="str">
        <f t="shared" si="5"/>
        <v>TQ15x1</v>
      </c>
    </row>
    <row r="9" spans="1:15" s="7" customFormat="1" ht="15" customHeight="1" x14ac:dyDescent="0.25">
      <c r="A9" s="7" t="s">
        <v>1027</v>
      </c>
      <c r="B9" s="7" t="s">
        <v>1022</v>
      </c>
      <c r="C9" s="13">
        <v>0.77833333333333332</v>
      </c>
      <c r="D9" s="8">
        <v>15</v>
      </c>
      <c r="E9" s="13">
        <v>1.8</v>
      </c>
      <c r="F9" s="6" t="str">
        <f>$F$1 &amp; UPPER(A9) &amp; "',THEN" &amp; CHAR(10) &amp; "   " &amp; $G$1 &amp; "_VAR_" &amp; $D$1 &amp; "=" &amp; FIXED(D9/1000,5) &amp; CHAR(10) &amp; "   " &amp; $G$1 &amp; "_VAR_" &amp; $E$1 &amp; "=" &amp; FIXED(E9/1000,5) &amp; CHAR(10)</f>
        <v xml:space="preserve">*elseif,AR20,EQ,'TQ15X1.8',THEN
   CEDISATQ_VAR_b=0.01500
   CEDISATQ_VAR_t=0.00180
</v>
      </c>
      <c r="H9" s="7">
        <f t="shared" si="0"/>
        <v>15</v>
      </c>
      <c r="I9" s="7">
        <v>120</v>
      </c>
      <c r="J9" s="7">
        <f t="shared" si="1"/>
        <v>1.2</v>
      </c>
      <c r="K9" s="7">
        <v>322</v>
      </c>
      <c r="L9" s="7">
        <f t="shared" si="2"/>
        <v>3.22</v>
      </c>
      <c r="M9" s="13">
        <f t="shared" si="3"/>
        <v>0.53666666666666674</v>
      </c>
      <c r="N9" s="7" t="str">
        <f t="shared" si="4"/>
        <v>TQ15x1.2</v>
      </c>
      <c r="O9" s="7" t="str">
        <f t="shared" si="5"/>
        <v>TQ15x1</v>
      </c>
    </row>
    <row r="10" spans="1:15" s="7" customFormat="1" ht="15" customHeight="1" x14ac:dyDescent="0.25">
      <c r="A10" s="7" t="s">
        <v>1028</v>
      </c>
      <c r="B10" s="7" t="s">
        <v>1022</v>
      </c>
      <c r="C10" s="13">
        <v>0.81666666666666676</v>
      </c>
      <c r="D10" s="8">
        <v>15</v>
      </c>
      <c r="E10" s="13">
        <v>1.9</v>
      </c>
      <c r="F10" s="6" t="str">
        <f>$F$1 &amp; UPPER(A10) &amp; "',THEN" &amp; CHAR(10) &amp; "   " &amp; $G$1 &amp; "_VAR_" &amp; $D$1 &amp; "=" &amp; FIXED(D10/1000,5) &amp; CHAR(10) &amp; "   " &amp; $G$1 &amp; "_VAR_" &amp; $E$1 &amp; "=" &amp; FIXED(E10/1000,5) &amp; CHAR(10)</f>
        <v xml:space="preserve">*elseif,AR20,EQ,'TQ15X1.9',THEN
   CEDISATQ_VAR_b=0.01500
   CEDISATQ_VAR_t=0.00190
</v>
      </c>
      <c r="H10" s="7">
        <f t="shared" si="0"/>
        <v>15</v>
      </c>
      <c r="I10" s="7">
        <v>125</v>
      </c>
      <c r="J10" s="7">
        <f t="shared" si="1"/>
        <v>1.25</v>
      </c>
      <c r="K10" s="7">
        <v>334</v>
      </c>
      <c r="L10" s="7">
        <f t="shared" si="2"/>
        <v>3.34</v>
      </c>
      <c r="M10" s="13">
        <f t="shared" si="3"/>
        <v>0.55666666666666664</v>
      </c>
      <c r="N10" s="7" t="str">
        <f t="shared" si="4"/>
        <v>TQ15x1.25</v>
      </c>
      <c r="O10" s="7" t="str">
        <f t="shared" si="5"/>
        <v>TQ15x1</v>
      </c>
    </row>
    <row r="11" spans="1:15" s="7" customFormat="1" ht="15" customHeight="1" x14ac:dyDescent="0.25">
      <c r="A11" s="7" t="s">
        <v>1029</v>
      </c>
      <c r="B11" s="7" t="s">
        <v>1022</v>
      </c>
      <c r="C11" s="13">
        <v>0.83666666666666656</v>
      </c>
      <c r="D11" s="8">
        <v>15</v>
      </c>
      <c r="E11" s="13">
        <v>1.95</v>
      </c>
      <c r="F11" s="6" t="str">
        <f>$F$1 &amp; UPPER(A11) &amp; "',THEN" &amp; CHAR(10) &amp; "   " &amp; $G$1 &amp; "_VAR_" &amp; $D$1 &amp; "=" &amp; FIXED(D11/1000,5) &amp; CHAR(10) &amp; "   " &amp; $G$1 &amp; "_VAR_" &amp; $E$1 &amp; "=" &amp; FIXED(E11/1000,5) &amp; CHAR(10)</f>
        <v xml:space="preserve">*elseif,AR20,EQ,'TQ15X1.95',THEN
   CEDISATQ_VAR_b=0.01500
   CEDISATQ_VAR_t=0.00195
</v>
      </c>
      <c r="H11" s="7">
        <f t="shared" si="0"/>
        <v>15</v>
      </c>
      <c r="I11" s="7">
        <v>150</v>
      </c>
      <c r="J11" s="7">
        <f t="shared" si="1"/>
        <v>1.5</v>
      </c>
      <c r="K11" s="7">
        <v>396</v>
      </c>
      <c r="L11" s="7">
        <f t="shared" si="2"/>
        <v>3.96</v>
      </c>
      <c r="M11" s="13">
        <f t="shared" si="3"/>
        <v>0.66</v>
      </c>
      <c r="N11" s="7" t="str">
        <f t="shared" si="4"/>
        <v>TQ15x1.5</v>
      </c>
      <c r="O11" s="7" t="str">
        <f t="shared" si="5"/>
        <v>TQ15x1</v>
      </c>
    </row>
    <row r="12" spans="1:15" s="7" customFormat="1" ht="15" customHeight="1" x14ac:dyDescent="0.25">
      <c r="A12" s="7" t="s">
        <v>1030</v>
      </c>
      <c r="B12" s="7" t="s">
        <v>1030</v>
      </c>
      <c r="C12" s="13">
        <v>0.85499999999999998</v>
      </c>
      <c r="D12" s="8">
        <v>15</v>
      </c>
      <c r="E12" s="13">
        <v>2</v>
      </c>
      <c r="F12" s="6" t="str">
        <f>$F$1 &amp; UPPER(A12) &amp; "',THEN" &amp; CHAR(10) &amp; "   " &amp; $G$1 &amp; "_VAR_" &amp; $D$1 &amp; "=" &amp; FIXED(D12/1000,5) &amp; CHAR(10) &amp; "   " &amp; $G$1 &amp; "_VAR_" &amp; $E$1 &amp; "=" &amp; FIXED(E12/1000,5) &amp; CHAR(10)</f>
        <v xml:space="preserve">*elseif,AR20,EQ,'TQ15X2',THEN
   CEDISATQ_VAR_b=0.01500
   CEDISATQ_VAR_t=0.00200
</v>
      </c>
      <c r="H12" s="7">
        <f t="shared" si="0"/>
        <v>15</v>
      </c>
      <c r="I12" s="7">
        <v>155</v>
      </c>
      <c r="J12" s="7">
        <f t="shared" si="1"/>
        <v>1.55</v>
      </c>
      <c r="K12" s="7">
        <v>433</v>
      </c>
      <c r="L12" s="7">
        <f t="shared" si="2"/>
        <v>4.33</v>
      </c>
      <c r="M12" s="13">
        <f t="shared" si="3"/>
        <v>0.72166666666666668</v>
      </c>
      <c r="N12" s="7" t="str">
        <f t="shared" si="4"/>
        <v>TQ15x1.55</v>
      </c>
      <c r="O12" s="7" t="str">
        <f t="shared" si="5"/>
        <v>TQ15x1</v>
      </c>
    </row>
    <row r="13" spans="1:15" s="7" customFormat="1" ht="15" customHeight="1" x14ac:dyDescent="0.25">
      <c r="A13" s="7" t="s">
        <v>1031</v>
      </c>
      <c r="B13" s="7" t="s">
        <v>1030</v>
      </c>
      <c r="C13" s="13">
        <v>0.94833333333333336</v>
      </c>
      <c r="D13" s="8">
        <v>15</v>
      </c>
      <c r="E13" s="13">
        <v>2.25</v>
      </c>
      <c r="F13" s="6" t="str">
        <f>$F$1 &amp; UPPER(A13) &amp; "',THEN" &amp; CHAR(10) &amp; "   " &amp; $G$1 &amp; "_VAR_" &amp; $D$1 &amp; "=" &amp; FIXED(D13/1000,5) &amp; CHAR(10) &amp; "   " &amp; $G$1 &amp; "_VAR_" &amp; $E$1 &amp; "=" &amp; FIXED(E13/1000,5) &amp; CHAR(10)</f>
        <v xml:space="preserve">*elseif,AR20,EQ,'TQ15X2.25',THEN
   CEDISATQ_VAR_b=0.01500
   CEDISATQ_VAR_t=0.00225
</v>
      </c>
      <c r="H13" s="7">
        <f t="shared" si="0"/>
        <v>15</v>
      </c>
      <c r="I13" s="7">
        <v>180</v>
      </c>
      <c r="J13" s="7">
        <f t="shared" si="1"/>
        <v>1.8</v>
      </c>
      <c r="K13" s="7">
        <v>467</v>
      </c>
      <c r="L13" s="7">
        <f t="shared" si="2"/>
        <v>4.67</v>
      </c>
      <c r="M13" s="13">
        <f t="shared" si="3"/>
        <v>0.77833333333333332</v>
      </c>
      <c r="N13" s="7" t="str">
        <f t="shared" si="4"/>
        <v>TQ15x1.8</v>
      </c>
      <c r="O13" s="7" t="str">
        <f t="shared" si="5"/>
        <v>TQ15x1</v>
      </c>
    </row>
    <row r="14" spans="1:15" s="7" customFormat="1" ht="15" customHeight="1" x14ac:dyDescent="0.25">
      <c r="A14" s="7" t="s">
        <v>1032</v>
      </c>
      <c r="B14" s="7" t="s">
        <v>1033</v>
      </c>
      <c r="C14" s="13">
        <v>0.55166666666666664</v>
      </c>
      <c r="D14" s="8">
        <v>20</v>
      </c>
      <c r="E14" s="13">
        <v>0.9</v>
      </c>
      <c r="F14" s="6" t="str">
        <f>$F$1 &amp; UPPER(A14) &amp; "',THEN" &amp; CHAR(10) &amp; "   " &amp; $G$1 &amp; "_VAR_" &amp; $D$1 &amp; "=" &amp; FIXED(D14/1000,5) &amp; CHAR(10) &amp; "   " &amp; $G$1 &amp; "_VAR_" &amp; $E$1 &amp; "=" &amp; FIXED(E14/1000,5) &amp; CHAR(10)</f>
        <v xml:space="preserve">*elseif,AR20,EQ,'TQ20X0.9',THEN
   CEDISATQ_VAR_b=0.02000
   CEDISATQ_VAR_t=0.00090
</v>
      </c>
      <c r="H14" s="7">
        <f t="shared" si="0"/>
        <v>15</v>
      </c>
      <c r="I14" s="7">
        <v>190</v>
      </c>
      <c r="J14" s="7">
        <f t="shared" si="1"/>
        <v>1.9</v>
      </c>
      <c r="K14" s="7">
        <v>490</v>
      </c>
      <c r="L14" s="7">
        <f t="shared" si="2"/>
        <v>4.9000000000000004</v>
      </c>
      <c r="M14" s="13">
        <f t="shared" si="3"/>
        <v>0.81666666666666676</v>
      </c>
      <c r="N14" s="7" t="str">
        <f t="shared" si="4"/>
        <v>TQ15x1.9</v>
      </c>
      <c r="O14" s="7" t="str">
        <f t="shared" si="5"/>
        <v>TQ15x1</v>
      </c>
    </row>
    <row r="15" spans="1:15" s="7" customFormat="1" ht="15" customHeight="1" x14ac:dyDescent="0.25">
      <c r="A15" s="7" t="s">
        <v>1034</v>
      </c>
      <c r="B15" s="7" t="s">
        <v>1033</v>
      </c>
      <c r="C15" s="13">
        <v>0.57999999999999996</v>
      </c>
      <c r="D15" s="8">
        <v>20</v>
      </c>
      <c r="E15" s="13">
        <v>0.95</v>
      </c>
      <c r="F15" s="6" t="str">
        <f>$F$1 &amp; UPPER(A15) &amp; "',THEN" &amp; CHAR(10) &amp; "   " &amp; $G$1 &amp; "_VAR_" &amp; $D$1 &amp; "=" &amp; FIXED(D15/1000,5) &amp; CHAR(10) &amp; "   " &amp; $G$1 &amp; "_VAR_" &amp; $E$1 &amp; "=" &amp; FIXED(E15/1000,5) &amp; CHAR(10)</f>
        <v xml:space="preserve">*elseif,AR20,EQ,'TQ20X0.95',THEN
   CEDISATQ_VAR_b=0.02000
   CEDISATQ_VAR_t=0.00095
</v>
      </c>
      <c r="H15" s="7">
        <f t="shared" si="0"/>
        <v>15</v>
      </c>
      <c r="I15" s="7">
        <v>195</v>
      </c>
      <c r="J15" s="7">
        <f t="shared" si="1"/>
        <v>1.95</v>
      </c>
      <c r="K15" s="7">
        <v>502</v>
      </c>
      <c r="L15" s="7">
        <f t="shared" si="2"/>
        <v>5.0199999999999996</v>
      </c>
      <c r="M15" s="13">
        <f t="shared" si="3"/>
        <v>0.83666666666666656</v>
      </c>
      <c r="N15" s="7" t="str">
        <f t="shared" si="4"/>
        <v>TQ15x1.95</v>
      </c>
      <c r="O15" s="7" t="str">
        <f t="shared" si="5"/>
        <v>TQ15x1</v>
      </c>
    </row>
    <row r="16" spans="1:15" s="7" customFormat="1" ht="15" customHeight="1" x14ac:dyDescent="0.25">
      <c r="A16" s="7" t="s">
        <v>1035</v>
      </c>
      <c r="B16" s="7" t="s">
        <v>1036</v>
      </c>
      <c r="C16" s="13">
        <v>0.64500000000000002</v>
      </c>
      <c r="D16" s="8">
        <v>20</v>
      </c>
      <c r="E16" s="13">
        <v>1.06</v>
      </c>
      <c r="F16" s="6" t="str">
        <f>$F$1 &amp; UPPER(A16) &amp; "',THEN" &amp; CHAR(10) &amp; "   " &amp; $G$1 &amp; "_VAR_" &amp; $D$1 &amp; "=" &amp; FIXED(D16/1000,5) &amp; CHAR(10) &amp; "   " &amp; $G$1 &amp; "_VAR_" &amp; $E$1 &amp; "=" &amp; FIXED(E16/1000,5) &amp; CHAR(10)</f>
        <v xml:space="preserve">*elseif,AR20,EQ,'TQ20X1.06',THEN
   CEDISATQ_VAR_b=0.02000
   CEDISATQ_VAR_t=0.00106
</v>
      </c>
      <c r="H16" s="7">
        <f t="shared" si="0"/>
        <v>15</v>
      </c>
      <c r="I16" s="7">
        <v>200</v>
      </c>
      <c r="J16" s="7">
        <f t="shared" si="1"/>
        <v>2</v>
      </c>
      <c r="K16" s="7">
        <v>513</v>
      </c>
      <c r="L16" s="7">
        <f t="shared" si="2"/>
        <v>5.13</v>
      </c>
      <c r="M16" s="13">
        <f t="shared" si="3"/>
        <v>0.85499999999999998</v>
      </c>
      <c r="N16" s="7" t="str">
        <f t="shared" si="4"/>
        <v>TQ15x2</v>
      </c>
      <c r="O16" s="7" t="str">
        <f t="shared" si="5"/>
        <v>TQ15x2</v>
      </c>
    </row>
    <row r="17" spans="1:15" s="7" customFormat="1" ht="15" customHeight="1" x14ac:dyDescent="0.25">
      <c r="A17" s="7" t="s">
        <v>1037</v>
      </c>
      <c r="B17" s="7" t="s">
        <v>1036</v>
      </c>
      <c r="C17" s="13">
        <v>0.72666666666666668</v>
      </c>
      <c r="D17" s="8">
        <v>20</v>
      </c>
      <c r="E17" s="13">
        <v>1.2</v>
      </c>
      <c r="F17" s="6" t="str">
        <f>$F$1 &amp; UPPER(A17) &amp; "',THEN" &amp; CHAR(10) &amp; "   " &amp; $G$1 &amp; "_VAR_" &amp; $D$1 &amp; "=" &amp; FIXED(D17/1000,5) &amp; CHAR(10) &amp; "   " &amp; $G$1 &amp; "_VAR_" &amp; $E$1 &amp; "=" &amp; FIXED(E17/1000,5) &amp; CHAR(10)</f>
        <v xml:space="preserve">*elseif,AR20,EQ,'TQ20X1.2',THEN
   CEDISATQ_VAR_b=0.02000
   CEDISATQ_VAR_t=0.00120
</v>
      </c>
      <c r="H17" s="7">
        <f t="shared" si="0"/>
        <v>15</v>
      </c>
      <c r="I17" s="7">
        <v>225</v>
      </c>
      <c r="J17" s="7">
        <f t="shared" si="1"/>
        <v>2.25</v>
      </c>
      <c r="K17" s="7">
        <v>569</v>
      </c>
      <c r="L17" s="7">
        <f t="shared" si="2"/>
        <v>5.69</v>
      </c>
      <c r="M17" s="13">
        <f t="shared" si="3"/>
        <v>0.94833333333333336</v>
      </c>
      <c r="N17" s="7" t="str">
        <f t="shared" si="4"/>
        <v>TQ15x2.25</v>
      </c>
      <c r="O17" s="7" t="str">
        <f t="shared" si="5"/>
        <v>TQ15x2</v>
      </c>
    </row>
    <row r="18" spans="1:15" s="7" customFormat="1" ht="15" customHeight="1" x14ac:dyDescent="0.25">
      <c r="A18" s="7" t="s">
        <v>1038</v>
      </c>
      <c r="B18" s="7" t="s">
        <v>1036</v>
      </c>
      <c r="C18" s="13">
        <v>0.755</v>
      </c>
      <c r="D18" s="8">
        <v>20</v>
      </c>
      <c r="E18" s="13">
        <v>1.25</v>
      </c>
      <c r="F18" s="6" t="str">
        <f>$F$1 &amp; UPPER(A18) &amp; "',THEN" &amp; CHAR(10) &amp; "   " &amp; $G$1 &amp; "_VAR_" &amp; $D$1 &amp; "=" &amp; FIXED(D18/1000,5) &amp; CHAR(10) &amp; "   " &amp; $G$1 &amp; "_VAR_" &amp; $E$1 &amp; "=" &amp; FIXED(E18/1000,5) &amp; CHAR(10)</f>
        <v xml:space="preserve">*elseif,AR20,EQ,'TQ20X1.25',THEN
   CEDISATQ_VAR_b=0.02000
   CEDISATQ_VAR_t=0.00125
</v>
      </c>
      <c r="H18" s="7">
        <v>20</v>
      </c>
      <c r="I18" s="7">
        <v>90</v>
      </c>
      <c r="J18" s="7">
        <f t="shared" si="1"/>
        <v>0.9</v>
      </c>
      <c r="K18" s="7">
        <v>331</v>
      </c>
      <c r="L18" s="7">
        <f t="shared" si="2"/>
        <v>3.31</v>
      </c>
      <c r="M18" s="13">
        <f t="shared" si="3"/>
        <v>0.55166666666666664</v>
      </c>
      <c r="N18" s="7" t="str">
        <f t="shared" si="4"/>
        <v>TQ20x0.9</v>
      </c>
      <c r="O18" s="7" t="str">
        <f t="shared" si="5"/>
        <v>TQ20x0</v>
      </c>
    </row>
    <row r="19" spans="1:15" s="7" customFormat="1" ht="15" customHeight="1" x14ac:dyDescent="0.25">
      <c r="A19" s="7" t="s">
        <v>1039</v>
      </c>
      <c r="B19" s="7" t="s">
        <v>1036</v>
      </c>
      <c r="C19" s="13">
        <v>0.89666666666666661</v>
      </c>
      <c r="D19" s="8">
        <v>20</v>
      </c>
      <c r="E19" s="13">
        <v>1.5</v>
      </c>
      <c r="F19" s="6" t="str">
        <f>$F$1 &amp; UPPER(A19) &amp; "',THEN" &amp; CHAR(10) &amp; "   " &amp; $G$1 &amp; "_VAR_" &amp; $D$1 &amp; "=" &amp; FIXED(D19/1000,5) &amp; CHAR(10) &amp; "   " &amp; $G$1 &amp; "_VAR_" &amp; $E$1 &amp; "=" &amp; FIXED(E19/1000,5) &amp; CHAR(10)</f>
        <v xml:space="preserve">*elseif,AR20,EQ,'TQ20X1.5',THEN
   CEDISATQ_VAR_b=0.02000
   CEDISATQ_VAR_t=0.00150
</v>
      </c>
      <c r="H19" s="7">
        <f t="shared" ref="H19:H29" si="6">H18</f>
        <v>20</v>
      </c>
      <c r="I19" s="7">
        <v>95</v>
      </c>
      <c r="J19" s="7">
        <f t="shared" si="1"/>
        <v>0.95</v>
      </c>
      <c r="K19" s="7">
        <v>348</v>
      </c>
      <c r="L19" s="7">
        <f t="shared" si="2"/>
        <v>3.48</v>
      </c>
      <c r="M19" s="13">
        <f t="shared" si="3"/>
        <v>0.57999999999999996</v>
      </c>
      <c r="N19" s="7" t="str">
        <f t="shared" si="4"/>
        <v>TQ20x0.95</v>
      </c>
      <c r="O19" s="7" t="str">
        <f t="shared" si="5"/>
        <v>TQ20x0</v>
      </c>
    </row>
    <row r="20" spans="1:15" s="7" customFormat="1" ht="15" customHeight="1" x14ac:dyDescent="0.25">
      <c r="A20" s="7" t="s">
        <v>1040</v>
      </c>
      <c r="B20" s="7" t="s">
        <v>1036</v>
      </c>
      <c r="C20" s="13">
        <v>0.92499999999999993</v>
      </c>
      <c r="D20" s="8">
        <v>20</v>
      </c>
      <c r="E20" s="13">
        <v>1.55</v>
      </c>
      <c r="F20" s="6" t="str">
        <f>$F$1 &amp; UPPER(A20) &amp; "',THEN" &amp; CHAR(10) &amp; "   " &amp; $G$1 &amp; "_VAR_" &amp; $D$1 &amp; "=" &amp; FIXED(D20/1000,5) &amp; CHAR(10) &amp; "   " &amp; $G$1 &amp; "_VAR_" &amp; $E$1 &amp; "=" &amp; FIXED(E20/1000,5) &amp; CHAR(10)</f>
        <v xml:space="preserve">*elseif,AR20,EQ,'TQ20X1.55',THEN
   CEDISATQ_VAR_b=0.02000
   CEDISATQ_VAR_t=0.00155
</v>
      </c>
      <c r="H20" s="7">
        <f t="shared" si="6"/>
        <v>20</v>
      </c>
      <c r="I20" s="7">
        <v>106</v>
      </c>
      <c r="J20" s="7">
        <f t="shared" si="1"/>
        <v>1.06</v>
      </c>
      <c r="K20" s="7">
        <v>387</v>
      </c>
      <c r="L20" s="7">
        <f t="shared" si="2"/>
        <v>3.87</v>
      </c>
      <c r="M20" s="13">
        <f t="shared" si="3"/>
        <v>0.64500000000000002</v>
      </c>
      <c r="N20" s="7" t="str">
        <f t="shared" si="4"/>
        <v>TQ20x1.06</v>
      </c>
      <c r="O20" s="7" t="str">
        <f t="shared" si="5"/>
        <v>TQ20x1</v>
      </c>
    </row>
    <row r="21" spans="1:15" s="7" customFormat="1" ht="15" customHeight="1" x14ac:dyDescent="0.25">
      <c r="A21" s="7" t="s">
        <v>1041</v>
      </c>
      <c r="B21" s="7" t="s">
        <v>1036</v>
      </c>
      <c r="C21" s="13">
        <v>1.0633333333333332</v>
      </c>
      <c r="D21" s="8">
        <v>20</v>
      </c>
      <c r="E21" s="13">
        <v>1.8</v>
      </c>
      <c r="F21" s="6" t="str">
        <f>$F$1 &amp; UPPER(A21) &amp; "',THEN" &amp; CHAR(10) &amp; "   " &amp; $G$1 &amp; "_VAR_" &amp; $D$1 &amp; "=" &amp; FIXED(D21/1000,5) &amp; CHAR(10) &amp; "   " &amp; $G$1 &amp; "_VAR_" &amp; $E$1 &amp; "=" &amp; FIXED(E21/1000,5) &amp; CHAR(10)</f>
        <v xml:space="preserve">*elseif,AR20,EQ,'TQ20X1.8',THEN
   CEDISATQ_VAR_b=0.02000
   CEDISATQ_VAR_t=0.00180
</v>
      </c>
      <c r="H21" s="7">
        <f t="shared" si="6"/>
        <v>20</v>
      </c>
      <c r="I21" s="7">
        <v>120</v>
      </c>
      <c r="J21" s="7">
        <f t="shared" si="1"/>
        <v>1.2</v>
      </c>
      <c r="K21" s="7">
        <v>436</v>
      </c>
      <c r="L21" s="7">
        <f t="shared" si="2"/>
        <v>4.3600000000000003</v>
      </c>
      <c r="M21" s="13">
        <f t="shared" si="3"/>
        <v>0.72666666666666668</v>
      </c>
      <c r="N21" s="7" t="str">
        <f t="shared" si="4"/>
        <v>TQ20x1.2</v>
      </c>
      <c r="O21" s="7" t="str">
        <f t="shared" si="5"/>
        <v>TQ20x1</v>
      </c>
    </row>
    <row r="22" spans="1:15" s="7" customFormat="1" ht="15" customHeight="1" x14ac:dyDescent="0.25">
      <c r="A22" s="7" t="s">
        <v>1042</v>
      </c>
      <c r="B22" s="7" t="s">
        <v>1036</v>
      </c>
      <c r="C22" s="13">
        <v>1.1183333333333334</v>
      </c>
      <c r="D22" s="8">
        <v>20</v>
      </c>
      <c r="E22" s="13">
        <v>1.9</v>
      </c>
      <c r="F22" s="6" t="str">
        <f>$F$1 &amp; UPPER(A22) &amp; "',THEN" &amp; CHAR(10) &amp; "   " &amp; $G$1 &amp; "_VAR_" &amp; $D$1 &amp; "=" &amp; FIXED(D22/1000,5) &amp; CHAR(10) &amp; "   " &amp; $G$1 &amp; "_VAR_" &amp; $E$1 &amp; "=" &amp; FIXED(E22/1000,5) &amp; CHAR(10)</f>
        <v xml:space="preserve">*elseif,AR20,EQ,'TQ20X1.9',THEN
   CEDISATQ_VAR_b=0.02000
   CEDISATQ_VAR_t=0.00190
</v>
      </c>
      <c r="H22" s="7">
        <f t="shared" si="6"/>
        <v>20</v>
      </c>
      <c r="I22" s="7">
        <v>125</v>
      </c>
      <c r="J22" s="7">
        <f t="shared" si="1"/>
        <v>1.25</v>
      </c>
      <c r="K22" s="7">
        <v>453</v>
      </c>
      <c r="L22" s="7">
        <f t="shared" si="2"/>
        <v>4.53</v>
      </c>
      <c r="M22" s="13">
        <f t="shared" si="3"/>
        <v>0.755</v>
      </c>
      <c r="N22" s="7" t="str">
        <f t="shared" si="4"/>
        <v>TQ20x1.25</v>
      </c>
      <c r="O22" s="7" t="str">
        <f t="shared" si="5"/>
        <v>TQ20x1</v>
      </c>
    </row>
    <row r="23" spans="1:15" s="7" customFormat="1" ht="15" customHeight="1" x14ac:dyDescent="0.25">
      <c r="A23" s="7" t="s">
        <v>1043</v>
      </c>
      <c r="B23" s="7" t="s">
        <v>1036</v>
      </c>
      <c r="C23" s="13">
        <v>1.145</v>
      </c>
      <c r="D23" s="8">
        <v>20</v>
      </c>
      <c r="E23" s="13">
        <v>1.95</v>
      </c>
      <c r="F23" s="6" t="str">
        <f>$F$1 &amp; UPPER(A23) &amp; "',THEN" &amp; CHAR(10) &amp; "   " &amp; $G$1 &amp; "_VAR_" &amp; $D$1 &amp; "=" &amp; FIXED(D23/1000,5) &amp; CHAR(10) &amp; "   " &amp; $G$1 &amp; "_VAR_" &amp; $E$1 &amp; "=" &amp; FIXED(E23/1000,5) &amp; CHAR(10)</f>
        <v xml:space="preserve">*elseif,AR20,EQ,'TQ20X1.95',THEN
   CEDISATQ_VAR_b=0.02000
   CEDISATQ_VAR_t=0.00195
</v>
      </c>
      <c r="H23" s="7">
        <f t="shared" si="6"/>
        <v>20</v>
      </c>
      <c r="I23" s="7">
        <v>150</v>
      </c>
      <c r="J23" s="7">
        <f t="shared" si="1"/>
        <v>1.5</v>
      </c>
      <c r="K23" s="7">
        <v>538</v>
      </c>
      <c r="L23" s="7">
        <f t="shared" si="2"/>
        <v>5.38</v>
      </c>
      <c r="M23" s="13">
        <f t="shared" si="3"/>
        <v>0.89666666666666661</v>
      </c>
      <c r="N23" s="7" t="str">
        <f t="shared" si="4"/>
        <v>TQ20x1.5</v>
      </c>
      <c r="O23" s="7" t="str">
        <f t="shared" si="5"/>
        <v>TQ20x1</v>
      </c>
    </row>
    <row r="24" spans="1:15" s="7" customFormat="1" ht="15" customHeight="1" x14ac:dyDescent="0.25">
      <c r="A24" s="7" t="s">
        <v>1044</v>
      </c>
      <c r="B24" s="7" t="s">
        <v>1044</v>
      </c>
      <c r="C24" s="13">
        <v>1.1716666666666666</v>
      </c>
      <c r="D24" s="8">
        <v>20</v>
      </c>
      <c r="E24" s="13">
        <v>2</v>
      </c>
      <c r="F24" s="6" t="str">
        <f>$F$1 &amp; UPPER(A24) &amp; "',THEN" &amp; CHAR(10) &amp; "   " &amp; $G$1 &amp; "_VAR_" &amp; $D$1 &amp; "=" &amp; FIXED(D24/1000,5) &amp; CHAR(10) &amp; "   " &amp; $G$1 &amp; "_VAR_" &amp; $E$1 &amp; "=" &amp; FIXED(E24/1000,5) &amp; CHAR(10)</f>
        <v xml:space="preserve">*elseif,AR20,EQ,'TQ20X2',THEN
   CEDISATQ_VAR_b=0.02000
   CEDISATQ_VAR_t=0.00200
</v>
      </c>
      <c r="H24" s="7">
        <f t="shared" si="6"/>
        <v>20</v>
      </c>
      <c r="I24" s="7">
        <v>155</v>
      </c>
      <c r="J24" s="7">
        <f t="shared" si="1"/>
        <v>1.55</v>
      </c>
      <c r="K24" s="7">
        <v>555</v>
      </c>
      <c r="L24" s="7">
        <f t="shared" si="2"/>
        <v>5.55</v>
      </c>
      <c r="M24" s="13">
        <f t="shared" si="3"/>
        <v>0.92499999999999993</v>
      </c>
      <c r="N24" s="7" t="str">
        <f t="shared" si="4"/>
        <v>TQ20x1.55</v>
      </c>
      <c r="O24" s="7" t="str">
        <f t="shared" si="5"/>
        <v>TQ20x1</v>
      </c>
    </row>
    <row r="25" spans="1:15" s="7" customFormat="1" ht="15" customHeight="1" x14ac:dyDescent="0.25">
      <c r="A25" s="7" t="s">
        <v>1045</v>
      </c>
      <c r="B25" s="7" t="s">
        <v>1044</v>
      </c>
      <c r="C25" s="13">
        <v>1.3049999999999999</v>
      </c>
      <c r="D25" s="8">
        <v>20</v>
      </c>
      <c r="E25" s="13">
        <v>2.25</v>
      </c>
      <c r="F25" s="6" t="str">
        <f>$F$1 &amp; UPPER(A25) &amp; "',THEN" &amp; CHAR(10) &amp; "   " &amp; $G$1 &amp; "_VAR_" &amp; $D$1 &amp; "=" &amp; FIXED(D25/1000,5) &amp; CHAR(10) &amp; "   " &amp; $G$1 &amp; "_VAR_" &amp; $E$1 &amp; "=" &amp; FIXED(E25/1000,5) &amp; CHAR(10)</f>
        <v xml:space="preserve">*elseif,AR20,EQ,'TQ20X2.25',THEN
   CEDISATQ_VAR_b=0.02000
   CEDISATQ_VAR_t=0.00225
</v>
      </c>
      <c r="H25" s="7">
        <f t="shared" si="6"/>
        <v>20</v>
      </c>
      <c r="I25" s="7">
        <v>180</v>
      </c>
      <c r="J25" s="7">
        <f t="shared" si="1"/>
        <v>1.8</v>
      </c>
      <c r="K25" s="7">
        <v>638</v>
      </c>
      <c r="L25" s="7">
        <f t="shared" si="2"/>
        <v>6.38</v>
      </c>
      <c r="M25" s="13">
        <f t="shared" si="3"/>
        <v>1.0633333333333332</v>
      </c>
      <c r="N25" s="7" t="str">
        <f t="shared" si="4"/>
        <v>TQ20x1.8</v>
      </c>
      <c r="O25" s="7" t="str">
        <f t="shared" si="5"/>
        <v>TQ20x1</v>
      </c>
    </row>
    <row r="26" spans="1:15" s="7" customFormat="1" ht="15" customHeight="1" x14ac:dyDescent="0.25">
      <c r="A26" s="7" t="s">
        <v>1046</v>
      </c>
      <c r="B26" s="7" t="s">
        <v>1047</v>
      </c>
      <c r="C26" s="13">
        <v>0.69333333333333336</v>
      </c>
      <c r="D26" s="8">
        <v>25</v>
      </c>
      <c r="E26" s="13">
        <v>0.9</v>
      </c>
      <c r="F26" s="6" t="str">
        <f>$F$1 &amp; UPPER(A26) &amp; "',THEN" &amp; CHAR(10) &amp; "   " &amp; $G$1 &amp; "_VAR_" &amp; $D$1 &amp; "=" &amp; FIXED(D26/1000,5) &amp; CHAR(10) &amp; "   " &amp; $G$1 &amp; "_VAR_" &amp; $E$1 &amp; "=" &amp; FIXED(E26/1000,5) &amp; CHAR(10)</f>
        <v xml:space="preserve">*elseif,AR20,EQ,'TQ25X0.9',THEN
   CEDISATQ_VAR_b=0.02500
   CEDISATQ_VAR_t=0.00090
</v>
      </c>
      <c r="H26" s="7">
        <f t="shared" si="6"/>
        <v>20</v>
      </c>
      <c r="I26" s="7">
        <v>190</v>
      </c>
      <c r="J26" s="7">
        <f t="shared" si="1"/>
        <v>1.9</v>
      </c>
      <c r="K26" s="7">
        <v>671</v>
      </c>
      <c r="L26" s="7">
        <f t="shared" si="2"/>
        <v>6.71</v>
      </c>
      <c r="M26" s="13">
        <f t="shared" si="3"/>
        <v>1.1183333333333334</v>
      </c>
      <c r="N26" s="7" t="str">
        <f t="shared" si="4"/>
        <v>TQ20x1.9</v>
      </c>
      <c r="O26" s="7" t="str">
        <f t="shared" si="5"/>
        <v>TQ20x1</v>
      </c>
    </row>
    <row r="27" spans="1:15" s="7" customFormat="1" ht="15" customHeight="1" x14ac:dyDescent="0.25">
      <c r="A27" s="7" t="s">
        <v>1048</v>
      </c>
      <c r="B27" s="7" t="s">
        <v>1047</v>
      </c>
      <c r="C27" s="13">
        <v>0.73166666666666658</v>
      </c>
      <c r="D27" s="8">
        <v>25</v>
      </c>
      <c r="E27" s="13">
        <v>0.95</v>
      </c>
      <c r="F27" s="6" t="str">
        <f>$F$1 &amp; UPPER(A27) &amp; "',THEN" &amp; CHAR(10) &amp; "   " &amp; $G$1 &amp; "_VAR_" &amp; $D$1 &amp; "=" &amp; FIXED(D27/1000,5) &amp; CHAR(10) &amp; "   " &amp; $G$1 &amp; "_VAR_" &amp; $E$1 &amp; "=" &amp; FIXED(E27/1000,5) &amp; CHAR(10)</f>
        <v xml:space="preserve">*elseif,AR20,EQ,'TQ25X0.95',THEN
   CEDISATQ_VAR_b=0.02500
   CEDISATQ_VAR_t=0.00095
</v>
      </c>
      <c r="H27" s="7">
        <f t="shared" si="6"/>
        <v>20</v>
      </c>
      <c r="I27" s="7">
        <v>195</v>
      </c>
      <c r="J27" s="7">
        <f t="shared" si="1"/>
        <v>1.95</v>
      </c>
      <c r="K27" s="7">
        <v>687</v>
      </c>
      <c r="L27" s="7">
        <f t="shared" si="2"/>
        <v>6.87</v>
      </c>
      <c r="M27" s="13">
        <f t="shared" si="3"/>
        <v>1.145</v>
      </c>
      <c r="N27" s="7" t="str">
        <f t="shared" si="4"/>
        <v>TQ20x1.95</v>
      </c>
      <c r="O27" s="7" t="str">
        <f t="shared" si="5"/>
        <v>TQ20x1</v>
      </c>
    </row>
    <row r="28" spans="1:15" s="7" customFormat="1" ht="15" customHeight="1" x14ac:dyDescent="0.25">
      <c r="A28" s="7" t="s">
        <v>1049</v>
      </c>
      <c r="B28" s="7" t="s">
        <v>1050</v>
      </c>
      <c r="C28" s="13">
        <v>0.81333333333333335</v>
      </c>
      <c r="D28" s="8">
        <v>25</v>
      </c>
      <c r="E28" s="13">
        <v>1.06</v>
      </c>
      <c r="F28" s="6" t="str">
        <f>$F$1 &amp; UPPER(A28) &amp; "',THEN" &amp; CHAR(10) &amp; "   " &amp; $G$1 &amp; "_VAR_" &amp; $D$1 &amp; "=" &amp; FIXED(D28/1000,5) &amp; CHAR(10) &amp; "   " &amp; $G$1 &amp; "_VAR_" &amp; $E$1 &amp; "=" &amp; FIXED(E28/1000,5) &amp; CHAR(10)</f>
        <v xml:space="preserve">*elseif,AR20,EQ,'TQ25X1.06',THEN
   CEDISATQ_VAR_b=0.02500
   CEDISATQ_VAR_t=0.00106
</v>
      </c>
      <c r="H28" s="7">
        <f t="shared" si="6"/>
        <v>20</v>
      </c>
      <c r="I28" s="7">
        <v>200</v>
      </c>
      <c r="J28" s="7">
        <f t="shared" si="1"/>
        <v>2</v>
      </c>
      <c r="K28" s="7">
        <v>703</v>
      </c>
      <c r="L28" s="7">
        <f t="shared" si="2"/>
        <v>7.03</v>
      </c>
      <c r="M28" s="13">
        <f t="shared" si="3"/>
        <v>1.1716666666666666</v>
      </c>
      <c r="N28" s="7" t="str">
        <f t="shared" si="4"/>
        <v>TQ20x2</v>
      </c>
      <c r="O28" s="7" t="str">
        <f t="shared" si="5"/>
        <v>TQ20x2</v>
      </c>
    </row>
    <row r="29" spans="1:15" s="7" customFormat="1" ht="15" customHeight="1" x14ac:dyDescent="0.25">
      <c r="A29" s="7" t="s">
        <v>1051</v>
      </c>
      <c r="B29" s="7" t="s">
        <v>1050</v>
      </c>
      <c r="C29" s="13">
        <v>0.91666666666666663</v>
      </c>
      <c r="D29" s="8">
        <v>25</v>
      </c>
      <c r="E29" s="13">
        <v>1.2</v>
      </c>
      <c r="F29" s="6" t="str">
        <f>$F$1 &amp; UPPER(A29) &amp; "',THEN" &amp; CHAR(10) &amp; "   " &amp; $G$1 &amp; "_VAR_" &amp; $D$1 &amp; "=" &amp; FIXED(D29/1000,5) &amp; CHAR(10) &amp; "   " &amp; $G$1 &amp; "_VAR_" &amp; $E$1 &amp; "=" &amp; FIXED(E29/1000,5) &amp; CHAR(10)</f>
        <v xml:space="preserve">*elseif,AR20,EQ,'TQ25X1.2',THEN
   CEDISATQ_VAR_b=0.02500
   CEDISATQ_VAR_t=0.00120
</v>
      </c>
      <c r="H29" s="7">
        <f t="shared" si="6"/>
        <v>20</v>
      </c>
      <c r="I29" s="7">
        <v>225</v>
      </c>
      <c r="J29" s="7">
        <f t="shared" si="1"/>
        <v>2.25</v>
      </c>
      <c r="K29" s="7">
        <v>783</v>
      </c>
      <c r="L29" s="7">
        <f t="shared" si="2"/>
        <v>7.83</v>
      </c>
      <c r="M29" s="13">
        <f t="shared" si="3"/>
        <v>1.3049999999999999</v>
      </c>
      <c r="N29" s="7" t="str">
        <f t="shared" si="4"/>
        <v>TQ20x2.25</v>
      </c>
      <c r="O29" s="7" t="str">
        <f t="shared" si="5"/>
        <v>TQ20x2</v>
      </c>
    </row>
    <row r="30" spans="1:15" s="7" customFormat="1" ht="15" customHeight="1" x14ac:dyDescent="0.25">
      <c r="A30" s="7" t="s">
        <v>1052</v>
      </c>
      <c r="B30" s="7" t="s">
        <v>1050</v>
      </c>
      <c r="C30" s="13">
        <v>0.95333333333333325</v>
      </c>
      <c r="D30" s="8">
        <v>25</v>
      </c>
      <c r="E30" s="13">
        <v>1.25</v>
      </c>
      <c r="F30" s="6" t="str">
        <f>$F$1 &amp; UPPER(A30) &amp; "',THEN" &amp; CHAR(10) &amp; "   " &amp; $G$1 &amp; "_VAR_" &amp; $D$1 &amp; "=" &amp; FIXED(D30/1000,5) &amp; CHAR(10) &amp; "   " &amp; $G$1 &amp; "_VAR_" &amp; $E$1 &amp; "=" &amp; FIXED(E30/1000,5) &amp; CHAR(10)</f>
        <v xml:space="preserve">*elseif,AR20,EQ,'TQ25X1.25',THEN
   CEDISATQ_VAR_b=0.02500
   CEDISATQ_VAR_t=0.00125
</v>
      </c>
      <c r="H30" s="7">
        <v>25</v>
      </c>
      <c r="I30" s="7">
        <v>90</v>
      </c>
      <c r="J30" s="7">
        <f t="shared" si="1"/>
        <v>0.9</v>
      </c>
      <c r="K30" s="7">
        <v>416</v>
      </c>
      <c r="L30" s="7">
        <f t="shared" si="2"/>
        <v>4.16</v>
      </c>
      <c r="M30" s="13">
        <f t="shared" si="3"/>
        <v>0.69333333333333336</v>
      </c>
      <c r="N30" s="7" t="str">
        <f t="shared" si="4"/>
        <v>TQ25x0.9</v>
      </c>
      <c r="O30" s="7" t="str">
        <f t="shared" si="5"/>
        <v>TQ25x0</v>
      </c>
    </row>
    <row r="31" spans="1:15" s="7" customFormat="1" ht="15" customHeight="1" x14ac:dyDescent="0.25">
      <c r="A31" s="7" t="s">
        <v>1053</v>
      </c>
      <c r="B31" s="7" t="s">
        <v>1050</v>
      </c>
      <c r="C31" s="13">
        <v>1.135</v>
      </c>
      <c r="D31" s="8">
        <v>25</v>
      </c>
      <c r="E31" s="13">
        <v>1.5</v>
      </c>
      <c r="F31" s="6" t="str">
        <f>$F$1 &amp; UPPER(A31) &amp; "',THEN" &amp; CHAR(10) &amp; "   " &amp; $G$1 &amp; "_VAR_" &amp; $D$1 &amp; "=" &amp; FIXED(D31/1000,5) &amp; CHAR(10) &amp; "   " &amp; $G$1 &amp; "_VAR_" &amp; $E$1 &amp; "=" &amp; FIXED(E31/1000,5) &amp; CHAR(10)</f>
        <v xml:space="preserve">*elseif,AR20,EQ,'TQ25X1.5',THEN
   CEDISATQ_VAR_b=0.02500
   CEDISATQ_VAR_t=0.00150
</v>
      </c>
      <c r="H31" s="7">
        <f t="shared" ref="H31:H41" si="7">H30</f>
        <v>25</v>
      </c>
      <c r="I31" s="7">
        <v>95</v>
      </c>
      <c r="J31" s="7">
        <f t="shared" si="1"/>
        <v>0.95</v>
      </c>
      <c r="K31" s="7">
        <v>439</v>
      </c>
      <c r="L31" s="7">
        <f t="shared" si="2"/>
        <v>4.3899999999999997</v>
      </c>
      <c r="M31" s="13">
        <f t="shared" si="3"/>
        <v>0.73166666666666658</v>
      </c>
      <c r="N31" s="7" t="str">
        <f t="shared" si="4"/>
        <v>TQ25x0.95</v>
      </c>
      <c r="O31" s="7" t="str">
        <f t="shared" si="5"/>
        <v>TQ25x0</v>
      </c>
    </row>
    <row r="32" spans="1:15" s="7" customFormat="1" ht="15" customHeight="1" x14ac:dyDescent="0.25">
      <c r="A32" s="7" t="s">
        <v>1054</v>
      </c>
      <c r="B32" s="7" t="s">
        <v>1050</v>
      </c>
      <c r="C32" s="13">
        <v>1.17</v>
      </c>
      <c r="D32" s="8">
        <v>25</v>
      </c>
      <c r="E32" s="13">
        <v>1.55</v>
      </c>
      <c r="F32" s="6" t="str">
        <f>$F$1 &amp; UPPER(A32) &amp; "',THEN" &amp; CHAR(10) &amp; "   " &amp; $G$1 &amp; "_VAR_" &amp; $D$1 &amp; "=" &amp; FIXED(D32/1000,5) &amp; CHAR(10) &amp; "   " &amp; $G$1 &amp; "_VAR_" &amp; $E$1 &amp; "=" &amp; FIXED(E32/1000,5) &amp; CHAR(10)</f>
        <v xml:space="preserve">*elseif,AR20,EQ,'TQ25X1.55',THEN
   CEDISATQ_VAR_b=0.02500
   CEDISATQ_VAR_t=0.00155
</v>
      </c>
      <c r="H32" s="7">
        <f t="shared" si="7"/>
        <v>25</v>
      </c>
      <c r="I32" s="7">
        <v>106</v>
      </c>
      <c r="J32" s="7">
        <f t="shared" si="1"/>
        <v>1.06</v>
      </c>
      <c r="K32" s="7">
        <v>488</v>
      </c>
      <c r="L32" s="7">
        <f t="shared" si="2"/>
        <v>4.88</v>
      </c>
      <c r="M32" s="13">
        <f t="shared" si="3"/>
        <v>0.81333333333333335</v>
      </c>
      <c r="N32" s="7" t="str">
        <f t="shared" si="4"/>
        <v>TQ25x1.06</v>
      </c>
      <c r="O32" s="7" t="str">
        <f t="shared" si="5"/>
        <v>TQ25x1</v>
      </c>
    </row>
    <row r="33" spans="1:15" ht="15" customHeight="1" x14ac:dyDescent="0.25">
      <c r="A33" s="1" t="s">
        <v>1055</v>
      </c>
      <c r="B33" s="1" t="s">
        <v>1050</v>
      </c>
      <c r="C33" s="11">
        <v>1.3483333333333334</v>
      </c>
      <c r="D33" s="2">
        <v>25</v>
      </c>
      <c r="E33" s="11">
        <v>1.8</v>
      </c>
      <c r="F33" s="6" t="str">
        <f>$F$1 &amp; UPPER(A33) &amp; "',THEN" &amp; CHAR(10) &amp; "   " &amp; $G$1 &amp; "_VAR_" &amp; $D$1 &amp; "=" &amp; FIXED(D33/1000,5) &amp; CHAR(10) &amp; "   " &amp; $G$1 &amp; "_VAR_" &amp; $E$1 &amp; "=" &amp; FIXED(E33/1000,5) &amp; CHAR(10)</f>
        <v xml:space="preserve">*elseif,AR20,EQ,'TQ25X1.8',THEN
   CEDISATQ_VAR_b=0.02500
   CEDISATQ_VAR_t=0.00180
</v>
      </c>
      <c r="G33" s="7"/>
      <c r="H33" s="7">
        <f t="shared" si="7"/>
        <v>25</v>
      </c>
      <c r="I33" s="7">
        <v>120</v>
      </c>
      <c r="J33" s="7">
        <f t="shared" si="1"/>
        <v>1.2</v>
      </c>
      <c r="K33" s="7">
        <v>550</v>
      </c>
      <c r="L33" s="7">
        <f t="shared" si="2"/>
        <v>5.5</v>
      </c>
      <c r="M33" s="13">
        <f t="shared" si="3"/>
        <v>0.91666666666666663</v>
      </c>
      <c r="N33" s="7" t="str">
        <f t="shared" si="4"/>
        <v>TQ25x1.2</v>
      </c>
      <c r="O33" s="7" t="str">
        <f t="shared" si="5"/>
        <v>TQ25x1</v>
      </c>
    </row>
    <row r="34" spans="1:15" ht="15" customHeight="1" x14ac:dyDescent="0.25">
      <c r="A34" s="1" t="s">
        <v>1056</v>
      </c>
      <c r="B34" s="1" t="s">
        <v>1050</v>
      </c>
      <c r="C34" s="11">
        <v>1.4183333333333332</v>
      </c>
      <c r="D34" s="2">
        <v>25</v>
      </c>
      <c r="E34" s="11">
        <v>1.9</v>
      </c>
      <c r="F34" s="6" t="str">
        <f>$F$1 &amp; UPPER(A34) &amp; "',THEN" &amp; CHAR(10) &amp; "   " &amp; $G$1 &amp; "_VAR_" &amp; $D$1 &amp; "=" &amp; FIXED(D34/1000,5) &amp; CHAR(10) &amp; "   " &amp; $G$1 &amp; "_VAR_" &amp; $E$1 &amp; "=" &amp; FIXED(E34/1000,5) &amp; CHAR(10)</f>
        <v xml:space="preserve">*elseif,AR20,EQ,'TQ25X1.9',THEN
   CEDISATQ_VAR_b=0.02500
   CEDISATQ_VAR_t=0.00190
</v>
      </c>
      <c r="G34" s="7"/>
      <c r="H34" s="7">
        <f t="shared" si="7"/>
        <v>25</v>
      </c>
      <c r="I34" s="7">
        <v>125</v>
      </c>
      <c r="J34" s="7">
        <f t="shared" si="1"/>
        <v>1.25</v>
      </c>
      <c r="K34" s="7">
        <v>572</v>
      </c>
      <c r="L34" s="7">
        <f t="shared" si="2"/>
        <v>5.72</v>
      </c>
      <c r="M34" s="13">
        <f t="shared" si="3"/>
        <v>0.95333333333333325</v>
      </c>
      <c r="N34" s="7" t="str">
        <f t="shared" si="4"/>
        <v>TQ25x1.25</v>
      </c>
      <c r="O34" s="7" t="str">
        <f t="shared" si="5"/>
        <v>TQ25x1</v>
      </c>
    </row>
    <row r="35" spans="1:15" ht="15" customHeight="1" x14ac:dyDescent="0.25">
      <c r="A35" s="1" t="s">
        <v>1057</v>
      </c>
      <c r="B35" s="1" t="s">
        <v>1050</v>
      </c>
      <c r="C35" s="11">
        <v>0.95333333333333325</v>
      </c>
      <c r="D35" s="2">
        <v>25</v>
      </c>
      <c r="E35" s="11">
        <v>1.95</v>
      </c>
      <c r="F35" s="6" t="str">
        <f>$F$1 &amp; UPPER(A35) &amp; "',THEN" &amp; CHAR(10) &amp; "   " &amp; $G$1 &amp; "_VAR_" &amp; $D$1 &amp; "=" &amp; FIXED(D35/1000,5) &amp; CHAR(10) &amp; "   " &amp; $G$1 &amp; "_VAR_" &amp; $E$1 &amp; "=" &amp; FIXED(E35/1000,5) &amp; CHAR(10)</f>
        <v xml:space="preserve">*elseif,AR20,EQ,'TQ25X1.95',THEN
   CEDISATQ_VAR_b=0.02500
   CEDISATQ_VAR_t=0.00195
</v>
      </c>
      <c r="G35" s="7"/>
      <c r="H35" s="7">
        <f t="shared" si="7"/>
        <v>25</v>
      </c>
      <c r="I35" s="7">
        <v>150</v>
      </c>
      <c r="J35" s="7">
        <f t="shared" si="1"/>
        <v>1.5</v>
      </c>
      <c r="K35" s="7">
        <v>681</v>
      </c>
      <c r="L35" s="7">
        <f t="shared" si="2"/>
        <v>6.81</v>
      </c>
      <c r="M35" s="13">
        <f t="shared" si="3"/>
        <v>1.135</v>
      </c>
      <c r="N35" s="7" t="str">
        <f t="shared" si="4"/>
        <v>TQ25x1.5</v>
      </c>
      <c r="O35" s="7" t="str">
        <f t="shared" si="5"/>
        <v>TQ25x1</v>
      </c>
    </row>
    <row r="36" spans="1:15" ht="15" customHeight="1" x14ac:dyDescent="0.25">
      <c r="A36" s="1" t="s">
        <v>1058</v>
      </c>
      <c r="B36" s="1" t="s">
        <v>1058</v>
      </c>
      <c r="C36" s="11">
        <v>1.4883333333333333</v>
      </c>
      <c r="D36" s="2">
        <v>25</v>
      </c>
      <c r="E36" s="11">
        <v>2</v>
      </c>
      <c r="F36" s="6" t="str">
        <f>$F$1 &amp; UPPER(A36) &amp; "',THEN" &amp; CHAR(10) &amp; "   " &amp; $G$1 &amp; "_VAR_" &amp; $D$1 &amp; "=" &amp; FIXED(D36/1000,5) &amp; CHAR(10) &amp; "   " &amp; $G$1 &amp; "_VAR_" &amp; $E$1 &amp; "=" &amp; FIXED(E36/1000,5) &amp; CHAR(10)</f>
        <v xml:space="preserve">*elseif,AR20,EQ,'TQ25X2',THEN
   CEDISATQ_VAR_b=0.02500
   CEDISATQ_VAR_t=0.00200
</v>
      </c>
      <c r="G36" s="7"/>
      <c r="H36" s="7">
        <f t="shared" si="7"/>
        <v>25</v>
      </c>
      <c r="I36" s="7">
        <v>155</v>
      </c>
      <c r="J36" s="7">
        <f t="shared" si="1"/>
        <v>1.55</v>
      </c>
      <c r="K36" s="7">
        <v>702</v>
      </c>
      <c r="L36" s="7">
        <f t="shared" si="2"/>
        <v>7.02</v>
      </c>
      <c r="M36" s="13">
        <f t="shared" si="3"/>
        <v>1.17</v>
      </c>
      <c r="N36" s="7" t="str">
        <f t="shared" si="4"/>
        <v>TQ25x1.55</v>
      </c>
      <c r="O36" s="7" t="str">
        <f t="shared" si="5"/>
        <v>TQ25x1</v>
      </c>
    </row>
    <row r="37" spans="1:15" ht="15" customHeight="1" x14ac:dyDescent="0.25">
      <c r="A37" s="1" t="s">
        <v>1059</v>
      </c>
      <c r="B37" s="1" t="s">
        <v>1058</v>
      </c>
      <c r="C37" s="11">
        <v>1.6616666666666668</v>
      </c>
      <c r="D37" s="2">
        <v>25</v>
      </c>
      <c r="E37" s="11">
        <v>2.25</v>
      </c>
      <c r="F37" s="6" t="str">
        <f>$F$1 &amp; UPPER(A37) &amp; "',THEN" &amp; CHAR(10) &amp; "   " &amp; $G$1 &amp; "_VAR_" &amp; $D$1 &amp; "=" &amp; FIXED(D37/1000,5) &amp; CHAR(10) &amp; "   " &amp; $G$1 &amp; "_VAR_" &amp; $E$1 &amp; "=" &amp; FIXED(E37/1000,5) &amp; CHAR(10)</f>
        <v xml:space="preserve">*elseif,AR20,EQ,'TQ25X2.25',THEN
   CEDISATQ_VAR_b=0.02500
   CEDISATQ_VAR_t=0.00225
</v>
      </c>
      <c r="G37" s="7"/>
      <c r="H37" s="7">
        <f t="shared" si="7"/>
        <v>25</v>
      </c>
      <c r="I37" s="7">
        <v>180</v>
      </c>
      <c r="J37" s="7">
        <f t="shared" si="1"/>
        <v>1.8</v>
      </c>
      <c r="K37" s="7">
        <v>809</v>
      </c>
      <c r="L37" s="7">
        <f t="shared" si="2"/>
        <v>8.09</v>
      </c>
      <c r="M37" s="13">
        <f t="shared" si="3"/>
        <v>1.3483333333333334</v>
      </c>
      <c r="N37" s="7" t="str">
        <f t="shared" si="4"/>
        <v>TQ25x1.8</v>
      </c>
      <c r="O37" s="7" t="str">
        <f t="shared" si="5"/>
        <v>TQ25x1</v>
      </c>
    </row>
    <row r="38" spans="1:15" ht="15" customHeight="1" x14ac:dyDescent="0.25">
      <c r="A38" s="1" t="s">
        <v>1060</v>
      </c>
      <c r="B38" s="1" t="s">
        <v>1061</v>
      </c>
      <c r="C38" s="11">
        <v>0.83666666666666656</v>
      </c>
      <c r="D38" s="2">
        <v>30</v>
      </c>
      <c r="E38" s="11">
        <v>0.9</v>
      </c>
      <c r="F38" s="6" t="str">
        <f>$F$1 &amp; UPPER(A38) &amp; "',THEN" &amp; CHAR(10) &amp; "   " &amp; $G$1 &amp; "_VAR_" &amp; $D$1 &amp; "=" &amp; FIXED(D38/1000,5) &amp; CHAR(10) &amp; "   " &amp; $G$1 &amp; "_VAR_" &amp; $E$1 &amp; "=" &amp; FIXED(E38/1000,5) &amp; CHAR(10)</f>
        <v xml:space="preserve">*elseif,AR20,EQ,'TQ30X0.9',THEN
   CEDISATQ_VAR_b=0.03000
   CEDISATQ_VAR_t=0.00090
</v>
      </c>
      <c r="G38" s="7"/>
      <c r="H38" s="7">
        <f t="shared" si="7"/>
        <v>25</v>
      </c>
      <c r="I38" s="7">
        <v>190</v>
      </c>
      <c r="J38" s="7">
        <f t="shared" si="1"/>
        <v>1.9</v>
      </c>
      <c r="K38" s="7">
        <v>851</v>
      </c>
      <c r="L38" s="7">
        <f t="shared" si="2"/>
        <v>8.51</v>
      </c>
      <c r="M38" s="13">
        <f t="shared" si="3"/>
        <v>1.4183333333333332</v>
      </c>
      <c r="N38" s="7" t="str">
        <f t="shared" si="4"/>
        <v>TQ25x1.9</v>
      </c>
      <c r="O38" s="7" t="str">
        <f t="shared" si="5"/>
        <v>TQ25x1</v>
      </c>
    </row>
    <row r="39" spans="1:15" ht="15" customHeight="1" x14ac:dyDescent="0.25">
      <c r="A39" s="1" t="s">
        <v>1062</v>
      </c>
      <c r="B39" s="1" t="s">
        <v>1061</v>
      </c>
      <c r="C39" s="11">
        <v>0.88166666666666671</v>
      </c>
      <c r="D39" s="2">
        <v>30</v>
      </c>
      <c r="E39" s="11">
        <v>0.95</v>
      </c>
      <c r="F39" s="6" t="str">
        <f>$F$1 &amp; UPPER(A39) &amp; "',THEN" &amp; CHAR(10) &amp; "   " &amp; $G$1 &amp; "_VAR_" &amp; $D$1 &amp; "=" &amp; FIXED(D39/1000,5) &amp; CHAR(10) &amp; "   " &amp; $G$1 &amp; "_VAR_" &amp; $E$1 &amp; "=" &amp; FIXED(E39/1000,5) &amp; CHAR(10)</f>
        <v xml:space="preserve">*elseif,AR20,EQ,'TQ30X0.95',THEN
   CEDISATQ_VAR_b=0.03000
   CEDISATQ_VAR_t=0.00095
</v>
      </c>
      <c r="G39" s="7"/>
      <c r="H39" s="7">
        <f t="shared" si="7"/>
        <v>25</v>
      </c>
      <c r="I39" s="7">
        <v>195</v>
      </c>
      <c r="J39" s="7">
        <f t="shared" si="1"/>
        <v>1.95</v>
      </c>
      <c r="K39" s="7">
        <v>572</v>
      </c>
      <c r="L39" s="7">
        <f t="shared" si="2"/>
        <v>5.72</v>
      </c>
      <c r="M39" s="13">
        <f t="shared" si="3"/>
        <v>0.95333333333333325</v>
      </c>
      <c r="N39" s="7" t="str">
        <f t="shared" si="4"/>
        <v>TQ25x1.95</v>
      </c>
      <c r="O39" s="7" t="str">
        <f t="shared" si="5"/>
        <v>TQ25x1</v>
      </c>
    </row>
    <row r="40" spans="1:15" ht="15" customHeight="1" x14ac:dyDescent="0.25">
      <c r="A40" s="1" t="s">
        <v>1063</v>
      </c>
      <c r="B40" s="1" t="s">
        <v>1064</v>
      </c>
      <c r="C40" s="11">
        <v>0.98</v>
      </c>
      <c r="D40" s="2">
        <v>30</v>
      </c>
      <c r="E40" s="11">
        <v>1.06</v>
      </c>
      <c r="F40" s="6" t="str">
        <f>$F$1 &amp; UPPER(A40) &amp; "',THEN" &amp; CHAR(10) &amp; "   " &amp; $G$1 &amp; "_VAR_" &amp; $D$1 &amp; "=" &amp; FIXED(D40/1000,5) &amp; CHAR(10) &amp; "   " &amp; $G$1 &amp; "_VAR_" &amp; $E$1 &amp; "=" &amp; FIXED(E40/1000,5) &amp; CHAR(10)</f>
        <v xml:space="preserve">*elseif,AR20,EQ,'TQ30X1.06',THEN
   CEDISATQ_VAR_b=0.03000
   CEDISATQ_VAR_t=0.00106
</v>
      </c>
      <c r="G40" s="7"/>
      <c r="H40" s="7">
        <f t="shared" si="7"/>
        <v>25</v>
      </c>
      <c r="I40" s="7">
        <v>200</v>
      </c>
      <c r="J40" s="7">
        <f t="shared" si="1"/>
        <v>2</v>
      </c>
      <c r="K40" s="7">
        <v>893</v>
      </c>
      <c r="L40" s="7">
        <f t="shared" si="2"/>
        <v>8.93</v>
      </c>
      <c r="M40" s="13">
        <f t="shared" si="3"/>
        <v>1.4883333333333333</v>
      </c>
      <c r="N40" s="7" t="str">
        <f t="shared" si="4"/>
        <v>TQ25x2</v>
      </c>
      <c r="O40" s="7" t="str">
        <f t="shared" si="5"/>
        <v>TQ25x2</v>
      </c>
    </row>
    <row r="41" spans="1:15" ht="15" customHeight="1" x14ac:dyDescent="0.25">
      <c r="A41" s="1" t="s">
        <v>1065</v>
      </c>
      <c r="B41" s="1" t="s">
        <v>1064</v>
      </c>
      <c r="C41" s="11">
        <v>1.1066666666666667</v>
      </c>
      <c r="D41" s="2">
        <v>30</v>
      </c>
      <c r="E41" s="11">
        <v>1.2</v>
      </c>
      <c r="F41" s="6" t="str">
        <f>$F$1 &amp; UPPER(A41) &amp; "',THEN" &amp; CHAR(10) &amp; "   " &amp; $G$1 &amp; "_VAR_" &amp; $D$1 &amp; "=" &amp; FIXED(D41/1000,5) &amp; CHAR(10) &amp; "   " &amp; $G$1 &amp; "_VAR_" &amp; $E$1 &amp; "=" &amp; FIXED(E41/1000,5) &amp; CHAR(10)</f>
        <v xml:space="preserve">*elseif,AR20,EQ,'TQ30X1.2',THEN
   CEDISATQ_VAR_b=0.03000
   CEDISATQ_VAR_t=0.00120
</v>
      </c>
      <c r="G41" s="7"/>
      <c r="H41" s="7">
        <f t="shared" si="7"/>
        <v>25</v>
      </c>
      <c r="I41" s="7">
        <v>225</v>
      </c>
      <c r="J41" s="7">
        <f t="shared" si="1"/>
        <v>2.25</v>
      </c>
      <c r="K41" s="7">
        <v>997</v>
      </c>
      <c r="L41" s="7">
        <f t="shared" si="2"/>
        <v>9.9700000000000006</v>
      </c>
      <c r="M41" s="13">
        <f t="shared" si="3"/>
        <v>1.6616666666666668</v>
      </c>
      <c r="N41" s="7" t="str">
        <f t="shared" si="4"/>
        <v>TQ25x2.25</v>
      </c>
      <c r="O41" s="7" t="str">
        <f t="shared" si="5"/>
        <v>TQ25x2</v>
      </c>
    </row>
    <row r="42" spans="1:15" ht="15" customHeight="1" x14ac:dyDescent="0.25">
      <c r="A42" s="1" t="s">
        <v>1066</v>
      </c>
      <c r="B42" s="1" t="s">
        <v>1064</v>
      </c>
      <c r="C42" s="11">
        <v>1.1516666666666666</v>
      </c>
      <c r="D42" s="2">
        <v>30</v>
      </c>
      <c r="E42" s="11">
        <v>1.25</v>
      </c>
      <c r="F42" s="6" t="str">
        <f>$F$1 &amp; UPPER(A42) &amp; "',THEN" &amp; CHAR(10) &amp; "   " &amp; $G$1 &amp; "_VAR_" &amp; $D$1 &amp; "=" &amp; FIXED(D42/1000,5) &amp; CHAR(10) &amp; "   " &amp; $G$1 &amp; "_VAR_" &amp; $E$1 &amp; "=" &amp; FIXED(E42/1000,5) &amp; CHAR(10)</f>
        <v xml:space="preserve">*elseif,AR20,EQ,'TQ30X1.25',THEN
   CEDISATQ_VAR_b=0.03000
   CEDISATQ_VAR_t=0.00125
</v>
      </c>
      <c r="G42" s="7"/>
      <c r="H42" s="7">
        <v>30</v>
      </c>
      <c r="I42" s="7">
        <v>90</v>
      </c>
      <c r="J42" s="7">
        <f t="shared" si="1"/>
        <v>0.9</v>
      </c>
      <c r="K42" s="7">
        <v>502</v>
      </c>
      <c r="L42" s="7">
        <f t="shared" si="2"/>
        <v>5.0199999999999996</v>
      </c>
      <c r="M42" s="13">
        <f t="shared" si="3"/>
        <v>0.83666666666666656</v>
      </c>
      <c r="N42" s="7" t="str">
        <f t="shared" si="4"/>
        <v>TQ30x0.9</v>
      </c>
      <c r="O42" s="7" t="str">
        <f t="shared" si="5"/>
        <v>TQ30x0</v>
      </c>
    </row>
    <row r="43" spans="1:15" ht="15" customHeight="1" x14ac:dyDescent="0.25">
      <c r="A43" s="1" t="s">
        <v>1067</v>
      </c>
      <c r="B43" s="1" t="s">
        <v>1064</v>
      </c>
      <c r="C43" s="11">
        <v>1.3716666666666668</v>
      </c>
      <c r="D43" s="2">
        <v>30</v>
      </c>
      <c r="E43" s="11">
        <v>1.5</v>
      </c>
      <c r="F43" s="6" t="str">
        <f>$F$1 &amp; UPPER(A43) &amp; "',THEN" &amp; CHAR(10) &amp; "   " &amp; $G$1 &amp; "_VAR_" &amp; $D$1 &amp; "=" &amp; FIXED(D43/1000,5) &amp; CHAR(10) &amp; "   " &amp; $G$1 &amp; "_VAR_" &amp; $E$1 &amp; "=" &amp; FIXED(E43/1000,5) &amp; CHAR(10)</f>
        <v xml:space="preserve">*elseif,AR20,EQ,'TQ30X1.5',THEN
   CEDISATQ_VAR_b=0.03000
   CEDISATQ_VAR_t=0.00150
</v>
      </c>
      <c r="G43" s="7"/>
      <c r="H43" s="7">
        <f t="shared" ref="H43:H54" si="8">H42</f>
        <v>30</v>
      </c>
      <c r="I43" s="7">
        <v>95</v>
      </c>
      <c r="J43" s="7">
        <f t="shared" si="1"/>
        <v>0.95</v>
      </c>
      <c r="K43" s="7">
        <v>529</v>
      </c>
      <c r="L43" s="7">
        <f t="shared" si="2"/>
        <v>5.29</v>
      </c>
      <c r="M43" s="13">
        <f t="shared" si="3"/>
        <v>0.88166666666666671</v>
      </c>
      <c r="N43" s="7" t="str">
        <f t="shared" si="4"/>
        <v>TQ30x0.95</v>
      </c>
      <c r="O43" s="7" t="str">
        <f t="shared" si="5"/>
        <v>TQ30x0</v>
      </c>
    </row>
    <row r="44" spans="1:15" ht="15" customHeight="1" x14ac:dyDescent="0.25">
      <c r="A44" s="1" t="s">
        <v>1068</v>
      </c>
      <c r="B44" s="1" t="s">
        <v>1064</v>
      </c>
      <c r="C44" s="11">
        <v>1.4166666666666667</v>
      </c>
      <c r="D44" s="2">
        <v>30</v>
      </c>
      <c r="E44" s="11">
        <v>1.55</v>
      </c>
      <c r="F44" s="6" t="str">
        <f>$F$1 &amp; UPPER(A44) &amp; "',THEN" &amp; CHAR(10) &amp; "   " &amp; $G$1 &amp; "_VAR_" &amp; $D$1 &amp; "=" &amp; FIXED(D44/1000,5) &amp; CHAR(10) &amp; "   " &amp; $G$1 &amp; "_VAR_" &amp; $E$1 &amp; "=" &amp; FIXED(E44/1000,5) &amp; CHAR(10)</f>
        <v xml:space="preserve">*elseif,AR20,EQ,'TQ30X1.55',THEN
   CEDISATQ_VAR_b=0.03000
   CEDISATQ_VAR_t=0.00155
</v>
      </c>
      <c r="G44" s="7"/>
      <c r="H44" s="7">
        <f t="shared" si="8"/>
        <v>30</v>
      </c>
      <c r="I44" s="7">
        <v>106</v>
      </c>
      <c r="J44" s="7">
        <f t="shared" si="1"/>
        <v>1.06</v>
      </c>
      <c r="K44" s="7">
        <v>588</v>
      </c>
      <c r="L44" s="7">
        <f t="shared" si="2"/>
        <v>5.88</v>
      </c>
      <c r="M44" s="13">
        <f t="shared" si="3"/>
        <v>0.98</v>
      </c>
      <c r="N44" s="7" t="str">
        <f t="shared" si="4"/>
        <v>TQ30x1.06</v>
      </c>
      <c r="O44" s="7" t="str">
        <f t="shared" si="5"/>
        <v>TQ30x1</v>
      </c>
    </row>
    <row r="45" spans="1:15" ht="15" customHeight="1" x14ac:dyDescent="0.25">
      <c r="A45" s="1" t="s">
        <v>1069</v>
      </c>
      <c r="B45" s="1" t="s">
        <v>1064</v>
      </c>
      <c r="C45" s="11">
        <v>1.6333333333333335</v>
      </c>
      <c r="D45" s="2">
        <v>30</v>
      </c>
      <c r="E45" s="11">
        <v>1.8</v>
      </c>
      <c r="F45" s="6" t="str">
        <f>$F$1 &amp; UPPER(A45) &amp; "',THEN" &amp; CHAR(10) &amp; "   " &amp; $G$1 &amp; "_VAR_" &amp; $D$1 &amp; "=" &amp; FIXED(D45/1000,5) &amp; CHAR(10) &amp; "   " &amp; $G$1 &amp; "_VAR_" &amp; $E$1 &amp; "=" &amp; FIXED(E45/1000,5) &amp; CHAR(10)</f>
        <v xml:space="preserve">*elseif,AR20,EQ,'TQ30X1.8',THEN
   CEDISATQ_VAR_b=0.03000
   CEDISATQ_VAR_t=0.00180
</v>
      </c>
      <c r="G45" s="7"/>
      <c r="H45" s="7">
        <f t="shared" si="8"/>
        <v>30</v>
      </c>
      <c r="I45" s="7">
        <v>120</v>
      </c>
      <c r="J45" s="7">
        <f t="shared" si="1"/>
        <v>1.2</v>
      </c>
      <c r="K45" s="7">
        <v>664</v>
      </c>
      <c r="L45" s="7">
        <f t="shared" si="2"/>
        <v>6.64</v>
      </c>
      <c r="M45" s="13">
        <f t="shared" si="3"/>
        <v>1.1066666666666667</v>
      </c>
      <c r="N45" s="7" t="str">
        <f t="shared" si="4"/>
        <v>TQ30x1.2</v>
      </c>
      <c r="O45" s="7" t="str">
        <f t="shared" si="5"/>
        <v>TQ30x1</v>
      </c>
    </row>
    <row r="46" spans="1:15" ht="15" customHeight="1" x14ac:dyDescent="0.25">
      <c r="A46" s="1" t="s">
        <v>1070</v>
      </c>
      <c r="B46" s="1" t="s">
        <v>1064</v>
      </c>
      <c r="C46" s="11">
        <v>1.72</v>
      </c>
      <c r="D46" s="2">
        <v>30</v>
      </c>
      <c r="E46" s="11">
        <v>1.9</v>
      </c>
      <c r="F46" s="6" t="str">
        <f t="shared" ref="F46:F109" si="9">$F$1 &amp; UPPER(A46) &amp; "',THEN" &amp; CHAR(10) &amp; "   " &amp; $G$1 &amp; "_VAR_" &amp; $D$1 &amp; "=" &amp; FIXED(D46/1000,5) &amp; CHAR(10) &amp; "   " &amp; $G$1 &amp; "_VAR_" &amp; $E$1 &amp; "=" &amp; FIXED(E46/1000,5) &amp; CHAR(10)</f>
        <v xml:space="preserve">*elseif,AR20,EQ,'TQ30X1.9',THEN
   CEDISATQ_VAR_b=0.03000
   CEDISATQ_VAR_t=0.00190
</v>
      </c>
      <c r="G46" s="7"/>
      <c r="H46" s="7">
        <f t="shared" si="8"/>
        <v>30</v>
      </c>
      <c r="I46" s="7">
        <v>125</v>
      </c>
      <c r="J46" s="7">
        <f t="shared" si="1"/>
        <v>1.25</v>
      </c>
      <c r="K46" s="7">
        <v>691</v>
      </c>
      <c r="L46" s="7">
        <f t="shared" si="2"/>
        <v>6.91</v>
      </c>
      <c r="M46" s="13">
        <f t="shared" si="3"/>
        <v>1.1516666666666666</v>
      </c>
      <c r="N46" s="7" t="str">
        <f t="shared" si="4"/>
        <v>TQ30x1.25</v>
      </c>
      <c r="O46" s="7" t="str">
        <f t="shared" si="5"/>
        <v>TQ30x1</v>
      </c>
    </row>
    <row r="47" spans="1:15" ht="15" customHeight="1" x14ac:dyDescent="0.25">
      <c r="A47" s="1" t="s">
        <v>1071</v>
      </c>
      <c r="B47" s="1" t="s">
        <v>1064</v>
      </c>
      <c r="C47" s="11">
        <v>1.7633333333333334</v>
      </c>
      <c r="D47" s="2">
        <v>30</v>
      </c>
      <c r="E47" s="11">
        <v>1.95</v>
      </c>
      <c r="F47" s="6" t="str">
        <f t="shared" si="9"/>
        <v xml:space="preserve">*elseif,AR20,EQ,'TQ30X1.95',THEN
   CEDISATQ_VAR_b=0.03000
   CEDISATQ_VAR_t=0.00195
</v>
      </c>
      <c r="G47" s="12"/>
      <c r="H47" s="7">
        <f t="shared" si="8"/>
        <v>30</v>
      </c>
      <c r="I47" s="7">
        <v>150</v>
      </c>
      <c r="J47" s="7">
        <f t="shared" si="1"/>
        <v>1.5</v>
      </c>
      <c r="K47" s="7">
        <v>823</v>
      </c>
      <c r="L47" s="7">
        <f t="shared" si="2"/>
        <v>8.23</v>
      </c>
      <c r="M47" s="13">
        <f t="shared" si="3"/>
        <v>1.3716666666666668</v>
      </c>
      <c r="N47" s="7" t="str">
        <f t="shared" si="4"/>
        <v>TQ30x1.5</v>
      </c>
      <c r="O47" s="7" t="str">
        <f t="shared" si="5"/>
        <v>TQ30x1</v>
      </c>
    </row>
    <row r="48" spans="1:15" ht="15" customHeight="1" x14ac:dyDescent="0.25">
      <c r="A48" s="1" t="s">
        <v>1072</v>
      </c>
      <c r="B48" s="1" t="s">
        <v>1072</v>
      </c>
      <c r="C48" s="11">
        <v>1.8049999999999999</v>
      </c>
      <c r="D48" s="2">
        <v>30</v>
      </c>
      <c r="E48" s="11">
        <v>2</v>
      </c>
      <c r="F48" s="6" t="str">
        <f t="shared" si="9"/>
        <v xml:space="preserve">*elseif,AR20,EQ,'TQ30X2',THEN
   CEDISATQ_VAR_b=0.03000
   CEDISATQ_VAR_t=0.00200
</v>
      </c>
      <c r="G48" s="7"/>
      <c r="H48" s="7">
        <f t="shared" si="8"/>
        <v>30</v>
      </c>
      <c r="I48" s="7">
        <v>155</v>
      </c>
      <c r="J48" s="7">
        <f t="shared" si="1"/>
        <v>1.55</v>
      </c>
      <c r="K48" s="7">
        <v>850</v>
      </c>
      <c r="L48" s="7">
        <f t="shared" si="2"/>
        <v>8.5</v>
      </c>
      <c r="M48" s="13">
        <f t="shared" si="3"/>
        <v>1.4166666666666667</v>
      </c>
      <c r="N48" s="7" t="str">
        <f t="shared" si="4"/>
        <v>TQ30x1.55</v>
      </c>
      <c r="O48" s="7" t="str">
        <f t="shared" si="5"/>
        <v>TQ30x1</v>
      </c>
    </row>
    <row r="49" spans="1:15" ht="15" customHeight="1" x14ac:dyDescent="0.25">
      <c r="A49" s="1" t="s">
        <v>1073</v>
      </c>
      <c r="B49" s="1" t="s">
        <v>1072</v>
      </c>
      <c r="C49" s="11">
        <v>2.0183333333333331</v>
      </c>
      <c r="D49" s="2">
        <v>30</v>
      </c>
      <c r="E49" s="11">
        <v>2.25</v>
      </c>
      <c r="F49" s="6" t="str">
        <f t="shared" si="9"/>
        <v xml:space="preserve">*elseif,AR20,EQ,'TQ30X2.25',THEN
   CEDISATQ_VAR_b=0.03000
   CEDISATQ_VAR_t=0.00225
</v>
      </c>
      <c r="G49" s="7"/>
      <c r="H49" s="7">
        <f t="shared" si="8"/>
        <v>30</v>
      </c>
      <c r="I49" s="7">
        <v>180</v>
      </c>
      <c r="J49" s="7">
        <f t="shared" si="1"/>
        <v>1.8</v>
      </c>
      <c r="K49" s="7">
        <v>980</v>
      </c>
      <c r="L49" s="7">
        <f t="shared" si="2"/>
        <v>9.8000000000000007</v>
      </c>
      <c r="M49" s="13">
        <f t="shared" si="3"/>
        <v>1.6333333333333335</v>
      </c>
      <c r="N49" s="7" t="str">
        <f t="shared" si="4"/>
        <v>TQ30x1.8</v>
      </c>
      <c r="O49" s="7" t="str">
        <f t="shared" si="5"/>
        <v>TQ30x1</v>
      </c>
    </row>
    <row r="50" spans="1:15" ht="15" customHeight="1" x14ac:dyDescent="0.25">
      <c r="A50" s="1" t="s">
        <v>1074</v>
      </c>
      <c r="B50" s="1" t="s">
        <v>1072</v>
      </c>
      <c r="C50" s="11">
        <v>2.3516666666666666</v>
      </c>
      <c r="D50" s="2">
        <v>30</v>
      </c>
      <c r="E50" s="11">
        <v>2.65</v>
      </c>
      <c r="F50" s="6" t="str">
        <f t="shared" si="9"/>
        <v xml:space="preserve">*elseif,AR20,EQ,'TQ30X2.65',THEN
   CEDISATQ_VAR_b=0.03000
   CEDISATQ_VAR_t=0.00265
</v>
      </c>
      <c r="G50" s="7"/>
      <c r="H50" s="7">
        <f t="shared" si="8"/>
        <v>30</v>
      </c>
      <c r="I50" s="7">
        <v>190</v>
      </c>
      <c r="J50" s="7">
        <f t="shared" si="1"/>
        <v>1.9</v>
      </c>
      <c r="K50" s="7">
        <v>1032</v>
      </c>
      <c r="L50" s="7">
        <f t="shared" si="2"/>
        <v>10.32</v>
      </c>
      <c r="M50" s="13">
        <f t="shared" si="3"/>
        <v>1.72</v>
      </c>
      <c r="N50" s="7" t="str">
        <f t="shared" si="4"/>
        <v>TQ30x1.9</v>
      </c>
      <c r="O50" s="7" t="str">
        <f t="shared" si="5"/>
        <v>TQ30x1</v>
      </c>
    </row>
    <row r="51" spans="1:15" ht="15" customHeight="1" x14ac:dyDescent="0.25">
      <c r="A51" s="1" t="s">
        <v>1075</v>
      </c>
      <c r="B51" s="1" t="s">
        <v>1076</v>
      </c>
      <c r="C51" s="11">
        <v>0.97833333333333339</v>
      </c>
      <c r="D51" s="2">
        <v>35</v>
      </c>
      <c r="E51" s="11">
        <v>0.9</v>
      </c>
      <c r="F51" s="6" t="str">
        <f t="shared" si="9"/>
        <v xml:space="preserve">*elseif,AR20,EQ,'TQ35X0.9',THEN
   CEDISATQ_VAR_b=0.03500
   CEDISATQ_VAR_t=0.00090
</v>
      </c>
      <c r="G51" s="7"/>
      <c r="H51" s="7">
        <f t="shared" si="8"/>
        <v>30</v>
      </c>
      <c r="I51" s="7">
        <v>195</v>
      </c>
      <c r="J51" s="7">
        <f t="shared" si="1"/>
        <v>1.95</v>
      </c>
      <c r="K51" s="7">
        <v>1058</v>
      </c>
      <c r="L51" s="7">
        <f t="shared" si="2"/>
        <v>10.58</v>
      </c>
      <c r="M51" s="13">
        <f t="shared" si="3"/>
        <v>1.7633333333333334</v>
      </c>
      <c r="N51" s="7" t="str">
        <f t="shared" si="4"/>
        <v>TQ30x1.95</v>
      </c>
      <c r="O51" s="7" t="str">
        <f t="shared" si="5"/>
        <v>TQ30x1</v>
      </c>
    </row>
    <row r="52" spans="1:15" ht="15" customHeight="1" x14ac:dyDescent="0.25">
      <c r="A52" s="1" t="s">
        <v>1077</v>
      </c>
      <c r="B52" s="1" t="s">
        <v>1076</v>
      </c>
      <c r="C52" s="11">
        <v>1.0316666666666667</v>
      </c>
      <c r="D52" s="2">
        <v>35</v>
      </c>
      <c r="E52" s="11">
        <v>0.95</v>
      </c>
      <c r="F52" s="6" t="str">
        <f t="shared" si="9"/>
        <v xml:space="preserve">*elseif,AR20,EQ,'TQ35X0.95',THEN
   CEDISATQ_VAR_b=0.03500
   CEDISATQ_VAR_t=0.00095
</v>
      </c>
      <c r="H52" s="7">
        <f t="shared" si="8"/>
        <v>30</v>
      </c>
      <c r="I52" s="1">
        <v>200</v>
      </c>
      <c r="J52" s="7">
        <f t="shared" si="1"/>
        <v>2</v>
      </c>
      <c r="K52" s="7">
        <v>1083</v>
      </c>
      <c r="L52" s="7">
        <f t="shared" si="2"/>
        <v>10.83</v>
      </c>
      <c r="M52" s="13">
        <f t="shared" si="3"/>
        <v>1.8049999999999999</v>
      </c>
      <c r="N52" s="7" t="str">
        <f t="shared" si="4"/>
        <v>TQ30x2</v>
      </c>
      <c r="O52" s="7" t="str">
        <f t="shared" si="5"/>
        <v>TQ30x2</v>
      </c>
    </row>
    <row r="53" spans="1:15" ht="15" customHeight="1" x14ac:dyDescent="0.25">
      <c r="A53" s="1" t="s">
        <v>1078</v>
      </c>
      <c r="B53" s="1" t="s">
        <v>1079</v>
      </c>
      <c r="C53" s="11">
        <v>1.1483333333333332</v>
      </c>
      <c r="D53" s="2">
        <v>35</v>
      </c>
      <c r="E53" s="11">
        <v>1.06</v>
      </c>
      <c r="F53" s="6" t="str">
        <f t="shared" si="9"/>
        <v xml:space="preserve">*elseif,AR20,EQ,'TQ35X1.06',THEN
   CEDISATQ_VAR_b=0.03500
   CEDISATQ_VAR_t=0.00106
</v>
      </c>
      <c r="H53" s="7">
        <f t="shared" si="8"/>
        <v>30</v>
      </c>
      <c r="I53" s="1">
        <v>225</v>
      </c>
      <c r="J53" s="7">
        <f t="shared" si="1"/>
        <v>2.25</v>
      </c>
      <c r="K53" s="7">
        <v>1211</v>
      </c>
      <c r="L53" s="7">
        <f t="shared" si="2"/>
        <v>12.11</v>
      </c>
      <c r="M53" s="13">
        <f t="shared" si="3"/>
        <v>2.0183333333333331</v>
      </c>
      <c r="N53" s="7" t="str">
        <f t="shared" si="4"/>
        <v>TQ30x2.25</v>
      </c>
      <c r="O53" s="7" t="str">
        <f t="shared" si="5"/>
        <v>TQ30x2</v>
      </c>
    </row>
    <row r="54" spans="1:15" ht="15" customHeight="1" x14ac:dyDescent="0.25">
      <c r="A54" s="1" t="s">
        <v>1080</v>
      </c>
      <c r="B54" s="1" t="s">
        <v>1079</v>
      </c>
      <c r="C54" s="11">
        <v>1.2966666666666666</v>
      </c>
      <c r="D54" s="2">
        <v>35</v>
      </c>
      <c r="E54" s="11">
        <v>1.2</v>
      </c>
      <c r="F54" s="6" t="str">
        <f t="shared" si="9"/>
        <v xml:space="preserve">*elseif,AR20,EQ,'TQ35X1.2',THEN
   CEDISATQ_VAR_b=0.03500
   CEDISATQ_VAR_t=0.00120
</v>
      </c>
      <c r="H54" s="7">
        <f t="shared" si="8"/>
        <v>30</v>
      </c>
      <c r="I54" s="1">
        <v>265</v>
      </c>
      <c r="J54" s="7">
        <f t="shared" si="1"/>
        <v>2.65</v>
      </c>
      <c r="K54" s="7">
        <v>1411</v>
      </c>
      <c r="L54" s="7">
        <f t="shared" si="2"/>
        <v>14.11</v>
      </c>
      <c r="M54" s="13">
        <f t="shared" si="3"/>
        <v>2.3516666666666666</v>
      </c>
      <c r="N54" s="7" t="str">
        <f t="shared" si="4"/>
        <v>TQ30x2.65</v>
      </c>
      <c r="O54" s="7" t="str">
        <f t="shared" si="5"/>
        <v>TQ30x2</v>
      </c>
    </row>
    <row r="55" spans="1:15" ht="15" customHeight="1" x14ac:dyDescent="0.25">
      <c r="A55" s="1" t="s">
        <v>1081</v>
      </c>
      <c r="B55" s="1" t="s">
        <v>1079</v>
      </c>
      <c r="C55" s="11">
        <v>1.3483333333333334</v>
      </c>
      <c r="D55" s="2">
        <v>35</v>
      </c>
      <c r="E55" s="11">
        <v>1.25</v>
      </c>
      <c r="F55" s="6" t="str">
        <f t="shared" si="9"/>
        <v xml:space="preserve">*elseif,AR20,EQ,'TQ35X1.25',THEN
   CEDISATQ_VAR_b=0.03500
   CEDISATQ_VAR_t=0.00125
</v>
      </c>
      <c r="H55" s="7">
        <v>35</v>
      </c>
      <c r="I55" s="1">
        <v>90</v>
      </c>
      <c r="J55" s="7">
        <f t="shared" si="1"/>
        <v>0.9</v>
      </c>
      <c r="K55" s="7">
        <v>587</v>
      </c>
      <c r="L55" s="7">
        <f t="shared" si="2"/>
        <v>5.87</v>
      </c>
      <c r="M55" s="13">
        <f t="shared" si="3"/>
        <v>0.97833333333333339</v>
      </c>
      <c r="N55" s="7" t="str">
        <f t="shared" si="4"/>
        <v>TQ35x0.9</v>
      </c>
      <c r="O55" s="7" t="str">
        <f t="shared" si="5"/>
        <v>TQ35x0</v>
      </c>
    </row>
    <row r="56" spans="1:15" ht="15" customHeight="1" x14ac:dyDescent="0.25">
      <c r="A56" s="1" t="s">
        <v>1082</v>
      </c>
      <c r="B56" s="1" t="s">
        <v>1079</v>
      </c>
      <c r="C56" s="11">
        <v>1.61</v>
      </c>
      <c r="D56" s="2">
        <v>35</v>
      </c>
      <c r="E56" s="11">
        <v>1.5</v>
      </c>
      <c r="F56" s="6" t="str">
        <f t="shared" si="9"/>
        <v xml:space="preserve">*elseif,AR20,EQ,'TQ35X1.5',THEN
   CEDISATQ_VAR_b=0.03500
   CEDISATQ_VAR_t=0.00150
</v>
      </c>
      <c r="H56" s="7">
        <f t="shared" ref="H56:H67" si="10">H55</f>
        <v>35</v>
      </c>
      <c r="I56" s="1">
        <v>95</v>
      </c>
      <c r="J56" s="7">
        <f t="shared" si="1"/>
        <v>0.95</v>
      </c>
      <c r="K56" s="7">
        <v>619</v>
      </c>
      <c r="L56" s="7">
        <f t="shared" si="2"/>
        <v>6.19</v>
      </c>
      <c r="M56" s="13">
        <f t="shared" si="3"/>
        <v>1.0316666666666667</v>
      </c>
      <c r="N56" s="7" t="str">
        <f t="shared" si="4"/>
        <v>TQ35x0.95</v>
      </c>
      <c r="O56" s="7" t="str">
        <f t="shared" si="5"/>
        <v>TQ35x0</v>
      </c>
    </row>
    <row r="57" spans="1:15" ht="15" customHeight="1" x14ac:dyDescent="0.25">
      <c r="A57" s="1" t="s">
        <v>1083</v>
      </c>
      <c r="B57" s="1" t="s">
        <v>1079</v>
      </c>
      <c r="C57" s="11">
        <v>1.6616666666666668</v>
      </c>
      <c r="D57" s="2">
        <v>35</v>
      </c>
      <c r="E57" s="11">
        <v>1.55</v>
      </c>
      <c r="F57" s="6" t="str">
        <f t="shared" si="9"/>
        <v xml:space="preserve">*elseif,AR20,EQ,'TQ35X1.55',THEN
   CEDISATQ_VAR_b=0.03500
   CEDISATQ_VAR_t=0.00155
</v>
      </c>
      <c r="H57" s="7">
        <f t="shared" si="10"/>
        <v>35</v>
      </c>
      <c r="I57" s="1">
        <v>106</v>
      </c>
      <c r="J57" s="7">
        <f t="shared" si="1"/>
        <v>1.06</v>
      </c>
      <c r="K57" s="7">
        <v>689</v>
      </c>
      <c r="L57" s="7">
        <f t="shared" si="2"/>
        <v>6.89</v>
      </c>
      <c r="M57" s="13">
        <f t="shared" si="3"/>
        <v>1.1483333333333332</v>
      </c>
      <c r="N57" s="7" t="str">
        <f t="shared" si="4"/>
        <v>TQ35x1.06</v>
      </c>
      <c r="O57" s="7" t="str">
        <f t="shared" si="5"/>
        <v>TQ35x1</v>
      </c>
    </row>
    <row r="58" spans="1:15" ht="15" customHeight="1" x14ac:dyDescent="0.25">
      <c r="A58" s="1" t="s">
        <v>1084</v>
      </c>
      <c r="B58" s="1" t="s">
        <v>1079</v>
      </c>
      <c r="C58" s="11">
        <v>1.9183333333333332</v>
      </c>
      <c r="D58" s="2">
        <v>35</v>
      </c>
      <c r="E58" s="11">
        <v>1.8</v>
      </c>
      <c r="F58" s="6" t="str">
        <f t="shared" si="9"/>
        <v xml:space="preserve">*elseif,AR20,EQ,'TQ35X1.8',THEN
   CEDISATQ_VAR_b=0.03500
   CEDISATQ_VAR_t=0.00180
</v>
      </c>
      <c r="H58" s="7">
        <f t="shared" si="10"/>
        <v>35</v>
      </c>
      <c r="I58" s="1">
        <v>120</v>
      </c>
      <c r="J58" s="7">
        <f t="shared" si="1"/>
        <v>1.2</v>
      </c>
      <c r="K58" s="7">
        <v>778</v>
      </c>
      <c r="L58" s="7">
        <f t="shared" si="2"/>
        <v>7.78</v>
      </c>
      <c r="M58" s="13">
        <f t="shared" si="3"/>
        <v>1.2966666666666666</v>
      </c>
      <c r="N58" s="7" t="str">
        <f t="shared" si="4"/>
        <v>TQ35x1.2</v>
      </c>
      <c r="O58" s="7" t="str">
        <f t="shared" si="5"/>
        <v>TQ35x1</v>
      </c>
    </row>
    <row r="59" spans="1:15" ht="15" customHeight="1" x14ac:dyDescent="0.25">
      <c r="A59" s="1" t="s">
        <v>1085</v>
      </c>
      <c r="B59" s="1" t="s">
        <v>1079</v>
      </c>
      <c r="C59" s="11">
        <v>2.0216666666666669</v>
      </c>
      <c r="D59" s="2">
        <v>35</v>
      </c>
      <c r="E59" s="11">
        <v>1.9</v>
      </c>
      <c r="F59" s="6" t="str">
        <f t="shared" si="9"/>
        <v xml:space="preserve">*elseif,AR20,EQ,'TQ35X1.9',THEN
   CEDISATQ_VAR_b=0.03500
   CEDISATQ_VAR_t=0.00190
</v>
      </c>
      <c r="H59" s="7">
        <f t="shared" si="10"/>
        <v>35</v>
      </c>
      <c r="I59" s="1">
        <v>125</v>
      </c>
      <c r="J59" s="7">
        <f t="shared" si="1"/>
        <v>1.25</v>
      </c>
      <c r="K59" s="7">
        <v>809</v>
      </c>
      <c r="L59" s="7">
        <f t="shared" si="2"/>
        <v>8.09</v>
      </c>
      <c r="M59" s="13">
        <f t="shared" si="3"/>
        <v>1.3483333333333334</v>
      </c>
      <c r="N59" s="7" t="str">
        <f t="shared" si="4"/>
        <v>TQ35x1.25</v>
      </c>
      <c r="O59" s="7" t="str">
        <f t="shared" si="5"/>
        <v>TQ35x1</v>
      </c>
    </row>
    <row r="60" spans="1:15" ht="15" customHeight="1" x14ac:dyDescent="0.25">
      <c r="A60" s="1" t="s">
        <v>1086</v>
      </c>
      <c r="B60" s="1" t="s">
        <v>1079</v>
      </c>
      <c r="C60" s="11">
        <v>2.0716666666666668</v>
      </c>
      <c r="D60" s="2">
        <v>35</v>
      </c>
      <c r="E60" s="11">
        <v>1.95</v>
      </c>
      <c r="F60" s="6" t="str">
        <f t="shared" si="9"/>
        <v xml:space="preserve">*elseif,AR20,EQ,'TQ35X1.95',THEN
   CEDISATQ_VAR_b=0.03500
   CEDISATQ_VAR_t=0.00195
</v>
      </c>
      <c r="H60" s="7">
        <f t="shared" si="10"/>
        <v>35</v>
      </c>
      <c r="I60" s="1">
        <v>150</v>
      </c>
      <c r="J60" s="7">
        <f t="shared" si="1"/>
        <v>1.5</v>
      </c>
      <c r="K60" s="7">
        <v>966</v>
      </c>
      <c r="L60" s="7">
        <f t="shared" si="2"/>
        <v>9.66</v>
      </c>
      <c r="M60" s="13">
        <f t="shared" si="3"/>
        <v>1.61</v>
      </c>
      <c r="N60" s="7" t="str">
        <f t="shared" si="4"/>
        <v>TQ35x1.5</v>
      </c>
      <c r="O60" s="7" t="str">
        <f t="shared" si="5"/>
        <v>TQ35x1</v>
      </c>
    </row>
    <row r="61" spans="1:15" ht="15" customHeight="1" x14ac:dyDescent="0.25">
      <c r="A61" s="1" t="s">
        <v>1087</v>
      </c>
      <c r="B61" s="1" t="s">
        <v>1087</v>
      </c>
      <c r="C61" s="11">
        <v>2.1233333333333335</v>
      </c>
      <c r="D61" s="2">
        <v>35</v>
      </c>
      <c r="E61" s="11">
        <v>2</v>
      </c>
      <c r="F61" s="6" t="str">
        <f t="shared" si="9"/>
        <v xml:space="preserve">*elseif,AR20,EQ,'TQ35X2',THEN
   CEDISATQ_VAR_b=0.03500
   CEDISATQ_VAR_t=0.00200
</v>
      </c>
      <c r="H61" s="7">
        <f t="shared" si="10"/>
        <v>35</v>
      </c>
      <c r="I61" s="1">
        <v>155</v>
      </c>
      <c r="J61" s="7">
        <f t="shared" si="1"/>
        <v>1.55</v>
      </c>
      <c r="K61" s="7">
        <v>997</v>
      </c>
      <c r="L61" s="7">
        <f t="shared" si="2"/>
        <v>9.9700000000000006</v>
      </c>
      <c r="M61" s="13">
        <f t="shared" si="3"/>
        <v>1.6616666666666668</v>
      </c>
      <c r="N61" s="7" t="str">
        <f t="shared" si="4"/>
        <v>TQ35x1.55</v>
      </c>
      <c r="O61" s="7" t="str">
        <f t="shared" si="5"/>
        <v>TQ35x1</v>
      </c>
    </row>
    <row r="62" spans="1:15" ht="15" customHeight="1" x14ac:dyDescent="0.25">
      <c r="A62" s="1" t="s">
        <v>1088</v>
      </c>
      <c r="B62" s="1" t="s">
        <v>1087</v>
      </c>
      <c r="C62" s="11">
        <v>2.375</v>
      </c>
      <c r="D62" s="2">
        <v>35</v>
      </c>
      <c r="E62" s="11">
        <v>2.25</v>
      </c>
      <c r="F62" s="6" t="str">
        <f t="shared" si="9"/>
        <v xml:space="preserve">*elseif,AR20,EQ,'TQ35X2.25',THEN
   CEDISATQ_VAR_b=0.03500
   CEDISATQ_VAR_t=0.00225
</v>
      </c>
      <c r="H62" s="7">
        <f t="shared" si="10"/>
        <v>35</v>
      </c>
      <c r="I62" s="1">
        <v>180</v>
      </c>
      <c r="J62" s="7">
        <f t="shared" si="1"/>
        <v>1.8</v>
      </c>
      <c r="K62" s="7">
        <v>1151</v>
      </c>
      <c r="L62" s="7">
        <f t="shared" si="2"/>
        <v>11.51</v>
      </c>
      <c r="M62" s="13">
        <f t="shared" si="3"/>
        <v>1.9183333333333332</v>
      </c>
      <c r="N62" s="7" t="str">
        <f t="shared" si="4"/>
        <v>TQ35x1.8</v>
      </c>
      <c r="O62" s="7" t="str">
        <f t="shared" si="5"/>
        <v>TQ35x1</v>
      </c>
    </row>
    <row r="63" spans="1:15" ht="15" customHeight="1" x14ac:dyDescent="0.25">
      <c r="A63" s="1" t="s">
        <v>1089</v>
      </c>
      <c r="B63" s="1" t="s">
        <v>1087</v>
      </c>
      <c r="C63" s="11">
        <v>2.7716666666666665</v>
      </c>
      <c r="D63" s="2">
        <v>35</v>
      </c>
      <c r="E63" s="11">
        <v>2.65</v>
      </c>
      <c r="F63" s="6" t="str">
        <f t="shared" si="9"/>
        <v xml:space="preserve">*elseif,AR20,EQ,'TQ35X2.65',THEN
   CEDISATQ_VAR_b=0.03500
   CEDISATQ_VAR_t=0.00265
</v>
      </c>
      <c r="H63" s="7">
        <f t="shared" si="10"/>
        <v>35</v>
      </c>
      <c r="I63" s="1">
        <v>190</v>
      </c>
      <c r="J63" s="7">
        <f t="shared" si="1"/>
        <v>1.9</v>
      </c>
      <c r="K63" s="7">
        <v>1213</v>
      </c>
      <c r="L63" s="7">
        <f t="shared" si="2"/>
        <v>12.13</v>
      </c>
      <c r="M63" s="13">
        <f t="shared" si="3"/>
        <v>2.0216666666666669</v>
      </c>
      <c r="N63" s="7" t="str">
        <f t="shared" si="4"/>
        <v>TQ35x1.9</v>
      </c>
      <c r="O63" s="7" t="str">
        <f t="shared" si="5"/>
        <v>TQ35x1</v>
      </c>
    </row>
    <row r="64" spans="1:15" ht="15" customHeight="1" x14ac:dyDescent="0.25">
      <c r="A64" s="1" t="s">
        <v>1090</v>
      </c>
      <c r="B64" s="1" t="s">
        <v>1091</v>
      </c>
      <c r="C64" s="11">
        <v>1.1216666666666668</v>
      </c>
      <c r="D64" s="2">
        <v>40</v>
      </c>
      <c r="E64" s="11">
        <v>0.9</v>
      </c>
      <c r="F64" s="6" t="str">
        <f t="shared" si="9"/>
        <v xml:space="preserve">*elseif,AR20,EQ,'TQ40X0.9',THEN
   CEDISATQ_VAR_b=0.04000
   CEDISATQ_VAR_t=0.00090
</v>
      </c>
      <c r="H64" s="7">
        <f t="shared" si="10"/>
        <v>35</v>
      </c>
      <c r="I64" s="1">
        <v>195</v>
      </c>
      <c r="J64" s="7">
        <f t="shared" si="1"/>
        <v>1.95</v>
      </c>
      <c r="K64" s="7">
        <v>1243</v>
      </c>
      <c r="L64" s="7">
        <f t="shared" si="2"/>
        <v>12.43</v>
      </c>
      <c r="M64" s="13">
        <f t="shared" si="3"/>
        <v>2.0716666666666668</v>
      </c>
      <c r="N64" s="7" t="str">
        <f t="shared" si="4"/>
        <v>TQ35x1.95</v>
      </c>
      <c r="O64" s="7" t="str">
        <f t="shared" si="5"/>
        <v>TQ35x1</v>
      </c>
    </row>
    <row r="65" spans="1:15" ht="15" customHeight="1" x14ac:dyDescent="0.25">
      <c r="A65" s="1" t="s">
        <v>1092</v>
      </c>
      <c r="B65" s="1" t="s">
        <v>1091</v>
      </c>
      <c r="C65" s="11">
        <v>1.1816666666666666</v>
      </c>
      <c r="D65" s="2">
        <v>40</v>
      </c>
      <c r="E65" s="11">
        <v>0.95</v>
      </c>
      <c r="F65" s="6" t="str">
        <f t="shared" si="9"/>
        <v xml:space="preserve">*elseif,AR20,EQ,'TQ40X0.95',THEN
   CEDISATQ_VAR_b=0.04000
   CEDISATQ_VAR_t=0.00095
</v>
      </c>
      <c r="H65" s="7">
        <f t="shared" si="10"/>
        <v>35</v>
      </c>
      <c r="I65" s="1">
        <v>200</v>
      </c>
      <c r="J65" s="7">
        <f t="shared" si="1"/>
        <v>2</v>
      </c>
      <c r="K65" s="7">
        <v>1274</v>
      </c>
      <c r="L65" s="7">
        <f t="shared" si="2"/>
        <v>12.74</v>
      </c>
      <c r="M65" s="13">
        <f t="shared" si="3"/>
        <v>2.1233333333333335</v>
      </c>
      <c r="N65" s="7" t="str">
        <f t="shared" si="4"/>
        <v>TQ35x2</v>
      </c>
      <c r="O65" s="7" t="str">
        <f t="shared" si="5"/>
        <v>TQ35x2</v>
      </c>
    </row>
    <row r="66" spans="1:15" ht="15" customHeight="1" x14ac:dyDescent="0.25">
      <c r="A66" s="1" t="s">
        <v>1093</v>
      </c>
      <c r="B66" s="1" t="s">
        <v>1094</v>
      </c>
      <c r="C66" s="11">
        <v>1.3166666666666667</v>
      </c>
      <c r="D66" s="2">
        <v>40</v>
      </c>
      <c r="E66" s="11">
        <v>1.06</v>
      </c>
      <c r="F66" s="6" t="str">
        <f t="shared" si="9"/>
        <v xml:space="preserve">*elseif,AR20,EQ,'TQ40X1.06',THEN
   CEDISATQ_VAR_b=0.04000
   CEDISATQ_VAR_t=0.00106
</v>
      </c>
      <c r="H66" s="7">
        <f t="shared" si="10"/>
        <v>35</v>
      </c>
      <c r="I66" s="1">
        <v>225</v>
      </c>
      <c r="J66" s="7">
        <f t="shared" si="1"/>
        <v>2.25</v>
      </c>
      <c r="K66" s="7">
        <v>1425</v>
      </c>
      <c r="L66" s="7">
        <f t="shared" si="2"/>
        <v>14.25</v>
      </c>
      <c r="M66" s="13">
        <f t="shared" si="3"/>
        <v>2.375</v>
      </c>
      <c r="N66" s="7" t="str">
        <f t="shared" si="4"/>
        <v>TQ35x2.25</v>
      </c>
      <c r="O66" s="7" t="str">
        <f t="shared" si="5"/>
        <v>TQ35x2</v>
      </c>
    </row>
    <row r="67" spans="1:15" ht="15" customHeight="1" x14ac:dyDescent="0.25">
      <c r="A67" s="1" t="s">
        <v>1095</v>
      </c>
      <c r="B67" s="1" t="s">
        <v>1094</v>
      </c>
      <c r="C67" s="11">
        <v>1.4866666666666666</v>
      </c>
      <c r="D67" s="2">
        <v>40</v>
      </c>
      <c r="E67" s="11">
        <v>1.2</v>
      </c>
      <c r="F67" s="6" t="str">
        <f t="shared" si="9"/>
        <v xml:space="preserve">*elseif,AR20,EQ,'TQ40X1.2',THEN
   CEDISATQ_VAR_b=0.04000
   CEDISATQ_VAR_t=0.00120
</v>
      </c>
      <c r="H67" s="7">
        <f t="shared" si="10"/>
        <v>35</v>
      </c>
      <c r="I67" s="1">
        <v>265</v>
      </c>
      <c r="J67" s="7">
        <f t="shared" si="1"/>
        <v>2.65</v>
      </c>
      <c r="K67" s="7">
        <v>1663</v>
      </c>
      <c r="L67" s="7">
        <f t="shared" si="2"/>
        <v>16.63</v>
      </c>
      <c r="M67" s="13">
        <f t="shared" si="3"/>
        <v>2.7716666666666665</v>
      </c>
      <c r="N67" s="7" t="str">
        <f t="shared" si="4"/>
        <v>TQ35x2.65</v>
      </c>
      <c r="O67" s="7" t="str">
        <f t="shared" si="5"/>
        <v>TQ35x2</v>
      </c>
    </row>
    <row r="68" spans="1:15" ht="15" customHeight="1" x14ac:dyDescent="0.25">
      <c r="A68" s="1" t="s">
        <v>1096</v>
      </c>
      <c r="B68" s="1" t="s">
        <v>1094</v>
      </c>
      <c r="C68" s="11">
        <v>1.5466666666666666</v>
      </c>
      <c r="D68" s="2">
        <v>40</v>
      </c>
      <c r="E68" s="11">
        <v>1.25</v>
      </c>
      <c r="F68" s="6" t="str">
        <f t="shared" si="9"/>
        <v xml:space="preserve">*elseif,AR20,EQ,'TQ40X1.25',THEN
   CEDISATQ_VAR_b=0.04000
   CEDISATQ_VAR_t=0.00125
</v>
      </c>
      <c r="H68" s="7">
        <v>40</v>
      </c>
      <c r="I68" s="1">
        <v>90</v>
      </c>
      <c r="J68" s="7">
        <f t="shared" si="1"/>
        <v>0.9</v>
      </c>
      <c r="K68" s="7">
        <v>673</v>
      </c>
      <c r="L68" s="7">
        <f t="shared" si="2"/>
        <v>6.73</v>
      </c>
      <c r="M68" s="13">
        <f t="shared" si="3"/>
        <v>1.1216666666666668</v>
      </c>
      <c r="N68" s="7" t="str">
        <f t="shared" si="4"/>
        <v>TQ40x0.9</v>
      </c>
      <c r="O68" s="7" t="str">
        <f t="shared" si="5"/>
        <v>TQ40x0</v>
      </c>
    </row>
    <row r="69" spans="1:15" ht="15" customHeight="1" x14ac:dyDescent="0.25">
      <c r="A69" s="1" t="s">
        <v>1097</v>
      </c>
      <c r="B69" s="1" t="s">
        <v>1094</v>
      </c>
      <c r="C69" s="11">
        <v>1.8466666666666667</v>
      </c>
      <c r="D69" s="2">
        <v>40</v>
      </c>
      <c r="E69" s="11">
        <v>1.5</v>
      </c>
      <c r="F69" s="6" t="str">
        <f t="shared" si="9"/>
        <v xml:space="preserve">*elseif,AR20,EQ,'TQ40X1.5',THEN
   CEDISATQ_VAR_b=0.04000
   CEDISATQ_VAR_t=0.00150
</v>
      </c>
      <c r="H69" s="7">
        <f t="shared" ref="H69:H80" si="11">H68</f>
        <v>40</v>
      </c>
      <c r="I69" s="1">
        <v>95</v>
      </c>
      <c r="J69" s="7">
        <f t="shared" si="1"/>
        <v>0.95</v>
      </c>
      <c r="K69" s="7">
        <v>709</v>
      </c>
      <c r="L69" s="7">
        <f t="shared" si="2"/>
        <v>7.09</v>
      </c>
      <c r="M69" s="13">
        <f t="shared" si="3"/>
        <v>1.1816666666666666</v>
      </c>
      <c r="N69" s="7" t="str">
        <f t="shared" si="4"/>
        <v>TQ40x0.95</v>
      </c>
      <c r="O69" s="7" t="str">
        <f t="shared" si="5"/>
        <v>TQ40x0</v>
      </c>
    </row>
    <row r="70" spans="1:15" ht="15" customHeight="1" x14ac:dyDescent="0.25">
      <c r="A70" s="1" t="s">
        <v>1098</v>
      </c>
      <c r="B70" s="1" t="s">
        <v>1094</v>
      </c>
      <c r="C70" s="11">
        <v>1.9066666666666665</v>
      </c>
      <c r="D70" s="2">
        <v>40</v>
      </c>
      <c r="E70" s="11">
        <v>1.55</v>
      </c>
      <c r="F70" s="6" t="str">
        <f t="shared" si="9"/>
        <v xml:space="preserve">*elseif,AR20,EQ,'TQ40X1.55',THEN
   CEDISATQ_VAR_b=0.04000
   CEDISATQ_VAR_t=0.00155
</v>
      </c>
      <c r="H70" s="7">
        <f t="shared" si="11"/>
        <v>40</v>
      </c>
      <c r="I70" s="1">
        <v>106</v>
      </c>
      <c r="J70" s="7">
        <f t="shared" si="1"/>
        <v>1.06</v>
      </c>
      <c r="K70" s="7">
        <v>790</v>
      </c>
      <c r="L70" s="7">
        <f t="shared" si="2"/>
        <v>7.9</v>
      </c>
      <c r="M70" s="13">
        <f t="shared" si="3"/>
        <v>1.3166666666666667</v>
      </c>
      <c r="N70" s="7" t="str">
        <f t="shared" si="4"/>
        <v>TQ40x1.06</v>
      </c>
      <c r="O70" s="7" t="str">
        <f t="shared" si="5"/>
        <v>TQ40x1</v>
      </c>
    </row>
    <row r="71" spans="1:15" ht="15" customHeight="1" x14ac:dyDescent="0.25">
      <c r="A71" s="1" t="s">
        <v>1099</v>
      </c>
      <c r="B71" s="1" t="s">
        <v>1094</v>
      </c>
      <c r="C71" s="11">
        <v>2.2033333333333336</v>
      </c>
      <c r="D71" s="2">
        <v>40</v>
      </c>
      <c r="E71" s="11">
        <v>1.8</v>
      </c>
      <c r="F71" s="6" t="str">
        <f t="shared" si="9"/>
        <v xml:space="preserve">*elseif,AR20,EQ,'TQ40X1.8',THEN
   CEDISATQ_VAR_b=0.04000
   CEDISATQ_VAR_t=0.00180
</v>
      </c>
      <c r="H71" s="7">
        <f t="shared" si="11"/>
        <v>40</v>
      </c>
      <c r="I71" s="1">
        <v>120</v>
      </c>
      <c r="J71" s="7">
        <f t="shared" ref="J71:J134" si="12">I71/100</f>
        <v>1.2</v>
      </c>
      <c r="K71" s="7">
        <v>892</v>
      </c>
      <c r="L71" s="7">
        <f t="shared" ref="L71:L134" si="13">K71/100</f>
        <v>8.92</v>
      </c>
      <c r="M71" s="13">
        <f t="shared" ref="M71:M134" si="14">L71/6</f>
        <v>1.4866666666666666</v>
      </c>
      <c r="N71" s="7" t="str">
        <f t="shared" ref="N71:N134" si="15">"TQ" &amp; H71 &amp; "x" &amp; J71</f>
        <v>TQ40x1.2</v>
      </c>
      <c r="O71" s="7" t="str">
        <f t="shared" ref="O71:O134" si="16">"TQ" &amp; ROUNDDOWN(H71,0) &amp; "x" &amp; ROUNDDOWN(J71,0)</f>
        <v>TQ40x1</v>
      </c>
    </row>
    <row r="72" spans="1:15" ht="15" customHeight="1" x14ac:dyDescent="0.25">
      <c r="A72" s="1" t="s">
        <v>1100</v>
      </c>
      <c r="B72" s="1" t="s">
        <v>1094</v>
      </c>
      <c r="C72" s="11">
        <v>2.3216666666666668</v>
      </c>
      <c r="D72" s="2">
        <v>40</v>
      </c>
      <c r="E72" s="11">
        <v>1.9</v>
      </c>
      <c r="F72" s="6" t="str">
        <f t="shared" si="9"/>
        <v xml:space="preserve">*elseif,AR20,EQ,'TQ40X1.9',THEN
   CEDISATQ_VAR_b=0.04000
   CEDISATQ_VAR_t=0.00190
</v>
      </c>
      <c r="H72" s="7">
        <f t="shared" si="11"/>
        <v>40</v>
      </c>
      <c r="I72" s="1">
        <v>125</v>
      </c>
      <c r="J72" s="7">
        <f t="shared" si="12"/>
        <v>1.25</v>
      </c>
      <c r="K72" s="7">
        <v>928</v>
      </c>
      <c r="L72" s="7">
        <f t="shared" si="13"/>
        <v>9.2799999999999994</v>
      </c>
      <c r="M72" s="13">
        <f t="shared" si="14"/>
        <v>1.5466666666666666</v>
      </c>
      <c r="N72" s="7" t="str">
        <f t="shared" si="15"/>
        <v>TQ40x1.25</v>
      </c>
      <c r="O72" s="7" t="str">
        <f t="shared" si="16"/>
        <v>TQ40x1</v>
      </c>
    </row>
    <row r="73" spans="1:15" ht="15" customHeight="1" x14ac:dyDescent="0.25">
      <c r="A73" s="1" t="s">
        <v>1101</v>
      </c>
      <c r="B73" s="1" t="s">
        <v>1094</v>
      </c>
      <c r="C73" s="11">
        <v>2.38</v>
      </c>
      <c r="D73" s="2">
        <v>40</v>
      </c>
      <c r="E73" s="11">
        <v>1.95</v>
      </c>
      <c r="F73" s="6" t="str">
        <f t="shared" si="9"/>
        <v xml:space="preserve">*elseif,AR20,EQ,'TQ40X1.95',THEN
   CEDISATQ_VAR_b=0.04000
   CEDISATQ_VAR_t=0.00195
</v>
      </c>
      <c r="H73" s="7">
        <f t="shared" si="11"/>
        <v>40</v>
      </c>
      <c r="I73" s="1">
        <v>150</v>
      </c>
      <c r="J73" s="7">
        <f t="shared" si="12"/>
        <v>1.5</v>
      </c>
      <c r="K73" s="7">
        <v>1108</v>
      </c>
      <c r="L73" s="7">
        <f t="shared" si="13"/>
        <v>11.08</v>
      </c>
      <c r="M73" s="13">
        <f t="shared" si="14"/>
        <v>1.8466666666666667</v>
      </c>
      <c r="N73" s="7" t="str">
        <f t="shared" si="15"/>
        <v>TQ40x1.5</v>
      </c>
      <c r="O73" s="7" t="str">
        <f t="shared" si="16"/>
        <v>TQ40x1</v>
      </c>
    </row>
    <row r="74" spans="1:15" ht="15" customHeight="1" x14ac:dyDescent="0.25">
      <c r="A74" s="1" t="s">
        <v>1102</v>
      </c>
      <c r="B74" s="1" t="s">
        <v>1102</v>
      </c>
      <c r="C74" s="11">
        <v>2.44</v>
      </c>
      <c r="D74" s="2">
        <v>40</v>
      </c>
      <c r="E74" s="11">
        <v>2</v>
      </c>
      <c r="F74" s="6" t="str">
        <f t="shared" si="9"/>
        <v xml:space="preserve">*elseif,AR20,EQ,'TQ40X2',THEN
   CEDISATQ_VAR_b=0.04000
   CEDISATQ_VAR_t=0.00200
</v>
      </c>
      <c r="H74" s="7">
        <f t="shared" si="11"/>
        <v>40</v>
      </c>
      <c r="I74" s="1">
        <v>155</v>
      </c>
      <c r="J74" s="7">
        <f t="shared" si="12"/>
        <v>1.55</v>
      </c>
      <c r="K74" s="7">
        <v>1144</v>
      </c>
      <c r="L74" s="7">
        <f t="shared" si="13"/>
        <v>11.44</v>
      </c>
      <c r="M74" s="13">
        <f t="shared" si="14"/>
        <v>1.9066666666666665</v>
      </c>
      <c r="N74" s="7" t="str">
        <f t="shared" si="15"/>
        <v>TQ40x1.55</v>
      </c>
      <c r="O74" s="7" t="str">
        <f t="shared" si="16"/>
        <v>TQ40x1</v>
      </c>
    </row>
    <row r="75" spans="1:15" ht="15" customHeight="1" x14ac:dyDescent="0.25">
      <c r="A75" s="1" t="s">
        <v>1103</v>
      </c>
      <c r="B75" s="1" t="s">
        <v>1102</v>
      </c>
      <c r="C75" s="11">
        <v>2.7316666666666669</v>
      </c>
      <c r="D75" s="2">
        <v>40</v>
      </c>
      <c r="E75" s="11">
        <v>2.25</v>
      </c>
      <c r="F75" s="6" t="str">
        <f t="shared" si="9"/>
        <v xml:space="preserve">*elseif,AR20,EQ,'TQ40X2.25',THEN
   CEDISATQ_VAR_b=0.04000
   CEDISATQ_VAR_t=0.00225
</v>
      </c>
      <c r="H75" s="7">
        <f t="shared" si="11"/>
        <v>40</v>
      </c>
      <c r="I75" s="1">
        <v>180</v>
      </c>
      <c r="J75" s="7">
        <f t="shared" si="12"/>
        <v>1.8</v>
      </c>
      <c r="K75" s="7">
        <v>1322</v>
      </c>
      <c r="L75" s="7">
        <f t="shared" si="13"/>
        <v>13.22</v>
      </c>
      <c r="M75" s="13">
        <f t="shared" si="14"/>
        <v>2.2033333333333336</v>
      </c>
      <c r="N75" s="7" t="str">
        <f t="shared" si="15"/>
        <v>TQ40x1.8</v>
      </c>
      <c r="O75" s="7" t="str">
        <f t="shared" si="16"/>
        <v>TQ40x1</v>
      </c>
    </row>
    <row r="76" spans="1:15" ht="15" customHeight="1" x14ac:dyDescent="0.25">
      <c r="A76" s="1" t="s">
        <v>1104</v>
      </c>
      <c r="B76" s="1" t="s">
        <v>1102</v>
      </c>
      <c r="C76" s="11">
        <v>3.1916666666666664</v>
      </c>
      <c r="D76" s="2">
        <v>40</v>
      </c>
      <c r="E76" s="11">
        <v>2.65</v>
      </c>
      <c r="F76" s="6" t="str">
        <f t="shared" si="9"/>
        <v xml:space="preserve">*elseif,AR20,EQ,'TQ40X2.65',THEN
   CEDISATQ_VAR_b=0.04000
   CEDISATQ_VAR_t=0.00265
</v>
      </c>
      <c r="H76" s="7">
        <f t="shared" si="11"/>
        <v>40</v>
      </c>
      <c r="I76" s="1">
        <v>190</v>
      </c>
      <c r="J76" s="7">
        <f t="shared" si="12"/>
        <v>1.9</v>
      </c>
      <c r="K76" s="7">
        <v>1393</v>
      </c>
      <c r="L76" s="7">
        <f t="shared" si="13"/>
        <v>13.93</v>
      </c>
      <c r="M76" s="13">
        <f t="shared" si="14"/>
        <v>2.3216666666666668</v>
      </c>
      <c r="N76" s="7" t="str">
        <f t="shared" si="15"/>
        <v>TQ40x1.9</v>
      </c>
      <c r="O76" s="7" t="str">
        <f t="shared" si="16"/>
        <v>TQ40x1</v>
      </c>
    </row>
    <row r="77" spans="1:15" ht="15" customHeight="1" x14ac:dyDescent="0.25">
      <c r="A77" s="1" t="s">
        <v>1105</v>
      </c>
      <c r="B77" s="1" t="s">
        <v>1106</v>
      </c>
      <c r="C77" s="11">
        <v>1.2633333333333334</v>
      </c>
      <c r="D77" s="2">
        <v>45</v>
      </c>
      <c r="E77" s="11">
        <v>0.9</v>
      </c>
      <c r="F77" s="6" t="str">
        <f t="shared" si="9"/>
        <v xml:space="preserve">*elseif,AR20,EQ,'TQ45X0.9',THEN
   CEDISATQ_VAR_b=0.04500
   CEDISATQ_VAR_t=0.00090
</v>
      </c>
      <c r="H77" s="7">
        <f t="shared" si="11"/>
        <v>40</v>
      </c>
      <c r="I77" s="1">
        <v>195</v>
      </c>
      <c r="J77" s="7">
        <f t="shared" si="12"/>
        <v>1.95</v>
      </c>
      <c r="K77" s="7">
        <v>1428</v>
      </c>
      <c r="L77" s="7">
        <f t="shared" si="13"/>
        <v>14.28</v>
      </c>
      <c r="M77" s="13">
        <f t="shared" si="14"/>
        <v>2.38</v>
      </c>
      <c r="N77" s="7" t="str">
        <f t="shared" si="15"/>
        <v>TQ40x1.95</v>
      </c>
      <c r="O77" s="7" t="str">
        <f t="shared" si="16"/>
        <v>TQ40x1</v>
      </c>
    </row>
    <row r="78" spans="1:15" ht="15" customHeight="1" x14ac:dyDescent="0.25">
      <c r="A78" s="1" t="s">
        <v>1107</v>
      </c>
      <c r="B78" s="1" t="s">
        <v>1106</v>
      </c>
      <c r="C78" s="11">
        <v>1.3333333333333333</v>
      </c>
      <c r="D78" s="2">
        <v>45</v>
      </c>
      <c r="E78" s="11">
        <v>0.95</v>
      </c>
      <c r="F78" s="6" t="str">
        <f t="shared" si="9"/>
        <v xml:space="preserve">*elseif,AR20,EQ,'TQ45X0.95',THEN
   CEDISATQ_VAR_b=0.04500
   CEDISATQ_VAR_t=0.00095
</v>
      </c>
      <c r="H78" s="7">
        <f t="shared" si="11"/>
        <v>40</v>
      </c>
      <c r="I78" s="1">
        <v>200</v>
      </c>
      <c r="J78" s="7">
        <f t="shared" si="12"/>
        <v>2</v>
      </c>
      <c r="K78" s="7">
        <v>1464</v>
      </c>
      <c r="L78" s="7">
        <f t="shared" si="13"/>
        <v>14.64</v>
      </c>
      <c r="M78" s="13">
        <f t="shared" si="14"/>
        <v>2.44</v>
      </c>
      <c r="N78" s="7" t="str">
        <f t="shared" si="15"/>
        <v>TQ40x2</v>
      </c>
      <c r="O78" s="7" t="str">
        <f t="shared" si="16"/>
        <v>TQ40x2</v>
      </c>
    </row>
    <row r="79" spans="1:15" ht="15" customHeight="1" x14ac:dyDescent="0.25">
      <c r="A79" s="1" t="s">
        <v>1108</v>
      </c>
      <c r="B79" s="1" t="s">
        <v>1109</v>
      </c>
      <c r="C79" s="11">
        <v>1.4850000000000001</v>
      </c>
      <c r="D79" s="2">
        <v>45</v>
      </c>
      <c r="E79" s="11">
        <v>1.06</v>
      </c>
      <c r="F79" s="6" t="str">
        <f t="shared" si="9"/>
        <v xml:space="preserve">*elseif,AR20,EQ,'TQ45X1.06',THEN
   CEDISATQ_VAR_b=0.04500
   CEDISATQ_VAR_t=0.00106
</v>
      </c>
      <c r="H79" s="7">
        <f t="shared" si="11"/>
        <v>40</v>
      </c>
      <c r="I79" s="1">
        <v>225</v>
      </c>
      <c r="J79" s="7">
        <f t="shared" si="12"/>
        <v>2.25</v>
      </c>
      <c r="K79" s="7">
        <v>1639</v>
      </c>
      <c r="L79" s="7">
        <f t="shared" si="13"/>
        <v>16.39</v>
      </c>
      <c r="M79" s="13">
        <f t="shared" si="14"/>
        <v>2.7316666666666669</v>
      </c>
      <c r="N79" s="7" t="str">
        <f t="shared" si="15"/>
        <v>TQ40x2.25</v>
      </c>
      <c r="O79" s="7" t="str">
        <f t="shared" si="16"/>
        <v>TQ40x2</v>
      </c>
    </row>
    <row r="80" spans="1:15" ht="15" customHeight="1" x14ac:dyDescent="0.25">
      <c r="A80" s="1" t="s">
        <v>1110</v>
      </c>
      <c r="B80" s="1" t="s">
        <v>1109</v>
      </c>
      <c r="C80" s="11">
        <v>1.6766666666666667</v>
      </c>
      <c r="D80" s="2">
        <v>45</v>
      </c>
      <c r="E80" s="11">
        <v>1.2</v>
      </c>
      <c r="F80" s="6" t="str">
        <f t="shared" si="9"/>
        <v xml:space="preserve">*elseif,AR20,EQ,'TQ45X1.2',THEN
   CEDISATQ_VAR_b=0.04500
   CEDISATQ_VAR_t=0.00120
</v>
      </c>
      <c r="H80" s="7">
        <f t="shared" si="11"/>
        <v>40</v>
      </c>
      <c r="I80" s="1">
        <v>265</v>
      </c>
      <c r="J80" s="7">
        <f t="shared" si="12"/>
        <v>2.65</v>
      </c>
      <c r="K80" s="7">
        <v>1915</v>
      </c>
      <c r="L80" s="7">
        <f t="shared" si="13"/>
        <v>19.149999999999999</v>
      </c>
      <c r="M80" s="13">
        <f t="shared" si="14"/>
        <v>3.1916666666666664</v>
      </c>
      <c r="N80" s="7" t="str">
        <f t="shared" si="15"/>
        <v>TQ40x2.65</v>
      </c>
      <c r="O80" s="7" t="str">
        <f t="shared" si="16"/>
        <v>TQ40x2</v>
      </c>
    </row>
    <row r="81" spans="1:15" ht="15" customHeight="1" x14ac:dyDescent="0.25">
      <c r="A81" s="1" t="s">
        <v>1111</v>
      </c>
      <c r="B81" s="1" t="s">
        <v>1109</v>
      </c>
      <c r="C81" s="11">
        <v>1.7450000000000001</v>
      </c>
      <c r="D81" s="2">
        <v>45</v>
      </c>
      <c r="E81" s="11">
        <v>1.25</v>
      </c>
      <c r="F81" s="6" t="str">
        <f t="shared" si="9"/>
        <v xml:space="preserve">*elseif,AR20,EQ,'TQ45X1.25',THEN
   CEDISATQ_VAR_b=0.04500
   CEDISATQ_VAR_t=0.00125
</v>
      </c>
      <c r="H81" s="7">
        <v>45</v>
      </c>
      <c r="I81" s="1">
        <v>90</v>
      </c>
      <c r="J81" s="7">
        <f t="shared" si="12"/>
        <v>0.9</v>
      </c>
      <c r="K81" s="7">
        <v>758</v>
      </c>
      <c r="L81" s="7">
        <f t="shared" si="13"/>
        <v>7.58</v>
      </c>
      <c r="M81" s="13">
        <f t="shared" si="14"/>
        <v>1.2633333333333334</v>
      </c>
      <c r="N81" s="7" t="str">
        <f t="shared" si="15"/>
        <v>TQ45x0.9</v>
      </c>
      <c r="O81" s="7" t="str">
        <f t="shared" si="16"/>
        <v>TQ45x0</v>
      </c>
    </row>
    <row r="82" spans="1:15" ht="15" customHeight="1" x14ac:dyDescent="0.25">
      <c r="A82" s="1" t="s">
        <v>1112</v>
      </c>
      <c r="B82" s="1" t="s">
        <v>1109</v>
      </c>
      <c r="C82" s="11">
        <v>2.085</v>
      </c>
      <c r="D82" s="2">
        <v>45</v>
      </c>
      <c r="E82" s="11">
        <v>1.5</v>
      </c>
      <c r="F82" s="6" t="str">
        <f t="shared" si="9"/>
        <v xml:space="preserve">*elseif,AR20,EQ,'TQ45X1.5',THEN
   CEDISATQ_VAR_b=0.04500
   CEDISATQ_VAR_t=0.00150
</v>
      </c>
      <c r="H82" s="7">
        <f t="shared" ref="H82:H93" si="17">H81</f>
        <v>45</v>
      </c>
      <c r="I82" s="1">
        <v>95</v>
      </c>
      <c r="J82" s="7">
        <f t="shared" si="12"/>
        <v>0.95</v>
      </c>
      <c r="K82" s="7">
        <v>800</v>
      </c>
      <c r="L82" s="7">
        <f t="shared" si="13"/>
        <v>8</v>
      </c>
      <c r="M82" s="13">
        <f t="shared" si="14"/>
        <v>1.3333333333333333</v>
      </c>
      <c r="N82" s="7" t="str">
        <f t="shared" si="15"/>
        <v>TQ45x0.95</v>
      </c>
      <c r="O82" s="7" t="str">
        <f t="shared" si="16"/>
        <v>TQ45x0</v>
      </c>
    </row>
    <row r="83" spans="1:15" ht="15" customHeight="1" x14ac:dyDescent="0.25">
      <c r="A83" s="1" t="s">
        <v>1113</v>
      </c>
      <c r="B83" s="1" t="s">
        <v>1109</v>
      </c>
      <c r="C83" s="11">
        <v>2.1533333333333333</v>
      </c>
      <c r="D83" s="2">
        <v>45</v>
      </c>
      <c r="E83" s="11">
        <v>1.55</v>
      </c>
      <c r="F83" s="6" t="str">
        <f t="shared" si="9"/>
        <v xml:space="preserve">*elseif,AR20,EQ,'TQ45X1.55',THEN
   CEDISATQ_VAR_b=0.04500
   CEDISATQ_VAR_t=0.00155
</v>
      </c>
      <c r="H83" s="7">
        <f t="shared" si="17"/>
        <v>45</v>
      </c>
      <c r="I83" s="1">
        <v>106</v>
      </c>
      <c r="J83" s="7">
        <f t="shared" si="12"/>
        <v>1.06</v>
      </c>
      <c r="K83" s="7">
        <v>891</v>
      </c>
      <c r="L83" s="7">
        <f t="shared" si="13"/>
        <v>8.91</v>
      </c>
      <c r="M83" s="13">
        <f t="shared" si="14"/>
        <v>1.4850000000000001</v>
      </c>
      <c r="N83" s="7" t="str">
        <f t="shared" si="15"/>
        <v>TQ45x1.06</v>
      </c>
      <c r="O83" s="7" t="str">
        <f t="shared" si="16"/>
        <v>TQ45x1</v>
      </c>
    </row>
    <row r="84" spans="1:15" ht="15" customHeight="1" x14ac:dyDescent="0.25">
      <c r="A84" s="1" t="s">
        <v>1114</v>
      </c>
      <c r="B84" s="1" t="s">
        <v>1109</v>
      </c>
      <c r="C84" s="11">
        <v>2.4883333333333333</v>
      </c>
      <c r="D84" s="2">
        <v>45</v>
      </c>
      <c r="E84" s="11">
        <v>1.8</v>
      </c>
      <c r="F84" s="6" t="str">
        <f t="shared" si="9"/>
        <v xml:space="preserve">*elseif,AR20,EQ,'TQ45X1.8',THEN
   CEDISATQ_VAR_b=0.04500
   CEDISATQ_VAR_t=0.00180
</v>
      </c>
      <c r="H84" s="7">
        <f t="shared" si="17"/>
        <v>45</v>
      </c>
      <c r="I84" s="1">
        <v>120</v>
      </c>
      <c r="J84" s="7">
        <f t="shared" si="12"/>
        <v>1.2</v>
      </c>
      <c r="K84" s="7">
        <v>1006</v>
      </c>
      <c r="L84" s="7">
        <f t="shared" si="13"/>
        <v>10.06</v>
      </c>
      <c r="M84" s="13">
        <f t="shared" si="14"/>
        <v>1.6766666666666667</v>
      </c>
      <c r="N84" s="7" t="str">
        <f t="shared" si="15"/>
        <v>TQ45x1.2</v>
      </c>
      <c r="O84" s="7" t="str">
        <f t="shared" si="16"/>
        <v>TQ45x1</v>
      </c>
    </row>
    <row r="85" spans="1:15" ht="15" customHeight="1" x14ac:dyDescent="0.25">
      <c r="A85" s="1" t="s">
        <v>1115</v>
      </c>
      <c r="B85" s="1" t="s">
        <v>1109</v>
      </c>
      <c r="C85" s="11">
        <v>2.6233333333333335</v>
      </c>
      <c r="D85" s="2">
        <v>45</v>
      </c>
      <c r="E85" s="11">
        <v>1.9</v>
      </c>
      <c r="F85" s="6" t="str">
        <f t="shared" si="9"/>
        <v xml:space="preserve">*elseif,AR20,EQ,'TQ45X1.9',THEN
   CEDISATQ_VAR_b=0.04500
   CEDISATQ_VAR_t=0.00190
</v>
      </c>
      <c r="H85" s="7">
        <f t="shared" si="17"/>
        <v>45</v>
      </c>
      <c r="I85" s="1">
        <v>125</v>
      </c>
      <c r="J85" s="7">
        <f t="shared" si="12"/>
        <v>1.25</v>
      </c>
      <c r="K85" s="7">
        <v>1047</v>
      </c>
      <c r="L85" s="7">
        <f t="shared" si="13"/>
        <v>10.47</v>
      </c>
      <c r="M85" s="13">
        <f t="shared" si="14"/>
        <v>1.7450000000000001</v>
      </c>
      <c r="N85" s="7" t="str">
        <f t="shared" si="15"/>
        <v>TQ45x1.25</v>
      </c>
      <c r="O85" s="7" t="str">
        <f t="shared" si="16"/>
        <v>TQ45x1</v>
      </c>
    </row>
    <row r="86" spans="1:15" ht="15" customHeight="1" x14ac:dyDescent="0.25">
      <c r="A86" s="1" t="s">
        <v>1116</v>
      </c>
      <c r="B86" s="1" t="s">
        <v>1109</v>
      </c>
      <c r="C86" s="11">
        <v>2.69</v>
      </c>
      <c r="D86" s="2">
        <v>45</v>
      </c>
      <c r="E86" s="11">
        <v>1.95</v>
      </c>
      <c r="F86" s="6" t="str">
        <f t="shared" si="9"/>
        <v xml:space="preserve">*elseif,AR20,EQ,'TQ45X1.95',THEN
   CEDISATQ_VAR_b=0.04500
   CEDISATQ_VAR_t=0.00195
</v>
      </c>
      <c r="H86" s="7">
        <f t="shared" si="17"/>
        <v>45</v>
      </c>
      <c r="I86" s="1">
        <v>150</v>
      </c>
      <c r="J86" s="7">
        <f t="shared" si="12"/>
        <v>1.5</v>
      </c>
      <c r="K86" s="7">
        <v>1251</v>
      </c>
      <c r="L86" s="7">
        <f t="shared" si="13"/>
        <v>12.51</v>
      </c>
      <c r="M86" s="13">
        <f t="shared" si="14"/>
        <v>2.085</v>
      </c>
      <c r="N86" s="7" t="str">
        <f t="shared" si="15"/>
        <v>TQ45x1.5</v>
      </c>
      <c r="O86" s="7" t="str">
        <f t="shared" si="16"/>
        <v>TQ45x1</v>
      </c>
    </row>
    <row r="87" spans="1:15" ht="15" customHeight="1" x14ac:dyDescent="0.25">
      <c r="A87" s="1" t="s">
        <v>1117</v>
      </c>
      <c r="B87" s="1" t="s">
        <v>1117</v>
      </c>
      <c r="C87" s="11">
        <v>2.7566666666666664</v>
      </c>
      <c r="D87" s="2">
        <v>45</v>
      </c>
      <c r="E87" s="11">
        <v>2</v>
      </c>
      <c r="F87" s="6" t="str">
        <f t="shared" si="9"/>
        <v xml:space="preserve">*elseif,AR20,EQ,'TQ45X2',THEN
   CEDISATQ_VAR_b=0.04500
   CEDISATQ_VAR_t=0.00200
</v>
      </c>
      <c r="H87" s="7">
        <f t="shared" si="17"/>
        <v>45</v>
      </c>
      <c r="I87" s="1">
        <v>155</v>
      </c>
      <c r="J87" s="7">
        <f t="shared" si="12"/>
        <v>1.55</v>
      </c>
      <c r="K87" s="7">
        <v>1292</v>
      </c>
      <c r="L87" s="7">
        <f t="shared" si="13"/>
        <v>12.92</v>
      </c>
      <c r="M87" s="13">
        <f t="shared" si="14"/>
        <v>2.1533333333333333</v>
      </c>
      <c r="N87" s="7" t="str">
        <f t="shared" si="15"/>
        <v>TQ45x1.55</v>
      </c>
      <c r="O87" s="7" t="str">
        <f t="shared" si="16"/>
        <v>TQ45x1</v>
      </c>
    </row>
    <row r="88" spans="1:15" ht="15" customHeight="1" x14ac:dyDescent="0.25">
      <c r="A88" s="1" t="s">
        <v>1118</v>
      </c>
      <c r="B88" s="1" t="s">
        <v>1117</v>
      </c>
      <c r="C88" s="11">
        <v>3.0866666666666664</v>
      </c>
      <c r="D88" s="2">
        <v>45</v>
      </c>
      <c r="E88" s="11">
        <v>2.25</v>
      </c>
      <c r="F88" s="6" t="str">
        <f t="shared" si="9"/>
        <v xml:space="preserve">*elseif,AR20,EQ,'TQ45X2.25',THEN
   CEDISATQ_VAR_b=0.04500
   CEDISATQ_VAR_t=0.00225
</v>
      </c>
      <c r="H88" s="7">
        <f t="shared" si="17"/>
        <v>45</v>
      </c>
      <c r="I88" s="1">
        <v>180</v>
      </c>
      <c r="J88" s="7">
        <f t="shared" si="12"/>
        <v>1.8</v>
      </c>
      <c r="K88" s="7">
        <v>1493</v>
      </c>
      <c r="L88" s="7">
        <f t="shared" si="13"/>
        <v>14.93</v>
      </c>
      <c r="M88" s="13">
        <f t="shared" si="14"/>
        <v>2.4883333333333333</v>
      </c>
      <c r="N88" s="7" t="str">
        <f t="shared" si="15"/>
        <v>TQ45x1.8</v>
      </c>
      <c r="O88" s="7" t="str">
        <f t="shared" si="16"/>
        <v>TQ45x1</v>
      </c>
    </row>
    <row r="89" spans="1:15" ht="15" customHeight="1" x14ac:dyDescent="0.25">
      <c r="A89" s="1" t="s">
        <v>1119</v>
      </c>
      <c r="B89" s="1" t="s">
        <v>1117</v>
      </c>
      <c r="C89" s="11">
        <v>3.6116666666666668</v>
      </c>
      <c r="D89" s="2">
        <v>45</v>
      </c>
      <c r="E89" s="11">
        <v>2.65</v>
      </c>
      <c r="F89" s="6" t="str">
        <f t="shared" si="9"/>
        <v xml:space="preserve">*elseif,AR20,EQ,'TQ45X2.65',THEN
   CEDISATQ_VAR_b=0.04500
   CEDISATQ_VAR_t=0.00265
</v>
      </c>
      <c r="H89" s="7">
        <f t="shared" si="17"/>
        <v>45</v>
      </c>
      <c r="I89" s="1">
        <v>190</v>
      </c>
      <c r="J89" s="7">
        <f t="shared" si="12"/>
        <v>1.9</v>
      </c>
      <c r="K89" s="7">
        <v>1574</v>
      </c>
      <c r="L89" s="7">
        <f t="shared" si="13"/>
        <v>15.74</v>
      </c>
      <c r="M89" s="13">
        <f t="shared" si="14"/>
        <v>2.6233333333333335</v>
      </c>
      <c r="N89" s="7" t="str">
        <f t="shared" si="15"/>
        <v>TQ45x1.9</v>
      </c>
      <c r="O89" s="7" t="str">
        <f t="shared" si="16"/>
        <v>TQ45x1</v>
      </c>
    </row>
    <row r="90" spans="1:15" ht="15" customHeight="1" x14ac:dyDescent="0.25">
      <c r="A90" s="1" t="s">
        <v>1120</v>
      </c>
      <c r="B90" s="1" t="s">
        <v>1121</v>
      </c>
      <c r="C90" s="11">
        <v>1.8666666666666665</v>
      </c>
      <c r="D90" s="2">
        <v>50</v>
      </c>
      <c r="E90" s="11">
        <v>1.2</v>
      </c>
      <c r="F90" s="6" t="str">
        <f t="shared" si="9"/>
        <v xml:space="preserve">*elseif,AR20,EQ,'TQ50X1.2',THEN
   CEDISATQ_VAR_b=0.05000
   CEDISATQ_VAR_t=0.00120
</v>
      </c>
      <c r="H90" s="7">
        <f t="shared" si="17"/>
        <v>45</v>
      </c>
      <c r="I90" s="1">
        <v>195</v>
      </c>
      <c r="J90" s="7">
        <f t="shared" si="12"/>
        <v>1.95</v>
      </c>
      <c r="K90" s="7">
        <v>1614</v>
      </c>
      <c r="L90" s="7">
        <f t="shared" si="13"/>
        <v>16.14</v>
      </c>
      <c r="M90" s="13">
        <f t="shared" si="14"/>
        <v>2.69</v>
      </c>
      <c r="N90" s="7" t="str">
        <f t="shared" si="15"/>
        <v>TQ45x1.95</v>
      </c>
      <c r="O90" s="7" t="str">
        <f t="shared" si="16"/>
        <v>TQ45x1</v>
      </c>
    </row>
    <row r="91" spans="1:15" ht="15" customHeight="1" x14ac:dyDescent="0.25">
      <c r="A91" s="1" t="s">
        <v>1122</v>
      </c>
      <c r="B91" s="1" t="s">
        <v>1121</v>
      </c>
      <c r="C91" s="11">
        <v>1.9433333333333334</v>
      </c>
      <c r="D91" s="2">
        <v>50</v>
      </c>
      <c r="E91" s="11">
        <v>1.25</v>
      </c>
      <c r="F91" s="6" t="str">
        <f t="shared" si="9"/>
        <v xml:space="preserve">*elseif,AR20,EQ,'TQ50X1.25',THEN
   CEDISATQ_VAR_b=0.05000
   CEDISATQ_VAR_t=0.00125
</v>
      </c>
      <c r="H91" s="7">
        <f t="shared" si="17"/>
        <v>45</v>
      </c>
      <c r="I91" s="1">
        <v>200</v>
      </c>
      <c r="J91" s="7">
        <f t="shared" si="12"/>
        <v>2</v>
      </c>
      <c r="K91" s="7">
        <v>1654</v>
      </c>
      <c r="L91" s="7">
        <f t="shared" si="13"/>
        <v>16.54</v>
      </c>
      <c r="M91" s="13">
        <f t="shared" si="14"/>
        <v>2.7566666666666664</v>
      </c>
      <c r="N91" s="7" t="str">
        <f t="shared" si="15"/>
        <v>TQ45x2</v>
      </c>
      <c r="O91" s="7" t="str">
        <f t="shared" si="16"/>
        <v>TQ45x2</v>
      </c>
    </row>
    <row r="92" spans="1:15" ht="15" customHeight="1" x14ac:dyDescent="0.25">
      <c r="A92" s="1" t="s">
        <v>1123</v>
      </c>
      <c r="B92" s="1" t="s">
        <v>1121</v>
      </c>
      <c r="C92" s="11">
        <v>2.3233333333333333</v>
      </c>
      <c r="D92" s="2">
        <v>50</v>
      </c>
      <c r="E92" s="11">
        <v>1.5</v>
      </c>
      <c r="F92" s="6" t="str">
        <f t="shared" si="9"/>
        <v xml:space="preserve">*elseif,AR20,EQ,'TQ50X1.5',THEN
   CEDISATQ_VAR_b=0.05000
   CEDISATQ_VAR_t=0.00150
</v>
      </c>
      <c r="H92" s="7">
        <f t="shared" si="17"/>
        <v>45</v>
      </c>
      <c r="I92" s="1">
        <v>225</v>
      </c>
      <c r="J92" s="7">
        <f t="shared" si="12"/>
        <v>2.25</v>
      </c>
      <c r="K92" s="7">
        <v>1852</v>
      </c>
      <c r="L92" s="7">
        <f t="shared" si="13"/>
        <v>18.52</v>
      </c>
      <c r="M92" s="13">
        <f t="shared" si="14"/>
        <v>3.0866666666666664</v>
      </c>
      <c r="N92" s="7" t="str">
        <f t="shared" si="15"/>
        <v>TQ45x2.25</v>
      </c>
      <c r="O92" s="7" t="str">
        <f t="shared" si="16"/>
        <v>TQ45x2</v>
      </c>
    </row>
    <row r="93" spans="1:15" ht="15" customHeight="1" x14ac:dyDescent="0.25">
      <c r="A93" s="1" t="s">
        <v>1124</v>
      </c>
      <c r="B93" s="1" t="s">
        <v>1121</v>
      </c>
      <c r="C93" s="11">
        <v>2.3983333333333334</v>
      </c>
      <c r="D93" s="2">
        <v>50</v>
      </c>
      <c r="E93" s="11">
        <v>1.55</v>
      </c>
      <c r="F93" s="6" t="str">
        <f t="shared" si="9"/>
        <v xml:space="preserve">*elseif,AR20,EQ,'TQ50X1.55',THEN
   CEDISATQ_VAR_b=0.05000
   CEDISATQ_VAR_t=0.00155
</v>
      </c>
      <c r="H93" s="7">
        <f t="shared" si="17"/>
        <v>45</v>
      </c>
      <c r="I93" s="1">
        <v>265</v>
      </c>
      <c r="J93" s="7">
        <f t="shared" si="12"/>
        <v>2.65</v>
      </c>
      <c r="K93" s="7">
        <v>2167</v>
      </c>
      <c r="L93" s="7">
        <f t="shared" si="13"/>
        <v>21.67</v>
      </c>
      <c r="M93" s="13">
        <f t="shared" si="14"/>
        <v>3.6116666666666668</v>
      </c>
      <c r="N93" s="7" t="str">
        <f t="shared" si="15"/>
        <v>TQ45x2.65</v>
      </c>
      <c r="O93" s="7" t="str">
        <f t="shared" si="16"/>
        <v>TQ45x2</v>
      </c>
    </row>
    <row r="94" spans="1:15" ht="15" customHeight="1" x14ac:dyDescent="0.25">
      <c r="A94" s="1" t="s">
        <v>1125</v>
      </c>
      <c r="B94" s="1" t="s">
        <v>1121</v>
      </c>
      <c r="C94" s="11">
        <v>2.7749999999999999</v>
      </c>
      <c r="D94" s="2">
        <v>50</v>
      </c>
      <c r="E94" s="11">
        <v>1.8</v>
      </c>
      <c r="F94" s="6" t="str">
        <f t="shared" si="9"/>
        <v xml:space="preserve">*elseif,AR20,EQ,'TQ50X1.8',THEN
   CEDISATQ_VAR_b=0.05000
   CEDISATQ_VAR_t=0.00180
</v>
      </c>
      <c r="H94" s="7">
        <v>50</v>
      </c>
      <c r="I94" s="1">
        <v>120</v>
      </c>
      <c r="J94" s="7">
        <f t="shared" si="12"/>
        <v>1.2</v>
      </c>
      <c r="K94" s="7">
        <v>1120</v>
      </c>
      <c r="L94" s="7">
        <f t="shared" si="13"/>
        <v>11.2</v>
      </c>
      <c r="M94" s="13">
        <f t="shared" si="14"/>
        <v>1.8666666666666665</v>
      </c>
      <c r="N94" s="7" t="str">
        <f t="shared" si="15"/>
        <v>TQ50x1.2</v>
      </c>
      <c r="O94" s="7" t="str">
        <f t="shared" si="16"/>
        <v>TQ50x1</v>
      </c>
    </row>
    <row r="95" spans="1:15" ht="15" customHeight="1" x14ac:dyDescent="0.25">
      <c r="A95" s="1" t="s">
        <v>1126</v>
      </c>
      <c r="B95" s="1" t="s">
        <v>1121</v>
      </c>
      <c r="C95" s="11">
        <v>2.9233333333333333</v>
      </c>
      <c r="D95" s="2">
        <v>50</v>
      </c>
      <c r="E95" s="11">
        <v>1.9</v>
      </c>
      <c r="F95" s="6" t="str">
        <f t="shared" si="9"/>
        <v xml:space="preserve">*elseif,AR20,EQ,'TQ50X1.9',THEN
   CEDISATQ_VAR_b=0.05000
   CEDISATQ_VAR_t=0.00190
</v>
      </c>
      <c r="H95" s="7">
        <f t="shared" ref="H95:H103" si="18">H94</f>
        <v>50</v>
      </c>
      <c r="I95" s="1">
        <v>125</v>
      </c>
      <c r="J95" s="7">
        <f t="shared" si="12"/>
        <v>1.25</v>
      </c>
      <c r="K95" s="7">
        <v>1166</v>
      </c>
      <c r="L95" s="7">
        <f t="shared" si="13"/>
        <v>11.66</v>
      </c>
      <c r="M95" s="13">
        <f t="shared" si="14"/>
        <v>1.9433333333333334</v>
      </c>
      <c r="N95" s="7" t="str">
        <f t="shared" si="15"/>
        <v>TQ50x1.25</v>
      </c>
      <c r="O95" s="7" t="str">
        <f t="shared" si="16"/>
        <v>TQ50x1</v>
      </c>
    </row>
    <row r="96" spans="1:15" ht="15" customHeight="1" x14ac:dyDescent="0.25">
      <c r="A96" s="1" t="s">
        <v>1127</v>
      </c>
      <c r="B96" s="1" t="s">
        <v>1121</v>
      </c>
      <c r="C96" s="11">
        <v>2.9983333333333331</v>
      </c>
      <c r="D96" s="2">
        <v>50</v>
      </c>
      <c r="E96" s="11">
        <v>1.95</v>
      </c>
      <c r="F96" s="6" t="str">
        <f t="shared" si="9"/>
        <v xml:space="preserve">*elseif,AR20,EQ,'TQ50X1.95',THEN
   CEDISATQ_VAR_b=0.05000
   CEDISATQ_VAR_t=0.00195
</v>
      </c>
      <c r="H96" s="7">
        <f t="shared" si="18"/>
        <v>50</v>
      </c>
      <c r="I96" s="1">
        <v>150</v>
      </c>
      <c r="J96" s="7">
        <f t="shared" si="12"/>
        <v>1.5</v>
      </c>
      <c r="K96" s="7">
        <v>1394</v>
      </c>
      <c r="L96" s="7">
        <f t="shared" si="13"/>
        <v>13.94</v>
      </c>
      <c r="M96" s="13">
        <f t="shared" si="14"/>
        <v>2.3233333333333333</v>
      </c>
      <c r="N96" s="7" t="str">
        <f t="shared" si="15"/>
        <v>TQ50x1.5</v>
      </c>
      <c r="O96" s="7" t="str">
        <f t="shared" si="16"/>
        <v>TQ50x1</v>
      </c>
    </row>
    <row r="97" spans="1:15" ht="15" customHeight="1" x14ac:dyDescent="0.25">
      <c r="A97" s="1" t="s">
        <v>1128</v>
      </c>
      <c r="B97" s="1" t="s">
        <v>1128</v>
      </c>
      <c r="C97" s="11">
        <v>3.0733333333333337</v>
      </c>
      <c r="D97" s="2">
        <v>50</v>
      </c>
      <c r="E97" s="11">
        <v>2</v>
      </c>
      <c r="F97" s="6" t="str">
        <f t="shared" si="9"/>
        <v xml:space="preserve">*elseif,AR20,EQ,'TQ50X2',THEN
   CEDISATQ_VAR_b=0.05000
   CEDISATQ_VAR_t=0.00200
</v>
      </c>
      <c r="H97" s="7">
        <f t="shared" si="18"/>
        <v>50</v>
      </c>
      <c r="I97" s="1">
        <v>155</v>
      </c>
      <c r="J97" s="7">
        <f t="shared" si="12"/>
        <v>1.55</v>
      </c>
      <c r="K97" s="7">
        <v>1439</v>
      </c>
      <c r="L97" s="7">
        <f t="shared" si="13"/>
        <v>14.39</v>
      </c>
      <c r="M97" s="13">
        <f t="shared" si="14"/>
        <v>2.3983333333333334</v>
      </c>
      <c r="N97" s="7" t="str">
        <f t="shared" si="15"/>
        <v>TQ50x1.55</v>
      </c>
      <c r="O97" s="7" t="str">
        <f t="shared" si="16"/>
        <v>TQ50x1</v>
      </c>
    </row>
    <row r="98" spans="1:15" ht="15" customHeight="1" x14ac:dyDescent="0.25">
      <c r="A98" s="1" t="s">
        <v>1129</v>
      </c>
      <c r="B98" s="1" t="s">
        <v>1128</v>
      </c>
      <c r="C98" s="11">
        <v>3.4433333333333334</v>
      </c>
      <c r="D98" s="2">
        <v>50</v>
      </c>
      <c r="E98" s="11">
        <v>2.25</v>
      </c>
      <c r="F98" s="6" t="str">
        <f t="shared" si="9"/>
        <v xml:space="preserve">*elseif,AR20,EQ,'TQ50X2.25',THEN
   CEDISATQ_VAR_b=0.05000
   CEDISATQ_VAR_t=0.00225
</v>
      </c>
      <c r="H98" s="7">
        <f t="shared" si="18"/>
        <v>50</v>
      </c>
      <c r="I98" s="1">
        <v>180</v>
      </c>
      <c r="J98" s="7">
        <f t="shared" si="12"/>
        <v>1.8</v>
      </c>
      <c r="K98" s="7">
        <v>1665</v>
      </c>
      <c r="L98" s="7">
        <f t="shared" si="13"/>
        <v>16.649999999999999</v>
      </c>
      <c r="M98" s="13">
        <f t="shared" si="14"/>
        <v>2.7749999999999999</v>
      </c>
      <c r="N98" s="7" t="str">
        <f t="shared" si="15"/>
        <v>TQ50x1.8</v>
      </c>
      <c r="O98" s="7" t="str">
        <f t="shared" si="16"/>
        <v>TQ50x1</v>
      </c>
    </row>
    <row r="99" spans="1:15" ht="15" customHeight="1" x14ac:dyDescent="0.25">
      <c r="A99" s="1" t="s">
        <v>1130</v>
      </c>
      <c r="B99" s="1" t="s">
        <v>1128</v>
      </c>
      <c r="C99" s="11">
        <v>4.03</v>
      </c>
      <c r="D99" s="2">
        <v>50</v>
      </c>
      <c r="E99" s="11">
        <v>2.65</v>
      </c>
      <c r="F99" s="6" t="str">
        <f t="shared" si="9"/>
        <v xml:space="preserve">*elseif,AR20,EQ,'TQ50X2.65',THEN
   CEDISATQ_VAR_b=0.05000
   CEDISATQ_VAR_t=0.00265
</v>
      </c>
      <c r="H99" s="7">
        <f t="shared" si="18"/>
        <v>50</v>
      </c>
      <c r="I99" s="1">
        <v>190</v>
      </c>
      <c r="J99" s="7">
        <f t="shared" si="12"/>
        <v>1.9</v>
      </c>
      <c r="K99" s="7">
        <v>1754</v>
      </c>
      <c r="L99" s="7">
        <f t="shared" si="13"/>
        <v>17.54</v>
      </c>
      <c r="M99" s="13">
        <f t="shared" si="14"/>
        <v>2.9233333333333333</v>
      </c>
      <c r="N99" s="7" t="str">
        <f t="shared" si="15"/>
        <v>TQ50x1.9</v>
      </c>
      <c r="O99" s="7" t="str">
        <f t="shared" si="16"/>
        <v>TQ50x1</v>
      </c>
    </row>
    <row r="100" spans="1:15" ht="15" customHeight="1" x14ac:dyDescent="0.25">
      <c r="A100" s="1" t="s">
        <v>1131</v>
      </c>
      <c r="B100" s="1" t="s">
        <v>1132</v>
      </c>
      <c r="C100" s="11">
        <v>2.2466666666666666</v>
      </c>
      <c r="D100" s="2">
        <v>60</v>
      </c>
      <c r="E100" s="11">
        <v>1.2</v>
      </c>
      <c r="F100" s="6" t="str">
        <f t="shared" si="9"/>
        <v xml:space="preserve">*elseif,AR20,EQ,'TQ60X1.2',THEN
   CEDISATQ_VAR_b=0.06000
   CEDISATQ_VAR_t=0.00120
</v>
      </c>
      <c r="H100" s="7">
        <f t="shared" si="18"/>
        <v>50</v>
      </c>
      <c r="I100" s="1">
        <v>195</v>
      </c>
      <c r="J100" s="7">
        <f t="shared" si="12"/>
        <v>1.95</v>
      </c>
      <c r="K100" s="7">
        <v>1799</v>
      </c>
      <c r="L100" s="7">
        <f t="shared" si="13"/>
        <v>17.989999999999998</v>
      </c>
      <c r="M100" s="13">
        <f t="shared" si="14"/>
        <v>2.9983333333333331</v>
      </c>
      <c r="N100" s="7" t="str">
        <f t="shared" si="15"/>
        <v>TQ50x1.95</v>
      </c>
      <c r="O100" s="7" t="str">
        <f t="shared" si="16"/>
        <v>TQ50x1</v>
      </c>
    </row>
    <row r="101" spans="1:15" ht="15" customHeight="1" x14ac:dyDescent="0.25">
      <c r="A101" s="1" t="s">
        <v>1133</v>
      </c>
      <c r="B101" s="1" t="s">
        <v>1132</v>
      </c>
      <c r="C101" s="11">
        <v>2.3383333333333334</v>
      </c>
      <c r="D101" s="2">
        <v>60</v>
      </c>
      <c r="E101" s="11">
        <v>1.25</v>
      </c>
      <c r="F101" s="6" t="str">
        <f t="shared" si="9"/>
        <v xml:space="preserve">*elseif,AR20,EQ,'TQ60X1.25',THEN
   CEDISATQ_VAR_b=0.06000
   CEDISATQ_VAR_t=0.00125
</v>
      </c>
      <c r="H101" s="7">
        <f t="shared" si="18"/>
        <v>50</v>
      </c>
      <c r="I101" s="1">
        <v>200</v>
      </c>
      <c r="J101" s="7">
        <f t="shared" si="12"/>
        <v>2</v>
      </c>
      <c r="K101" s="7">
        <v>1844</v>
      </c>
      <c r="L101" s="7">
        <f t="shared" si="13"/>
        <v>18.440000000000001</v>
      </c>
      <c r="M101" s="13">
        <f t="shared" si="14"/>
        <v>3.0733333333333337</v>
      </c>
      <c r="N101" s="7" t="str">
        <f t="shared" si="15"/>
        <v>TQ50x2</v>
      </c>
      <c r="O101" s="7" t="str">
        <f t="shared" si="16"/>
        <v>TQ50x2</v>
      </c>
    </row>
    <row r="102" spans="1:15" ht="15" customHeight="1" x14ac:dyDescent="0.25">
      <c r="A102" s="1" t="s">
        <v>1134</v>
      </c>
      <c r="B102" s="1" t="s">
        <v>1132</v>
      </c>
      <c r="C102" s="11">
        <v>2.7983333333333333</v>
      </c>
      <c r="D102" s="2">
        <v>60</v>
      </c>
      <c r="E102" s="11">
        <v>1.5</v>
      </c>
      <c r="F102" s="6" t="str">
        <f t="shared" si="9"/>
        <v xml:space="preserve">*elseif,AR20,EQ,'TQ60X1.5',THEN
   CEDISATQ_VAR_b=0.06000
   CEDISATQ_VAR_t=0.00150
</v>
      </c>
      <c r="H102" s="7">
        <f t="shared" si="18"/>
        <v>50</v>
      </c>
      <c r="I102" s="1">
        <v>225</v>
      </c>
      <c r="J102" s="7">
        <f t="shared" si="12"/>
        <v>2.25</v>
      </c>
      <c r="K102" s="7">
        <v>2066</v>
      </c>
      <c r="L102" s="7">
        <f t="shared" si="13"/>
        <v>20.66</v>
      </c>
      <c r="M102" s="13">
        <f t="shared" si="14"/>
        <v>3.4433333333333334</v>
      </c>
      <c r="N102" s="7" t="str">
        <f t="shared" si="15"/>
        <v>TQ50x2.25</v>
      </c>
      <c r="O102" s="7" t="str">
        <f t="shared" si="16"/>
        <v>TQ50x2</v>
      </c>
    </row>
    <row r="103" spans="1:15" ht="15" customHeight="1" x14ac:dyDescent="0.25">
      <c r="A103" s="1" t="s">
        <v>1135</v>
      </c>
      <c r="B103" s="1" t="s">
        <v>1132</v>
      </c>
      <c r="C103" s="11">
        <v>2.8883333333333332</v>
      </c>
      <c r="D103" s="2">
        <v>60</v>
      </c>
      <c r="E103" s="11">
        <v>1.55</v>
      </c>
      <c r="F103" s="6" t="str">
        <f t="shared" si="9"/>
        <v xml:space="preserve">*elseif,AR20,EQ,'TQ60X1.55',THEN
   CEDISATQ_VAR_b=0.06000
   CEDISATQ_VAR_t=0.00155
</v>
      </c>
      <c r="H103" s="7">
        <f t="shared" si="18"/>
        <v>50</v>
      </c>
      <c r="I103" s="1">
        <v>265</v>
      </c>
      <c r="J103" s="7">
        <f t="shared" si="12"/>
        <v>2.65</v>
      </c>
      <c r="K103" s="7">
        <v>2418</v>
      </c>
      <c r="L103" s="7">
        <f t="shared" si="13"/>
        <v>24.18</v>
      </c>
      <c r="M103" s="13">
        <f t="shared" si="14"/>
        <v>4.03</v>
      </c>
      <c r="N103" s="7" t="str">
        <f t="shared" si="15"/>
        <v>TQ50x2.65</v>
      </c>
      <c r="O103" s="7" t="str">
        <f t="shared" si="16"/>
        <v>TQ50x2</v>
      </c>
    </row>
    <row r="104" spans="1:15" ht="15" customHeight="1" x14ac:dyDescent="0.25">
      <c r="A104" s="1" t="s">
        <v>1136</v>
      </c>
      <c r="B104" s="1" t="s">
        <v>1132</v>
      </c>
      <c r="C104" s="11">
        <v>3.3450000000000002</v>
      </c>
      <c r="D104" s="2">
        <v>60</v>
      </c>
      <c r="E104" s="11">
        <v>1.8</v>
      </c>
      <c r="F104" s="6" t="str">
        <f t="shared" si="9"/>
        <v xml:space="preserve">*elseif,AR20,EQ,'TQ60X1.8',THEN
   CEDISATQ_VAR_b=0.06000
   CEDISATQ_VAR_t=0.00180
</v>
      </c>
      <c r="H104" s="7">
        <v>60</v>
      </c>
      <c r="I104" s="1">
        <v>120</v>
      </c>
      <c r="J104" s="7">
        <f t="shared" si="12"/>
        <v>1.2</v>
      </c>
      <c r="K104" s="7">
        <v>1348</v>
      </c>
      <c r="L104" s="7">
        <f t="shared" si="13"/>
        <v>13.48</v>
      </c>
      <c r="M104" s="13">
        <f t="shared" si="14"/>
        <v>2.2466666666666666</v>
      </c>
      <c r="N104" s="7" t="str">
        <f t="shared" si="15"/>
        <v>TQ60x1.2</v>
      </c>
      <c r="O104" s="7" t="str">
        <f t="shared" si="16"/>
        <v>TQ60x1</v>
      </c>
    </row>
    <row r="105" spans="1:15" ht="15" customHeight="1" x14ac:dyDescent="0.25">
      <c r="A105" s="1" t="s">
        <v>1137</v>
      </c>
      <c r="B105" s="1" t="s">
        <v>1132</v>
      </c>
      <c r="C105" s="11">
        <v>3.5249999999999999</v>
      </c>
      <c r="D105" s="2">
        <v>60</v>
      </c>
      <c r="E105" s="11">
        <v>1.9</v>
      </c>
      <c r="F105" s="6" t="str">
        <f t="shared" si="9"/>
        <v xml:space="preserve">*elseif,AR20,EQ,'TQ60X1.9',THEN
   CEDISATQ_VAR_b=0.06000
   CEDISATQ_VAR_t=0.00190
</v>
      </c>
      <c r="H105" s="7">
        <f t="shared" ref="H105:H114" si="19">H104</f>
        <v>60</v>
      </c>
      <c r="I105" s="1">
        <v>125</v>
      </c>
      <c r="J105" s="7">
        <f t="shared" si="12"/>
        <v>1.25</v>
      </c>
      <c r="K105" s="7">
        <v>1403</v>
      </c>
      <c r="L105" s="7">
        <f t="shared" si="13"/>
        <v>14.03</v>
      </c>
      <c r="M105" s="13">
        <f t="shared" si="14"/>
        <v>2.3383333333333334</v>
      </c>
      <c r="N105" s="7" t="str">
        <f t="shared" si="15"/>
        <v>TQ60x1.25</v>
      </c>
      <c r="O105" s="7" t="str">
        <f t="shared" si="16"/>
        <v>TQ60x1</v>
      </c>
    </row>
    <row r="106" spans="1:15" ht="15" customHeight="1" x14ac:dyDescent="0.25">
      <c r="A106" s="1" t="s">
        <v>1138</v>
      </c>
      <c r="B106" s="1" t="s">
        <v>1132</v>
      </c>
      <c r="C106" s="11">
        <v>3.6166666666666667</v>
      </c>
      <c r="D106" s="2">
        <v>60</v>
      </c>
      <c r="E106" s="11">
        <v>1.95</v>
      </c>
      <c r="F106" s="6" t="str">
        <f t="shared" si="9"/>
        <v xml:space="preserve">*elseif,AR20,EQ,'TQ60X1.95',THEN
   CEDISATQ_VAR_b=0.06000
   CEDISATQ_VAR_t=0.00195
</v>
      </c>
      <c r="H106" s="7">
        <f t="shared" si="19"/>
        <v>60</v>
      </c>
      <c r="I106" s="1">
        <v>150</v>
      </c>
      <c r="J106" s="7">
        <f t="shared" si="12"/>
        <v>1.5</v>
      </c>
      <c r="K106" s="7">
        <v>1679</v>
      </c>
      <c r="L106" s="7">
        <f t="shared" si="13"/>
        <v>16.79</v>
      </c>
      <c r="M106" s="13">
        <f t="shared" si="14"/>
        <v>2.7983333333333333</v>
      </c>
      <c r="N106" s="7" t="str">
        <f t="shared" si="15"/>
        <v>TQ60x1.5</v>
      </c>
      <c r="O106" s="7" t="str">
        <f t="shared" si="16"/>
        <v>TQ60x1</v>
      </c>
    </row>
    <row r="107" spans="1:15" ht="15" customHeight="1" x14ac:dyDescent="0.25">
      <c r="A107" s="1" t="s">
        <v>1139</v>
      </c>
      <c r="B107" s="1" t="s">
        <v>1139</v>
      </c>
      <c r="C107" s="11">
        <v>3.7066666666666666</v>
      </c>
      <c r="D107" s="2">
        <v>60</v>
      </c>
      <c r="E107" s="11">
        <v>2</v>
      </c>
      <c r="F107" s="6" t="str">
        <f t="shared" si="9"/>
        <v xml:space="preserve">*elseif,AR20,EQ,'TQ60X2',THEN
   CEDISATQ_VAR_b=0.06000
   CEDISATQ_VAR_t=0.00200
</v>
      </c>
      <c r="H107" s="7">
        <f t="shared" si="19"/>
        <v>60</v>
      </c>
      <c r="I107" s="1">
        <v>155</v>
      </c>
      <c r="J107" s="7">
        <f t="shared" si="12"/>
        <v>1.55</v>
      </c>
      <c r="K107" s="7">
        <v>1733</v>
      </c>
      <c r="L107" s="7">
        <f t="shared" si="13"/>
        <v>17.329999999999998</v>
      </c>
      <c r="M107" s="13">
        <f t="shared" si="14"/>
        <v>2.8883333333333332</v>
      </c>
      <c r="N107" s="7" t="str">
        <f t="shared" si="15"/>
        <v>TQ60x1.55</v>
      </c>
      <c r="O107" s="7" t="str">
        <f t="shared" si="16"/>
        <v>TQ60x1</v>
      </c>
    </row>
    <row r="108" spans="1:15" ht="15" customHeight="1" x14ac:dyDescent="0.25">
      <c r="A108" s="1" t="s">
        <v>1140</v>
      </c>
      <c r="B108" s="1" t="s">
        <v>1139</v>
      </c>
      <c r="C108" s="11">
        <v>4.1566666666666672</v>
      </c>
      <c r="D108" s="2">
        <v>60</v>
      </c>
      <c r="E108" s="11">
        <v>2.25</v>
      </c>
      <c r="F108" s="6" t="str">
        <f t="shared" si="9"/>
        <v xml:space="preserve">*elseif,AR20,EQ,'TQ60X2.25',THEN
   CEDISATQ_VAR_b=0.06000
   CEDISATQ_VAR_t=0.00225
</v>
      </c>
      <c r="H108" s="7">
        <f t="shared" si="19"/>
        <v>60</v>
      </c>
      <c r="I108" s="1">
        <v>180</v>
      </c>
      <c r="J108" s="7">
        <f t="shared" si="12"/>
        <v>1.8</v>
      </c>
      <c r="K108" s="7">
        <v>2007</v>
      </c>
      <c r="L108" s="7">
        <f t="shared" si="13"/>
        <v>20.07</v>
      </c>
      <c r="M108" s="13">
        <f t="shared" si="14"/>
        <v>3.3450000000000002</v>
      </c>
      <c r="N108" s="7" t="str">
        <f t="shared" si="15"/>
        <v>TQ60x1.8</v>
      </c>
      <c r="O108" s="7" t="str">
        <f t="shared" si="16"/>
        <v>TQ60x1</v>
      </c>
    </row>
    <row r="109" spans="1:15" ht="15" customHeight="1" x14ac:dyDescent="0.25">
      <c r="A109" s="1" t="s">
        <v>1141</v>
      </c>
      <c r="B109" s="1" t="s">
        <v>1139</v>
      </c>
      <c r="C109" s="11">
        <v>4.87</v>
      </c>
      <c r="D109" s="2">
        <v>60</v>
      </c>
      <c r="E109" s="11">
        <v>2.65</v>
      </c>
      <c r="F109" s="6" t="str">
        <f t="shared" si="9"/>
        <v xml:space="preserve">*elseif,AR20,EQ,'TQ60X2.65',THEN
   CEDISATQ_VAR_b=0.06000
   CEDISATQ_VAR_t=0.00265
</v>
      </c>
      <c r="H109" s="7">
        <f t="shared" si="19"/>
        <v>60</v>
      </c>
      <c r="I109" s="1">
        <v>190</v>
      </c>
      <c r="J109" s="7">
        <f t="shared" si="12"/>
        <v>1.9</v>
      </c>
      <c r="K109" s="7">
        <v>2115</v>
      </c>
      <c r="L109" s="7">
        <f t="shared" si="13"/>
        <v>21.15</v>
      </c>
      <c r="M109" s="13">
        <f t="shared" si="14"/>
        <v>3.5249999999999999</v>
      </c>
      <c r="N109" s="7" t="str">
        <f t="shared" si="15"/>
        <v>TQ60x1.9</v>
      </c>
      <c r="O109" s="7" t="str">
        <f t="shared" si="16"/>
        <v>TQ60x1</v>
      </c>
    </row>
    <row r="110" spans="1:15" ht="15" customHeight="1" x14ac:dyDescent="0.25">
      <c r="A110" s="1" t="s">
        <v>1142</v>
      </c>
      <c r="B110" s="1" t="s">
        <v>1142</v>
      </c>
      <c r="C110" s="11">
        <v>5.4883333333333333</v>
      </c>
      <c r="D110" s="2">
        <v>60</v>
      </c>
      <c r="E110" s="11">
        <v>3</v>
      </c>
      <c r="F110" s="6" t="str">
        <f t="shared" ref="F110:F173" si="20">$F$1 &amp; UPPER(A110) &amp; "',THEN" &amp; CHAR(10) &amp; "   " &amp; $G$1 &amp; "_VAR_" &amp; $D$1 &amp; "=" &amp; FIXED(D110/1000,5) &amp; CHAR(10) &amp; "   " &amp; $G$1 &amp; "_VAR_" &amp; $E$1 &amp; "=" &amp; FIXED(E110/1000,5) &amp; CHAR(10)</f>
        <v xml:space="preserve">*elseif,AR20,EQ,'TQ60X3',THEN
   CEDISATQ_VAR_b=0.06000
   CEDISATQ_VAR_t=0.00300
</v>
      </c>
      <c r="H110" s="7">
        <f t="shared" si="19"/>
        <v>60</v>
      </c>
      <c r="I110" s="1">
        <v>195</v>
      </c>
      <c r="J110" s="7">
        <f t="shared" si="12"/>
        <v>1.95</v>
      </c>
      <c r="K110" s="7">
        <v>2170</v>
      </c>
      <c r="L110" s="7">
        <f t="shared" si="13"/>
        <v>21.7</v>
      </c>
      <c r="M110" s="13">
        <f t="shared" si="14"/>
        <v>3.6166666666666667</v>
      </c>
      <c r="N110" s="7" t="str">
        <f t="shared" si="15"/>
        <v>TQ60x1.95</v>
      </c>
      <c r="O110" s="7" t="str">
        <f t="shared" si="16"/>
        <v>TQ60x1</v>
      </c>
    </row>
    <row r="111" spans="1:15" ht="15" customHeight="1" x14ac:dyDescent="0.25">
      <c r="A111" s="1" t="s">
        <v>1143</v>
      </c>
      <c r="B111" s="1" t="s">
        <v>1144</v>
      </c>
      <c r="C111" s="11">
        <v>2.6266666666666665</v>
      </c>
      <c r="D111" s="2">
        <v>70</v>
      </c>
      <c r="E111" s="11">
        <v>1.2</v>
      </c>
      <c r="F111" s="6" t="str">
        <f t="shared" si="20"/>
        <v xml:space="preserve">*elseif,AR20,EQ,'TQ70X1.2',THEN
   CEDISATQ_VAR_b=0.07000
   CEDISATQ_VAR_t=0.00120
</v>
      </c>
      <c r="H111" s="7">
        <f t="shared" si="19"/>
        <v>60</v>
      </c>
      <c r="I111" s="1">
        <v>200</v>
      </c>
      <c r="J111" s="7">
        <f t="shared" si="12"/>
        <v>2</v>
      </c>
      <c r="K111" s="7">
        <v>2224</v>
      </c>
      <c r="L111" s="7">
        <f t="shared" si="13"/>
        <v>22.24</v>
      </c>
      <c r="M111" s="13">
        <f t="shared" si="14"/>
        <v>3.7066666666666666</v>
      </c>
      <c r="N111" s="7" t="str">
        <f t="shared" si="15"/>
        <v>TQ60x2</v>
      </c>
      <c r="O111" s="7" t="str">
        <f t="shared" si="16"/>
        <v>TQ60x2</v>
      </c>
    </row>
    <row r="112" spans="1:15" ht="15" customHeight="1" x14ac:dyDescent="0.25">
      <c r="A112" s="1" t="s">
        <v>1145</v>
      </c>
      <c r="B112" s="1" t="s">
        <v>1144</v>
      </c>
      <c r="C112" s="11">
        <v>2.7349999999999999</v>
      </c>
      <c r="D112" s="2">
        <v>70</v>
      </c>
      <c r="E112" s="11">
        <v>1.25</v>
      </c>
      <c r="F112" s="6" t="str">
        <f t="shared" si="20"/>
        <v xml:space="preserve">*elseif,AR20,EQ,'TQ70X1.25',THEN
   CEDISATQ_VAR_b=0.07000
   CEDISATQ_VAR_t=0.00125
</v>
      </c>
      <c r="H112" s="7">
        <f t="shared" si="19"/>
        <v>60</v>
      </c>
      <c r="I112" s="1">
        <v>225</v>
      </c>
      <c r="J112" s="7">
        <f t="shared" si="12"/>
        <v>2.25</v>
      </c>
      <c r="K112" s="7">
        <v>2494</v>
      </c>
      <c r="L112" s="7">
        <f t="shared" si="13"/>
        <v>24.94</v>
      </c>
      <c r="M112" s="13">
        <f t="shared" si="14"/>
        <v>4.1566666666666672</v>
      </c>
      <c r="N112" s="7" t="str">
        <f t="shared" si="15"/>
        <v>TQ60x2.25</v>
      </c>
      <c r="O112" s="7" t="str">
        <f t="shared" si="16"/>
        <v>TQ60x2</v>
      </c>
    </row>
    <row r="113" spans="1:15" ht="15" customHeight="1" x14ac:dyDescent="0.25">
      <c r="A113" s="1" t="s">
        <v>1146</v>
      </c>
      <c r="B113" s="1" t="s">
        <v>1144</v>
      </c>
      <c r="C113" s="11">
        <v>3.2733333333333334</v>
      </c>
      <c r="D113" s="2">
        <v>70</v>
      </c>
      <c r="E113" s="11">
        <v>1.5</v>
      </c>
      <c r="F113" s="6" t="str">
        <f t="shared" si="20"/>
        <v xml:space="preserve">*elseif,AR20,EQ,'TQ70X1.5',THEN
   CEDISATQ_VAR_b=0.07000
   CEDISATQ_VAR_t=0.00150
</v>
      </c>
      <c r="H113" s="7">
        <f t="shared" si="19"/>
        <v>60</v>
      </c>
      <c r="I113" s="1">
        <v>265</v>
      </c>
      <c r="J113" s="7">
        <f t="shared" si="12"/>
        <v>2.65</v>
      </c>
      <c r="K113" s="7">
        <v>2922</v>
      </c>
      <c r="L113" s="7">
        <f t="shared" si="13"/>
        <v>29.22</v>
      </c>
      <c r="M113" s="13">
        <f t="shared" si="14"/>
        <v>4.87</v>
      </c>
      <c r="N113" s="7" t="str">
        <f t="shared" si="15"/>
        <v>TQ60x2.65</v>
      </c>
      <c r="O113" s="7" t="str">
        <f t="shared" si="16"/>
        <v>TQ60x2</v>
      </c>
    </row>
    <row r="114" spans="1:15" ht="15" customHeight="1" x14ac:dyDescent="0.25">
      <c r="A114" s="1" t="s">
        <v>1147</v>
      </c>
      <c r="B114" s="1" t="s">
        <v>1144</v>
      </c>
      <c r="C114" s="11">
        <v>3.3800000000000003</v>
      </c>
      <c r="D114" s="2">
        <v>70</v>
      </c>
      <c r="E114" s="11">
        <v>1.55</v>
      </c>
      <c r="F114" s="6" t="str">
        <f t="shared" si="20"/>
        <v xml:space="preserve">*elseif,AR20,EQ,'TQ70X1.55',THEN
   CEDISATQ_VAR_b=0.07000
   CEDISATQ_VAR_t=0.00155
</v>
      </c>
      <c r="H114" s="7">
        <f t="shared" si="19"/>
        <v>60</v>
      </c>
      <c r="I114" s="1">
        <v>300</v>
      </c>
      <c r="J114" s="7">
        <f t="shared" si="12"/>
        <v>3</v>
      </c>
      <c r="K114" s="7">
        <v>3293</v>
      </c>
      <c r="L114" s="7">
        <f t="shared" si="13"/>
        <v>32.93</v>
      </c>
      <c r="M114" s="13">
        <f t="shared" si="14"/>
        <v>5.4883333333333333</v>
      </c>
      <c r="N114" s="7" t="str">
        <f t="shared" si="15"/>
        <v>TQ60x3</v>
      </c>
      <c r="O114" s="7" t="str">
        <f t="shared" si="16"/>
        <v>TQ60x3</v>
      </c>
    </row>
    <row r="115" spans="1:15" ht="15" customHeight="1" x14ac:dyDescent="0.25">
      <c r="A115" s="1" t="s">
        <v>1148</v>
      </c>
      <c r="B115" s="1" t="s">
        <v>1144</v>
      </c>
      <c r="C115" s="11">
        <v>3.9149999999999996</v>
      </c>
      <c r="D115" s="2">
        <v>70</v>
      </c>
      <c r="E115" s="11">
        <v>1.8</v>
      </c>
      <c r="F115" s="6" t="str">
        <f t="shared" si="20"/>
        <v xml:space="preserve">*elseif,AR20,EQ,'TQ70X1.8',THEN
   CEDISATQ_VAR_b=0.07000
   CEDISATQ_VAR_t=0.00180
</v>
      </c>
      <c r="H115" s="7">
        <v>70</v>
      </c>
      <c r="I115" s="1">
        <v>120</v>
      </c>
      <c r="J115" s="7">
        <f t="shared" si="12"/>
        <v>1.2</v>
      </c>
      <c r="K115" s="7">
        <v>1576</v>
      </c>
      <c r="L115" s="7">
        <f t="shared" si="13"/>
        <v>15.76</v>
      </c>
      <c r="M115" s="13">
        <f t="shared" si="14"/>
        <v>2.6266666666666665</v>
      </c>
      <c r="N115" s="7" t="str">
        <f t="shared" si="15"/>
        <v>TQ70x1.2</v>
      </c>
      <c r="O115" s="7" t="str">
        <f t="shared" si="16"/>
        <v>TQ70x1</v>
      </c>
    </row>
    <row r="116" spans="1:15" ht="15" customHeight="1" x14ac:dyDescent="0.25">
      <c r="A116" s="1" t="s">
        <v>1149</v>
      </c>
      <c r="B116" s="1" t="s">
        <v>1144</v>
      </c>
      <c r="C116" s="11">
        <v>4.128333333333333</v>
      </c>
      <c r="D116" s="2">
        <v>70</v>
      </c>
      <c r="E116" s="11">
        <v>1.9</v>
      </c>
      <c r="F116" s="6" t="str">
        <f t="shared" si="20"/>
        <v xml:space="preserve">*elseif,AR20,EQ,'TQ70X1.9',THEN
   CEDISATQ_VAR_b=0.07000
   CEDISATQ_VAR_t=0.00190
</v>
      </c>
      <c r="H116" s="7">
        <f t="shared" ref="H116:H130" si="21">H115</f>
        <v>70</v>
      </c>
      <c r="I116" s="1">
        <v>125</v>
      </c>
      <c r="J116" s="7">
        <f t="shared" si="12"/>
        <v>1.25</v>
      </c>
      <c r="K116" s="7">
        <v>1641</v>
      </c>
      <c r="L116" s="7">
        <f t="shared" si="13"/>
        <v>16.41</v>
      </c>
      <c r="M116" s="13">
        <f t="shared" si="14"/>
        <v>2.7349999999999999</v>
      </c>
      <c r="N116" s="7" t="str">
        <f t="shared" si="15"/>
        <v>TQ70x1.25</v>
      </c>
      <c r="O116" s="7" t="str">
        <f t="shared" si="16"/>
        <v>TQ70x1</v>
      </c>
    </row>
    <row r="117" spans="1:15" ht="15" customHeight="1" x14ac:dyDescent="0.25">
      <c r="A117" s="1" t="s">
        <v>1150</v>
      </c>
      <c r="B117" s="1" t="s">
        <v>1144</v>
      </c>
      <c r="C117" s="11">
        <v>4.2333333333333334</v>
      </c>
      <c r="D117" s="2">
        <v>70</v>
      </c>
      <c r="E117" s="11">
        <v>1.95</v>
      </c>
      <c r="F117" s="6" t="str">
        <f t="shared" si="20"/>
        <v xml:space="preserve">*elseif,AR20,EQ,'TQ70X1.95',THEN
   CEDISATQ_VAR_b=0.07000
   CEDISATQ_VAR_t=0.00195
</v>
      </c>
      <c r="H117" s="7">
        <f t="shared" si="21"/>
        <v>70</v>
      </c>
      <c r="I117" s="1">
        <v>150</v>
      </c>
      <c r="J117" s="7">
        <f t="shared" si="12"/>
        <v>1.5</v>
      </c>
      <c r="K117" s="7">
        <v>1964</v>
      </c>
      <c r="L117" s="7">
        <f t="shared" si="13"/>
        <v>19.64</v>
      </c>
      <c r="M117" s="13">
        <f t="shared" si="14"/>
        <v>3.2733333333333334</v>
      </c>
      <c r="N117" s="7" t="str">
        <f t="shared" si="15"/>
        <v>TQ70x1.5</v>
      </c>
      <c r="O117" s="7" t="str">
        <f t="shared" si="16"/>
        <v>TQ70x1</v>
      </c>
    </row>
    <row r="118" spans="1:15" ht="15" customHeight="1" x14ac:dyDescent="0.25">
      <c r="A118" s="1" t="s">
        <v>1151</v>
      </c>
      <c r="B118" s="1" t="s">
        <v>1151</v>
      </c>
      <c r="C118" s="11">
        <v>4.34</v>
      </c>
      <c r="D118" s="2">
        <v>70</v>
      </c>
      <c r="E118" s="11">
        <v>2</v>
      </c>
      <c r="F118" s="6" t="str">
        <f t="shared" si="20"/>
        <v xml:space="preserve">*elseif,AR20,EQ,'TQ70X2',THEN
   CEDISATQ_VAR_b=0.07000
   CEDISATQ_VAR_t=0.00200
</v>
      </c>
      <c r="H118" s="7">
        <f t="shared" si="21"/>
        <v>70</v>
      </c>
      <c r="I118" s="1">
        <v>155</v>
      </c>
      <c r="J118" s="7">
        <f t="shared" si="12"/>
        <v>1.55</v>
      </c>
      <c r="K118" s="7">
        <v>2028</v>
      </c>
      <c r="L118" s="7">
        <f t="shared" si="13"/>
        <v>20.28</v>
      </c>
      <c r="M118" s="13">
        <f t="shared" si="14"/>
        <v>3.3800000000000003</v>
      </c>
      <c r="N118" s="7" t="str">
        <f t="shared" si="15"/>
        <v>TQ70x1.55</v>
      </c>
      <c r="O118" s="7" t="str">
        <f t="shared" si="16"/>
        <v>TQ70x1</v>
      </c>
    </row>
    <row r="119" spans="1:15" ht="15" customHeight="1" x14ac:dyDescent="0.25">
      <c r="A119" s="1" t="s">
        <v>1152</v>
      </c>
      <c r="B119" s="1" t="s">
        <v>1151</v>
      </c>
      <c r="C119" s="11">
        <v>4.87</v>
      </c>
      <c r="D119" s="2">
        <v>70</v>
      </c>
      <c r="E119" s="11">
        <v>2.25</v>
      </c>
      <c r="F119" s="6" t="str">
        <f t="shared" si="20"/>
        <v xml:space="preserve">*elseif,AR20,EQ,'TQ70X2.25',THEN
   CEDISATQ_VAR_b=0.07000
   CEDISATQ_VAR_t=0.00225
</v>
      </c>
      <c r="H119" s="7">
        <f t="shared" si="21"/>
        <v>70</v>
      </c>
      <c r="I119" s="1">
        <v>180</v>
      </c>
      <c r="J119" s="7">
        <f t="shared" si="12"/>
        <v>1.8</v>
      </c>
      <c r="K119" s="7">
        <v>2349</v>
      </c>
      <c r="L119" s="7">
        <f t="shared" si="13"/>
        <v>23.49</v>
      </c>
      <c r="M119" s="13">
        <f t="shared" si="14"/>
        <v>3.9149999999999996</v>
      </c>
      <c r="N119" s="7" t="str">
        <f t="shared" si="15"/>
        <v>TQ70x1.8</v>
      </c>
      <c r="O119" s="7" t="str">
        <f t="shared" si="16"/>
        <v>TQ70x1</v>
      </c>
    </row>
    <row r="120" spans="1:15" ht="15" customHeight="1" x14ac:dyDescent="0.25">
      <c r="A120" s="1" t="s">
        <v>1153</v>
      </c>
      <c r="B120" s="1" t="s">
        <v>1151</v>
      </c>
      <c r="C120" s="11">
        <v>5.71</v>
      </c>
      <c r="D120" s="2">
        <v>70</v>
      </c>
      <c r="E120" s="11">
        <v>2.65</v>
      </c>
      <c r="F120" s="6" t="str">
        <f t="shared" si="20"/>
        <v xml:space="preserve">*elseif,AR20,EQ,'TQ70X2.65',THEN
   CEDISATQ_VAR_b=0.07000
   CEDISATQ_VAR_t=0.00265
</v>
      </c>
      <c r="H120" s="7">
        <f t="shared" si="21"/>
        <v>70</v>
      </c>
      <c r="I120" s="1">
        <v>190</v>
      </c>
      <c r="J120" s="7">
        <f t="shared" si="12"/>
        <v>1.9</v>
      </c>
      <c r="K120" s="7">
        <v>2477</v>
      </c>
      <c r="L120" s="7">
        <f t="shared" si="13"/>
        <v>24.77</v>
      </c>
      <c r="M120" s="13">
        <f t="shared" si="14"/>
        <v>4.128333333333333</v>
      </c>
      <c r="N120" s="7" t="str">
        <f t="shared" si="15"/>
        <v>TQ70x1.9</v>
      </c>
      <c r="O120" s="7" t="str">
        <f t="shared" si="16"/>
        <v>TQ70x1</v>
      </c>
    </row>
    <row r="121" spans="1:15" ht="15" customHeight="1" x14ac:dyDescent="0.25">
      <c r="A121" s="1" t="s">
        <v>1154</v>
      </c>
      <c r="B121" s="1" t="s">
        <v>1154</v>
      </c>
      <c r="C121" s="11">
        <v>6.4383333333333335</v>
      </c>
      <c r="D121" s="2">
        <v>70</v>
      </c>
      <c r="E121" s="11">
        <v>3</v>
      </c>
      <c r="F121" s="6" t="str">
        <f t="shared" si="20"/>
        <v xml:space="preserve">*elseif,AR20,EQ,'TQ70X3',THEN
   CEDISATQ_VAR_b=0.07000
   CEDISATQ_VAR_t=0.00300
</v>
      </c>
      <c r="H121" s="7">
        <f t="shared" si="21"/>
        <v>70</v>
      </c>
      <c r="I121" s="1">
        <v>195</v>
      </c>
      <c r="J121" s="7">
        <f t="shared" si="12"/>
        <v>1.95</v>
      </c>
      <c r="K121" s="7">
        <v>2540</v>
      </c>
      <c r="L121" s="7">
        <f t="shared" si="13"/>
        <v>25.4</v>
      </c>
      <c r="M121" s="13">
        <f t="shared" si="14"/>
        <v>4.2333333333333334</v>
      </c>
      <c r="N121" s="7" t="str">
        <f t="shared" si="15"/>
        <v>TQ70x1.95</v>
      </c>
      <c r="O121" s="7" t="str">
        <f t="shared" si="16"/>
        <v>TQ70x1</v>
      </c>
    </row>
    <row r="122" spans="1:15" ht="15" customHeight="1" x14ac:dyDescent="0.25">
      <c r="A122" s="1" t="s">
        <v>1155</v>
      </c>
      <c r="B122" s="1" t="s">
        <v>1154</v>
      </c>
      <c r="C122" s="11">
        <v>7.1616666666666662</v>
      </c>
      <c r="D122" s="2">
        <v>70</v>
      </c>
      <c r="E122" s="11">
        <v>3.35</v>
      </c>
      <c r="F122" s="6" t="str">
        <f t="shared" si="20"/>
        <v xml:space="preserve">*elseif,AR20,EQ,'TQ70X3.35',THEN
   CEDISATQ_VAR_b=0.07000
   CEDISATQ_VAR_t=0.00335
</v>
      </c>
      <c r="H122" s="7">
        <f t="shared" si="21"/>
        <v>70</v>
      </c>
      <c r="I122" s="1">
        <v>200</v>
      </c>
      <c r="J122" s="7">
        <f t="shared" si="12"/>
        <v>2</v>
      </c>
      <c r="K122" s="7">
        <v>2604</v>
      </c>
      <c r="L122" s="7">
        <f t="shared" si="13"/>
        <v>26.04</v>
      </c>
      <c r="M122" s="13">
        <f t="shared" si="14"/>
        <v>4.34</v>
      </c>
      <c r="N122" s="7" t="str">
        <f t="shared" si="15"/>
        <v>TQ70x2</v>
      </c>
      <c r="O122" s="7" t="str">
        <f t="shared" si="16"/>
        <v>TQ70x2</v>
      </c>
    </row>
    <row r="123" spans="1:15" ht="15" customHeight="1" x14ac:dyDescent="0.25">
      <c r="A123" s="1" t="s">
        <v>1156</v>
      </c>
      <c r="B123" s="1" t="s">
        <v>1154</v>
      </c>
      <c r="C123" s="11">
        <v>7.9816666666666665</v>
      </c>
      <c r="D123" s="2">
        <v>70</v>
      </c>
      <c r="E123" s="11">
        <v>3.75</v>
      </c>
      <c r="F123" s="6" t="str">
        <f t="shared" si="20"/>
        <v xml:space="preserve">*elseif,AR20,EQ,'TQ70X3.75',THEN
   CEDISATQ_VAR_b=0.07000
   CEDISATQ_VAR_t=0.00375
</v>
      </c>
      <c r="H123" s="7">
        <f t="shared" si="21"/>
        <v>70</v>
      </c>
      <c r="I123" s="1">
        <v>225</v>
      </c>
      <c r="J123" s="7">
        <f t="shared" si="12"/>
        <v>2.25</v>
      </c>
      <c r="K123" s="7">
        <v>2922</v>
      </c>
      <c r="L123" s="7">
        <f t="shared" si="13"/>
        <v>29.22</v>
      </c>
      <c r="M123" s="13">
        <f t="shared" si="14"/>
        <v>4.87</v>
      </c>
      <c r="N123" s="7" t="str">
        <f t="shared" si="15"/>
        <v>TQ70x2.25</v>
      </c>
      <c r="O123" s="7" t="str">
        <f t="shared" si="16"/>
        <v>TQ70x2</v>
      </c>
    </row>
    <row r="124" spans="1:15" ht="15" customHeight="1" x14ac:dyDescent="0.25">
      <c r="A124" s="1" t="s">
        <v>1157</v>
      </c>
      <c r="B124" s="1" t="s">
        <v>1157</v>
      </c>
      <c r="C124" s="11">
        <v>8.49</v>
      </c>
      <c r="D124" s="2">
        <v>70</v>
      </c>
      <c r="E124" s="11">
        <v>4</v>
      </c>
      <c r="F124" s="6" t="str">
        <f t="shared" si="20"/>
        <v xml:space="preserve">*elseif,AR20,EQ,'TQ70X4',THEN
   CEDISATQ_VAR_b=0.07000
   CEDISATQ_VAR_t=0.00400
</v>
      </c>
      <c r="H124" s="7">
        <f t="shared" si="21"/>
        <v>70</v>
      </c>
      <c r="I124" s="1">
        <v>265</v>
      </c>
      <c r="J124" s="7">
        <f t="shared" si="12"/>
        <v>2.65</v>
      </c>
      <c r="K124" s="7">
        <v>3426</v>
      </c>
      <c r="L124" s="7">
        <f t="shared" si="13"/>
        <v>34.26</v>
      </c>
      <c r="M124" s="13">
        <f t="shared" si="14"/>
        <v>5.71</v>
      </c>
      <c r="N124" s="7" t="str">
        <f t="shared" si="15"/>
        <v>TQ70x2.65</v>
      </c>
      <c r="O124" s="7" t="str">
        <f t="shared" si="16"/>
        <v>TQ70x2</v>
      </c>
    </row>
    <row r="125" spans="1:15" ht="15" customHeight="1" x14ac:dyDescent="0.25">
      <c r="A125" s="1" t="s">
        <v>1158</v>
      </c>
      <c r="B125" s="1" t="s">
        <v>1157</v>
      </c>
      <c r="C125" s="11">
        <v>8.9949999999999992</v>
      </c>
      <c r="D125" s="2">
        <v>70</v>
      </c>
      <c r="E125" s="11">
        <v>4.25</v>
      </c>
      <c r="F125" s="6" t="str">
        <f t="shared" si="20"/>
        <v xml:space="preserve">*elseif,AR20,EQ,'TQ70X4.25',THEN
   CEDISATQ_VAR_b=0.07000
   CEDISATQ_VAR_t=0.00425
</v>
      </c>
      <c r="H125" s="7">
        <f t="shared" si="21"/>
        <v>70</v>
      </c>
      <c r="I125" s="1">
        <v>300</v>
      </c>
      <c r="J125" s="7">
        <f t="shared" si="12"/>
        <v>3</v>
      </c>
      <c r="K125" s="7">
        <v>3863</v>
      </c>
      <c r="L125" s="7">
        <f t="shared" si="13"/>
        <v>38.630000000000003</v>
      </c>
      <c r="M125" s="13">
        <f t="shared" si="14"/>
        <v>6.4383333333333335</v>
      </c>
      <c r="N125" s="7" t="str">
        <f t="shared" si="15"/>
        <v>TQ70x3</v>
      </c>
      <c r="O125" s="7" t="str">
        <f t="shared" si="16"/>
        <v>TQ70x3</v>
      </c>
    </row>
    <row r="126" spans="1:15" ht="15" customHeight="1" x14ac:dyDescent="0.25">
      <c r="A126" s="1" t="s">
        <v>1159</v>
      </c>
      <c r="B126" s="1" t="s">
        <v>1157</v>
      </c>
      <c r="C126" s="11">
        <v>9.9983333333333331</v>
      </c>
      <c r="D126" s="2">
        <v>70</v>
      </c>
      <c r="E126" s="11">
        <v>4.75</v>
      </c>
      <c r="F126" s="6" t="str">
        <f t="shared" si="20"/>
        <v xml:space="preserve">*elseif,AR20,EQ,'TQ70X4.75',THEN
   CEDISATQ_VAR_b=0.07000
   CEDISATQ_VAR_t=0.00475
</v>
      </c>
      <c r="H126" s="7">
        <f t="shared" si="21"/>
        <v>70</v>
      </c>
      <c r="I126" s="1">
        <v>335</v>
      </c>
      <c r="J126" s="7">
        <f t="shared" si="12"/>
        <v>3.35</v>
      </c>
      <c r="K126" s="7">
        <v>4297</v>
      </c>
      <c r="L126" s="7">
        <f t="shared" si="13"/>
        <v>42.97</v>
      </c>
      <c r="M126" s="13">
        <f t="shared" si="14"/>
        <v>7.1616666666666662</v>
      </c>
      <c r="N126" s="7" t="str">
        <f t="shared" si="15"/>
        <v>TQ70x3.35</v>
      </c>
      <c r="O126" s="7" t="str">
        <f t="shared" si="16"/>
        <v>TQ70x3</v>
      </c>
    </row>
    <row r="127" spans="1:15" ht="15" customHeight="1" x14ac:dyDescent="0.25">
      <c r="A127" s="1" t="s">
        <v>1160</v>
      </c>
      <c r="B127" s="1" t="s">
        <v>1161</v>
      </c>
      <c r="C127" s="11">
        <v>3.0066666666666664</v>
      </c>
      <c r="D127" s="2">
        <v>80</v>
      </c>
      <c r="E127" s="11">
        <v>1.2</v>
      </c>
      <c r="F127" s="6" t="str">
        <f t="shared" si="20"/>
        <v xml:space="preserve">*elseif,AR20,EQ,'TQ80X1.2',THEN
   CEDISATQ_VAR_b=0.08000
   CEDISATQ_VAR_t=0.00120
</v>
      </c>
      <c r="H127" s="7">
        <f t="shared" si="21"/>
        <v>70</v>
      </c>
      <c r="I127" s="1">
        <v>375</v>
      </c>
      <c r="J127" s="7">
        <f t="shared" si="12"/>
        <v>3.75</v>
      </c>
      <c r="K127" s="7">
        <v>4789</v>
      </c>
      <c r="L127" s="7">
        <f t="shared" si="13"/>
        <v>47.89</v>
      </c>
      <c r="M127" s="13">
        <f t="shared" si="14"/>
        <v>7.9816666666666665</v>
      </c>
      <c r="N127" s="7" t="str">
        <f t="shared" si="15"/>
        <v>TQ70x3.75</v>
      </c>
      <c r="O127" s="7" t="str">
        <f t="shared" si="16"/>
        <v>TQ70x3</v>
      </c>
    </row>
    <row r="128" spans="1:15" ht="15" customHeight="1" x14ac:dyDescent="0.25">
      <c r="A128" s="1" t="s">
        <v>1162</v>
      </c>
      <c r="B128" s="1" t="s">
        <v>1161</v>
      </c>
      <c r="C128" s="11">
        <v>3.1316666666666664</v>
      </c>
      <c r="D128" s="2">
        <v>80</v>
      </c>
      <c r="E128" s="11">
        <v>1.25</v>
      </c>
      <c r="F128" s="6" t="str">
        <f t="shared" si="20"/>
        <v xml:space="preserve">*elseif,AR20,EQ,'TQ80X1.25',THEN
   CEDISATQ_VAR_b=0.08000
   CEDISATQ_VAR_t=0.00125
</v>
      </c>
      <c r="H128" s="7">
        <f t="shared" si="21"/>
        <v>70</v>
      </c>
      <c r="I128" s="1">
        <v>400</v>
      </c>
      <c r="J128" s="7">
        <f t="shared" si="12"/>
        <v>4</v>
      </c>
      <c r="K128" s="7">
        <v>5094</v>
      </c>
      <c r="L128" s="7">
        <f t="shared" si="13"/>
        <v>50.94</v>
      </c>
      <c r="M128" s="13">
        <f t="shared" si="14"/>
        <v>8.49</v>
      </c>
      <c r="N128" s="7" t="str">
        <f t="shared" si="15"/>
        <v>TQ70x4</v>
      </c>
      <c r="O128" s="7" t="str">
        <f t="shared" si="16"/>
        <v>TQ70x4</v>
      </c>
    </row>
    <row r="129" spans="1:15" ht="15" customHeight="1" x14ac:dyDescent="0.25">
      <c r="A129" s="1" t="s">
        <v>1163</v>
      </c>
      <c r="B129" s="1" t="s">
        <v>1161</v>
      </c>
      <c r="C129" s="11">
        <v>3.7483333333333331</v>
      </c>
      <c r="D129" s="2">
        <v>80</v>
      </c>
      <c r="E129" s="11">
        <v>1.5</v>
      </c>
      <c r="F129" s="6" t="str">
        <f t="shared" si="20"/>
        <v xml:space="preserve">*elseif,AR20,EQ,'TQ80X1.5',THEN
   CEDISATQ_VAR_b=0.08000
   CEDISATQ_VAR_t=0.00150
</v>
      </c>
      <c r="H129" s="7">
        <f t="shared" si="21"/>
        <v>70</v>
      </c>
      <c r="I129" s="1">
        <v>425</v>
      </c>
      <c r="J129" s="7">
        <f t="shared" si="12"/>
        <v>4.25</v>
      </c>
      <c r="K129" s="7">
        <v>5397</v>
      </c>
      <c r="L129" s="7">
        <f t="shared" si="13"/>
        <v>53.97</v>
      </c>
      <c r="M129" s="13">
        <f t="shared" si="14"/>
        <v>8.9949999999999992</v>
      </c>
      <c r="N129" s="7" t="str">
        <f t="shared" si="15"/>
        <v>TQ70x4.25</v>
      </c>
      <c r="O129" s="7" t="str">
        <f t="shared" si="16"/>
        <v>TQ70x4</v>
      </c>
    </row>
    <row r="130" spans="1:15" ht="15" customHeight="1" x14ac:dyDescent="0.25">
      <c r="A130" s="1" t="s">
        <v>1164</v>
      </c>
      <c r="B130" s="1" t="s">
        <v>1161</v>
      </c>
      <c r="C130" s="11">
        <v>3.8716666666666666</v>
      </c>
      <c r="D130" s="2">
        <v>80</v>
      </c>
      <c r="E130" s="11">
        <v>1.55</v>
      </c>
      <c r="F130" s="6" t="str">
        <f t="shared" si="20"/>
        <v xml:space="preserve">*elseif,AR20,EQ,'TQ80X1.55',THEN
   CEDISATQ_VAR_b=0.08000
   CEDISATQ_VAR_t=0.00155
</v>
      </c>
      <c r="H130" s="7">
        <f t="shared" si="21"/>
        <v>70</v>
      </c>
      <c r="I130" s="1">
        <v>475</v>
      </c>
      <c r="J130" s="7">
        <f t="shared" si="12"/>
        <v>4.75</v>
      </c>
      <c r="K130" s="7">
        <v>5999</v>
      </c>
      <c r="L130" s="7">
        <f t="shared" si="13"/>
        <v>59.99</v>
      </c>
      <c r="M130" s="13">
        <f t="shared" si="14"/>
        <v>9.9983333333333331</v>
      </c>
      <c r="N130" s="7" t="str">
        <f t="shared" si="15"/>
        <v>TQ70x4.75</v>
      </c>
      <c r="O130" s="7" t="str">
        <f t="shared" si="16"/>
        <v>TQ70x4</v>
      </c>
    </row>
    <row r="131" spans="1:15" ht="15" customHeight="1" x14ac:dyDescent="0.25">
      <c r="A131" s="1" t="s">
        <v>1165</v>
      </c>
      <c r="B131" s="1" t="s">
        <v>1161</v>
      </c>
      <c r="C131" s="11">
        <v>4.4850000000000003</v>
      </c>
      <c r="D131" s="2">
        <v>80</v>
      </c>
      <c r="E131" s="11">
        <v>1.8</v>
      </c>
      <c r="F131" s="6" t="str">
        <f t="shared" si="20"/>
        <v xml:space="preserve">*elseif,AR20,EQ,'TQ80X1.8',THEN
   CEDISATQ_VAR_b=0.08000
   CEDISATQ_VAR_t=0.00180
</v>
      </c>
      <c r="H131" s="7">
        <v>80</v>
      </c>
      <c r="I131" s="1">
        <v>120</v>
      </c>
      <c r="J131" s="7">
        <f t="shared" si="12"/>
        <v>1.2</v>
      </c>
      <c r="K131" s="7">
        <v>1804</v>
      </c>
      <c r="L131" s="7">
        <f t="shared" si="13"/>
        <v>18.04</v>
      </c>
      <c r="M131" s="13">
        <f t="shared" si="14"/>
        <v>3.0066666666666664</v>
      </c>
      <c r="N131" s="7" t="str">
        <f t="shared" si="15"/>
        <v>TQ80x1.2</v>
      </c>
      <c r="O131" s="7" t="str">
        <f t="shared" si="16"/>
        <v>TQ80x1</v>
      </c>
    </row>
    <row r="132" spans="1:15" ht="15" customHeight="1" x14ac:dyDescent="0.25">
      <c r="A132" s="1" t="s">
        <v>1166</v>
      </c>
      <c r="B132" s="1" t="s">
        <v>1161</v>
      </c>
      <c r="C132" s="11">
        <v>4.7299999999999995</v>
      </c>
      <c r="D132" s="2">
        <v>80</v>
      </c>
      <c r="E132" s="11">
        <v>1.9</v>
      </c>
      <c r="F132" s="6" t="str">
        <f t="shared" si="20"/>
        <v xml:space="preserve">*elseif,AR20,EQ,'TQ80X1.9',THEN
   CEDISATQ_VAR_b=0.08000
   CEDISATQ_VAR_t=0.00190
</v>
      </c>
      <c r="H132" s="7">
        <f t="shared" ref="H132:H146" si="22">H131</f>
        <v>80</v>
      </c>
      <c r="I132" s="1">
        <v>125</v>
      </c>
      <c r="J132" s="7">
        <f t="shared" si="12"/>
        <v>1.25</v>
      </c>
      <c r="K132" s="7">
        <v>1879</v>
      </c>
      <c r="L132" s="7">
        <f t="shared" si="13"/>
        <v>18.79</v>
      </c>
      <c r="M132" s="13">
        <f t="shared" si="14"/>
        <v>3.1316666666666664</v>
      </c>
      <c r="N132" s="7" t="str">
        <f t="shared" si="15"/>
        <v>TQ80x1.25</v>
      </c>
      <c r="O132" s="7" t="str">
        <f t="shared" si="16"/>
        <v>TQ80x1</v>
      </c>
    </row>
    <row r="133" spans="1:15" ht="15" customHeight="1" x14ac:dyDescent="0.25">
      <c r="A133" s="1" t="s">
        <v>1167</v>
      </c>
      <c r="B133" s="1" t="s">
        <v>1161</v>
      </c>
      <c r="C133" s="11">
        <v>4.8516666666666666</v>
      </c>
      <c r="D133" s="2">
        <v>80</v>
      </c>
      <c r="E133" s="11">
        <v>1.95</v>
      </c>
      <c r="F133" s="6" t="str">
        <f t="shared" si="20"/>
        <v xml:space="preserve">*elseif,AR20,EQ,'TQ80X1.95',THEN
   CEDISATQ_VAR_b=0.08000
   CEDISATQ_VAR_t=0.00195
</v>
      </c>
      <c r="H133" s="7">
        <f t="shared" si="22"/>
        <v>80</v>
      </c>
      <c r="I133" s="1">
        <v>150</v>
      </c>
      <c r="J133" s="7">
        <f t="shared" si="12"/>
        <v>1.5</v>
      </c>
      <c r="K133" s="7">
        <v>2249</v>
      </c>
      <c r="L133" s="7">
        <f t="shared" si="13"/>
        <v>22.49</v>
      </c>
      <c r="M133" s="13">
        <f t="shared" si="14"/>
        <v>3.7483333333333331</v>
      </c>
      <c r="N133" s="7" t="str">
        <f t="shared" si="15"/>
        <v>TQ80x1.5</v>
      </c>
      <c r="O133" s="7" t="str">
        <f t="shared" si="16"/>
        <v>TQ80x1</v>
      </c>
    </row>
    <row r="134" spans="1:15" ht="15" customHeight="1" x14ac:dyDescent="0.25">
      <c r="A134" s="1" t="s">
        <v>1168</v>
      </c>
      <c r="B134" s="1" t="s">
        <v>1168</v>
      </c>
      <c r="C134" s="11">
        <v>4.9733333333333336</v>
      </c>
      <c r="D134" s="2">
        <v>80</v>
      </c>
      <c r="E134" s="11">
        <v>2</v>
      </c>
      <c r="F134" s="6" t="str">
        <f t="shared" si="20"/>
        <v xml:space="preserve">*elseif,AR20,EQ,'TQ80X2',THEN
   CEDISATQ_VAR_b=0.08000
   CEDISATQ_VAR_t=0.00200
</v>
      </c>
      <c r="H134" s="7">
        <f t="shared" si="22"/>
        <v>80</v>
      </c>
      <c r="I134" s="1">
        <v>155</v>
      </c>
      <c r="J134" s="7">
        <f t="shared" si="12"/>
        <v>1.55</v>
      </c>
      <c r="K134" s="7">
        <v>2323</v>
      </c>
      <c r="L134" s="7">
        <f t="shared" si="13"/>
        <v>23.23</v>
      </c>
      <c r="M134" s="13">
        <f t="shared" si="14"/>
        <v>3.8716666666666666</v>
      </c>
      <c r="N134" s="7" t="str">
        <f t="shared" si="15"/>
        <v>TQ80x1.55</v>
      </c>
      <c r="O134" s="7" t="str">
        <f t="shared" si="16"/>
        <v>TQ80x1</v>
      </c>
    </row>
    <row r="135" spans="1:15" ht="15" customHeight="1" x14ac:dyDescent="0.25">
      <c r="A135" s="1" t="s">
        <v>1169</v>
      </c>
      <c r="B135" s="1" t="s">
        <v>1168</v>
      </c>
      <c r="C135" s="11">
        <v>5.581666666666667</v>
      </c>
      <c r="D135" s="2">
        <v>80</v>
      </c>
      <c r="E135" s="11">
        <v>2.25</v>
      </c>
      <c r="F135" s="6" t="str">
        <f t="shared" si="20"/>
        <v xml:space="preserve">*elseif,AR20,EQ,'TQ80X2.25',THEN
   CEDISATQ_VAR_b=0.08000
   CEDISATQ_VAR_t=0.00225
</v>
      </c>
      <c r="H135" s="7">
        <f t="shared" si="22"/>
        <v>80</v>
      </c>
      <c r="I135" s="1">
        <v>180</v>
      </c>
      <c r="J135" s="7">
        <f t="shared" ref="J135:J183" si="23">I135/100</f>
        <v>1.8</v>
      </c>
      <c r="K135" s="7">
        <v>2691</v>
      </c>
      <c r="L135" s="7">
        <f t="shared" ref="L135:L183" si="24">K135/100</f>
        <v>26.91</v>
      </c>
      <c r="M135" s="13">
        <f t="shared" ref="M135:M183" si="25">L135/6</f>
        <v>4.4850000000000003</v>
      </c>
      <c r="N135" s="7" t="str">
        <f t="shared" ref="N135:N183" si="26">"TQ" &amp; H135 &amp; "x" &amp; J135</f>
        <v>TQ80x1.8</v>
      </c>
      <c r="O135" s="7" t="str">
        <f t="shared" ref="O135:O183" si="27">"TQ" &amp; ROUNDDOWN(H135,0) &amp; "x" &amp; ROUNDDOWN(J135,0)</f>
        <v>TQ80x1</v>
      </c>
    </row>
    <row r="136" spans="1:15" ht="15" customHeight="1" x14ac:dyDescent="0.25">
      <c r="A136" s="1" t="s">
        <v>1170</v>
      </c>
      <c r="B136" s="1" t="s">
        <v>1168</v>
      </c>
      <c r="C136" s="11">
        <v>6.55</v>
      </c>
      <c r="D136" s="2">
        <v>80</v>
      </c>
      <c r="E136" s="11">
        <v>2.65</v>
      </c>
      <c r="F136" s="6" t="str">
        <f t="shared" si="20"/>
        <v xml:space="preserve">*elseif,AR20,EQ,'TQ80X2.65',THEN
   CEDISATQ_VAR_b=0.08000
   CEDISATQ_VAR_t=0.00265
</v>
      </c>
      <c r="H136" s="7">
        <f t="shared" si="22"/>
        <v>80</v>
      </c>
      <c r="I136" s="1">
        <v>190</v>
      </c>
      <c r="J136" s="7">
        <f t="shared" si="23"/>
        <v>1.9</v>
      </c>
      <c r="K136" s="7">
        <v>2838</v>
      </c>
      <c r="L136" s="7">
        <f t="shared" si="24"/>
        <v>28.38</v>
      </c>
      <c r="M136" s="13">
        <f t="shared" si="25"/>
        <v>4.7299999999999995</v>
      </c>
      <c r="N136" s="7" t="str">
        <f t="shared" si="26"/>
        <v>TQ80x1.9</v>
      </c>
      <c r="O136" s="7" t="str">
        <f t="shared" si="27"/>
        <v>TQ80x1</v>
      </c>
    </row>
    <row r="137" spans="1:15" ht="15" customHeight="1" x14ac:dyDescent="0.25">
      <c r="A137" s="1" t="s">
        <v>1171</v>
      </c>
      <c r="B137" s="1" t="s">
        <v>1171</v>
      </c>
      <c r="C137" s="11">
        <v>7.3900000000000006</v>
      </c>
      <c r="D137" s="2">
        <v>80</v>
      </c>
      <c r="E137" s="11">
        <v>3</v>
      </c>
      <c r="F137" s="6" t="str">
        <f t="shared" si="20"/>
        <v xml:space="preserve">*elseif,AR20,EQ,'TQ80X3',THEN
   CEDISATQ_VAR_b=0.08000
   CEDISATQ_VAR_t=0.00300
</v>
      </c>
      <c r="H137" s="7">
        <f t="shared" si="22"/>
        <v>80</v>
      </c>
      <c r="I137" s="1">
        <v>195</v>
      </c>
      <c r="J137" s="7">
        <f t="shared" si="23"/>
        <v>1.95</v>
      </c>
      <c r="K137" s="7">
        <v>2911</v>
      </c>
      <c r="L137" s="7">
        <f t="shared" si="24"/>
        <v>29.11</v>
      </c>
      <c r="M137" s="13">
        <f t="shared" si="25"/>
        <v>4.8516666666666666</v>
      </c>
      <c r="N137" s="7" t="str">
        <f t="shared" si="26"/>
        <v>TQ80x1.95</v>
      </c>
      <c r="O137" s="7" t="str">
        <f t="shared" si="27"/>
        <v>TQ80x1</v>
      </c>
    </row>
    <row r="138" spans="1:15" ht="15" customHeight="1" x14ac:dyDescent="0.25">
      <c r="A138" s="1" t="s">
        <v>1172</v>
      </c>
      <c r="B138" s="1" t="s">
        <v>1171</v>
      </c>
      <c r="C138" s="11">
        <v>8.2233333333333345</v>
      </c>
      <c r="D138" s="2">
        <v>80</v>
      </c>
      <c r="E138" s="11">
        <v>3.35</v>
      </c>
      <c r="F138" s="6" t="str">
        <f t="shared" si="20"/>
        <v xml:space="preserve">*elseif,AR20,EQ,'TQ80X3.35',THEN
   CEDISATQ_VAR_b=0.08000
   CEDISATQ_VAR_t=0.00335
</v>
      </c>
      <c r="H138" s="7">
        <f t="shared" si="22"/>
        <v>80</v>
      </c>
      <c r="I138" s="1">
        <v>200</v>
      </c>
      <c r="J138" s="7">
        <f t="shared" si="23"/>
        <v>2</v>
      </c>
      <c r="K138" s="7">
        <v>2984</v>
      </c>
      <c r="L138" s="7">
        <f t="shared" si="24"/>
        <v>29.84</v>
      </c>
      <c r="M138" s="13">
        <f t="shared" si="25"/>
        <v>4.9733333333333336</v>
      </c>
      <c r="N138" s="7" t="str">
        <f t="shared" si="26"/>
        <v>TQ80x2</v>
      </c>
      <c r="O138" s="7" t="str">
        <f t="shared" si="27"/>
        <v>TQ80x2</v>
      </c>
    </row>
    <row r="139" spans="1:15" ht="15" customHeight="1" x14ac:dyDescent="0.25">
      <c r="A139" s="1" t="s">
        <v>1173</v>
      </c>
      <c r="B139" s="1" t="s">
        <v>1171</v>
      </c>
      <c r="C139" s="11">
        <v>9.17</v>
      </c>
      <c r="D139" s="2">
        <v>80</v>
      </c>
      <c r="E139" s="11">
        <v>3.75</v>
      </c>
      <c r="F139" s="6" t="str">
        <f t="shared" si="20"/>
        <v xml:space="preserve">*elseif,AR20,EQ,'TQ80X3.75',THEN
   CEDISATQ_VAR_b=0.08000
   CEDISATQ_VAR_t=0.00375
</v>
      </c>
      <c r="H139" s="7">
        <f t="shared" si="22"/>
        <v>80</v>
      </c>
      <c r="I139" s="1">
        <v>225</v>
      </c>
      <c r="J139" s="7">
        <f t="shared" si="23"/>
        <v>2.25</v>
      </c>
      <c r="K139" s="7">
        <v>3349</v>
      </c>
      <c r="L139" s="7">
        <f t="shared" si="24"/>
        <v>33.49</v>
      </c>
      <c r="M139" s="13">
        <f t="shared" si="25"/>
        <v>5.581666666666667</v>
      </c>
      <c r="N139" s="7" t="str">
        <f t="shared" si="26"/>
        <v>TQ80x2.25</v>
      </c>
      <c r="O139" s="7" t="str">
        <f t="shared" si="27"/>
        <v>TQ80x2</v>
      </c>
    </row>
    <row r="140" spans="1:15" ht="15" customHeight="1" x14ac:dyDescent="0.25">
      <c r="A140" s="1" t="s">
        <v>1174</v>
      </c>
      <c r="B140" s="1" t="s">
        <v>1174</v>
      </c>
      <c r="C140" s="11">
        <v>9.7566666666666659</v>
      </c>
      <c r="D140" s="2">
        <v>80</v>
      </c>
      <c r="E140" s="11">
        <v>4</v>
      </c>
      <c r="F140" s="6" t="str">
        <f t="shared" si="20"/>
        <v xml:space="preserve">*elseif,AR20,EQ,'TQ80X4',THEN
   CEDISATQ_VAR_b=0.08000
   CEDISATQ_VAR_t=0.00400
</v>
      </c>
      <c r="H140" s="7">
        <f t="shared" si="22"/>
        <v>80</v>
      </c>
      <c r="I140" s="1">
        <v>265</v>
      </c>
      <c r="J140" s="7">
        <f t="shared" si="23"/>
        <v>2.65</v>
      </c>
      <c r="K140" s="7">
        <v>3930</v>
      </c>
      <c r="L140" s="7">
        <f t="shared" si="24"/>
        <v>39.299999999999997</v>
      </c>
      <c r="M140" s="13">
        <f t="shared" si="25"/>
        <v>6.55</v>
      </c>
      <c r="N140" s="7" t="str">
        <f t="shared" si="26"/>
        <v>TQ80x2.65</v>
      </c>
      <c r="O140" s="7" t="str">
        <f t="shared" si="27"/>
        <v>TQ80x2</v>
      </c>
    </row>
    <row r="141" spans="1:15" ht="15" customHeight="1" x14ac:dyDescent="0.25">
      <c r="A141" s="1" t="s">
        <v>1175</v>
      </c>
      <c r="B141" s="1" t="s">
        <v>1174</v>
      </c>
      <c r="C141" s="11">
        <v>10.341666666666667</v>
      </c>
      <c r="D141" s="2">
        <v>80</v>
      </c>
      <c r="E141" s="11">
        <v>4.25</v>
      </c>
      <c r="F141" s="6" t="str">
        <f t="shared" si="20"/>
        <v xml:space="preserve">*elseif,AR20,EQ,'TQ80X4.25',THEN
   CEDISATQ_VAR_b=0.08000
   CEDISATQ_VAR_t=0.00425
</v>
      </c>
      <c r="H141" s="7">
        <f t="shared" si="22"/>
        <v>80</v>
      </c>
      <c r="I141" s="1">
        <v>300</v>
      </c>
      <c r="J141" s="7">
        <f t="shared" si="23"/>
        <v>3</v>
      </c>
      <c r="K141" s="7">
        <v>4434</v>
      </c>
      <c r="L141" s="7">
        <f t="shared" si="24"/>
        <v>44.34</v>
      </c>
      <c r="M141" s="13">
        <f t="shared" si="25"/>
        <v>7.3900000000000006</v>
      </c>
      <c r="N141" s="7" t="str">
        <f t="shared" si="26"/>
        <v>TQ80x3</v>
      </c>
      <c r="O141" s="7" t="str">
        <f t="shared" si="27"/>
        <v>TQ80x3</v>
      </c>
    </row>
    <row r="142" spans="1:15" ht="15" customHeight="1" x14ac:dyDescent="0.25">
      <c r="A142" s="1" t="s">
        <v>1176</v>
      </c>
      <c r="B142" s="1" t="s">
        <v>1174</v>
      </c>
      <c r="C142" s="11">
        <v>11.501666666666667</v>
      </c>
      <c r="D142" s="2">
        <v>80</v>
      </c>
      <c r="E142" s="11">
        <v>4.75</v>
      </c>
      <c r="F142" s="6" t="str">
        <f t="shared" si="20"/>
        <v xml:space="preserve">*elseif,AR20,EQ,'TQ80X4.75',THEN
   CEDISATQ_VAR_b=0.08000
   CEDISATQ_VAR_t=0.00475
</v>
      </c>
      <c r="H142" s="7">
        <f t="shared" si="22"/>
        <v>80</v>
      </c>
      <c r="I142" s="1">
        <v>335</v>
      </c>
      <c r="J142" s="7">
        <f t="shared" si="23"/>
        <v>3.35</v>
      </c>
      <c r="K142" s="7">
        <v>4934</v>
      </c>
      <c r="L142" s="7">
        <f t="shared" si="24"/>
        <v>49.34</v>
      </c>
      <c r="M142" s="13">
        <f t="shared" si="25"/>
        <v>8.2233333333333345</v>
      </c>
      <c r="N142" s="7" t="str">
        <f t="shared" si="26"/>
        <v>TQ80x3.35</v>
      </c>
      <c r="O142" s="7" t="str">
        <f t="shared" si="27"/>
        <v>TQ80x3</v>
      </c>
    </row>
    <row r="143" spans="1:15" ht="15" customHeight="1" x14ac:dyDescent="0.25">
      <c r="A143" s="1" t="s">
        <v>1177</v>
      </c>
      <c r="B143" s="1" t="s">
        <v>1178</v>
      </c>
      <c r="C143" s="11">
        <v>3.3866666666666667</v>
      </c>
      <c r="D143" s="2">
        <v>90</v>
      </c>
      <c r="E143" s="11">
        <v>1.2</v>
      </c>
      <c r="F143" s="6" t="str">
        <f t="shared" si="20"/>
        <v xml:space="preserve">*elseif,AR20,EQ,'TQ90X1.2',THEN
   CEDISATQ_VAR_b=0.09000
   CEDISATQ_VAR_t=0.00120
</v>
      </c>
      <c r="H143" s="7">
        <f t="shared" si="22"/>
        <v>80</v>
      </c>
      <c r="I143" s="1">
        <v>375</v>
      </c>
      <c r="J143" s="7">
        <f t="shared" si="23"/>
        <v>3.75</v>
      </c>
      <c r="K143" s="7">
        <v>5502</v>
      </c>
      <c r="L143" s="7">
        <f t="shared" si="24"/>
        <v>55.02</v>
      </c>
      <c r="M143" s="13">
        <f t="shared" si="25"/>
        <v>9.17</v>
      </c>
      <c r="N143" s="7" t="str">
        <f t="shared" si="26"/>
        <v>TQ80x3.75</v>
      </c>
      <c r="O143" s="7" t="str">
        <f t="shared" si="27"/>
        <v>TQ80x3</v>
      </c>
    </row>
    <row r="144" spans="1:15" ht="15" customHeight="1" x14ac:dyDescent="0.25">
      <c r="A144" s="1" t="s">
        <v>1179</v>
      </c>
      <c r="B144" s="1" t="s">
        <v>1178</v>
      </c>
      <c r="C144" s="11">
        <v>3.5266666666666668</v>
      </c>
      <c r="D144" s="2">
        <v>90</v>
      </c>
      <c r="E144" s="11">
        <v>1.25</v>
      </c>
      <c r="F144" s="6" t="str">
        <f t="shared" si="20"/>
        <v xml:space="preserve">*elseif,AR20,EQ,'TQ90X1.25',THEN
   CEDISATQ_VAR_b=0.09000
   CEDISATQ_VAR_t=0.00125
</v>
      </c>
      <c r="H144" s="7">
        <f t="shared" si="22"/>
        <v>80</v>
      </c>
      <c r="I144" s="1">
        <v>400</v>
      </c>
      <c r="J144" s="7">
        <f t="shared" si="23"/>
        <v>4</v>
      </c>
      <c r="K144" s="7">
        <v>5854</v>
      </c>
      <c r="L144" s="7">
        <f t="shared" si="24"/>
        <v>58.54</v>
      </c>
      <c r="M144" s="13">
        <f t="shared" si="25"/>
        <v>9.7566666666666659</v>
      </c>
      <c r="N144" s="7" t="str">
        <f t="shared" si="26"/>
        <v>TQ80x4</v>
      </c>
      <c r="O144" s="7" t="str">
        <f t="shared" si="27"/>
        <v>TQ80x4</v>
      </c>
    </row>
    <row r="145" spans="1:15" ht="15" customHeight="1" x14ac:dyDescent="0.25">
      <c r="A145" s="1" t="s">
        <v>1180</v>
      </c>
      <c r="B145" s="1" t="s">
        <v>1178</v>
      </c>
      <c r="C145" s="11">
        <v>4.2233333333333336</v>
      </c>
      <c r="D145" s="2">
        <v>90</v>
      </c>
      <c r="E145" s="11">
        <v>1.5</v>
      </c>
      <c r="F145" s="6" t="str">
        <f t="shared" si="20"/>
        <v xml:space="preserve">*elseif,AR20,EQ,'TQ90X1.5',THEN
   CEDISATQ_VAR_b=0.09000
   CEDISATQ_VAR_t=0.00150
</v>
      </c>
      <c r="H145" s="7">
        <f t="shared" si="22"/>
        <v>80</v>
      </c>
      <c r="I145" s="1">
        <v>425</v>
      </c>
      <c r="J145" s="7">
        <f t="shared" si="23"/>
        <v>4.25</v>
      </c>
      <c r="K145" s="7">
        <v>6205</v>
      </c>
      <c r="L145" s="7">
        <f t="shared" si="24"/>
        <v>62.05</v>
      </c>
      <c r="M145" s="13">
        <f t="shared" si="25"/>
        <v>10.341666666666667</v>
      </c>
      <c r="N145" s="7" t="str">
        <f t="shared" si="26"/>
        <v>TQ80x4.25</v>
      </c>
      <c r="O145" s="7" t="str">
        <f t="shared" si="27"/>
        <v>TQ80x4</v>
      </c>
    </row>
    <row r="146" spans="1:15" ht="15" customHeight="1" x14ac:dyDescent="0.25">
      <c r="A146" s="1" t="s">
        <v>1181</v>
      </c>
      <c r="B146" s="1" t="s">
        <v>1178</v>
      </c>
      <c r="C146" s="11">
        <v>4.3616666666666672</v>
      </c>
      <c r="D146" s="2">
        <v>90</v>
      </c>
      <c r="E146" s="11">
        <v>1.55</v>
      </c>
      <c r="F146" s="6" t="str">
        <f t="shared" si="20"/>
        <v xml:space="preserve">*elseif,AR20,EQ,'TQ90X1.55',THEN
   CEDISATQ_VAR_b=0.09000
   CEDISATQ_VAR_t=0.00155
</v>
      </c>
      <c r="H146" s="7">
        <f t="shared" si="22"/>
        <v>80</v>
      </c>
      <c r="I146" s="1">
        <v>475</v>
      </c>
      <c r="J146" s="7">
        <f t="shared" si="23"/>
        <v>4.75</v>
      </c>
      <c r="K146" s="7">
        <v>6901</v>
      </c>
      <c r="L146" s="7">
        <f t="shared" si="24"/>
        <v>69.010000000000005</v>
      </c>
      <c r="M146" s="13">
        <f t="shared" si="25"/>
        <v>11.501666666666667</v>
      </c>
      <c r="N146" s="7" t="str">
        <f t="shared" si="26"/>
        <v>TQ80x4.75</v>
      </c>
      <c r="O146" s="7" t="str">
        <f t="shared" si="27"/>
        <v>TQ80x4</v>
      </c>
    </row>
    <row r="147" spans="1:15" ht="15" customHeight="1" x14ac:dyDescent="0.25">
      <c r="A147" s="1" t="s">
        <v>1182</v>
      </c>
      <c r="B147" s="1" t="s">
        <v>1178</v>
      </c>
      <c r="C147" s="11">
        <v>5.0549999999999997</v>
      </c>
      <c r="D147" s="2">
        <v>90</v>
      </c>
      <c r="E147" s="11">
        <v>1.8</v>
      </c>
      <c r="F147" s="6" t="str">
        <f t="shared" si="20"/>
        <v xml:space="preserve">*elseif,AR20,EQ,'TQ90X1.8',THEN
   CEDISATQ_VAR_b=0.09000
   CEDISATQ_VAR_t=0.00180
</v>
      </c>
      <c r="H147" s="7">
        <v>90</v>
      </c>
      <c r="I147" s="1">
        <v>120</v>
      </c>
      <c r="J147" s="7">
        <f t="shared" si="23"/>
        <v>1.2</v>
      </c>
      <c r="K147" s="7">
        <v>2032</v>
      </c>
      <c r="L147" s="7">
        <f t="shared" si="24"/>
        <v>20.32</v>
      </c>
      <c r="M147" s="13">
        <f t="shared" si="25"/>
        <v>3.3866666666666667</v>
      </c>
      <c r="N147" s="7" t="str">
        <f t="shared" si="26"/>
        <v>TQ90x1.2</v>
      </c>
      <c r="O147" s="7" t="str">
        <f t="shared" si="27"/>
        <v>TQ90x1</v>
      </c>
    </row>
    <row r="148" spans="1:15" ht="15" customHeight="1" x14ac:dyDescent="0.25">
      <c r="A148" s="1" t="s">
        <v>1183</v>
      </c>
      <c r="B148" s="1" t="s">
        <v>1178</v>
      </c>
      <c r="C148" s="11">
        <v>5.3316666666666661</v>
      </c>
      <c r="D148" s="2">
        <v>90</v>
      </c>
      <c r="E148" s="11">
        <v>1.9</v>
      </c>
      <c r="F148" s="6" t="str">
        <f t="shared" si="20"/>
        <v xml:space="preserve">*elseif,AR20,EQ,'TQ90X1.9',THEN
   CEDISATQ_VAR_b=0.09000
   CEDISATQ_VAR_t=0.00190
</v>
      </c>
      <c r="H148" s="7">
        <f t="shared" ref="H148:H162" si="28">H147</f>
        <v>90</v>
      </c>
      <c r="I148" s="1">
        <v>125</v>
      </c>
      <c r="J148" s="7">
        <f t="shared" si="23"/>
        <v>1.25</v>
      </c>
      <c r="K148" s="7">
        <v>2116</v>
      </c>
      <c r="L148" s="7">
        <f t="shared" si="24"/>
        <v>21.16</v>
      </c>
      <c r="M148" s="13">
        <f t="shared" si="25"/>
        <v>3.5266666666666668</v>
      </c>
      <c r="N148" s="7" t="str">
        <f t="shared" si="26"/>
        <v>TQ90x1.25</v>
      </c>
      <c r="O148" s="7" t="str">
        <f t="shared" si="27"/>
        <v>TQ90x1</v>
      </c>
    </row>
    <row r="149" spans="1:15" ht="15" customHeight="1" x14ac:dyDescent="0.25">
      <c r="A149" s="1" t="s">
        <v>1184</v>
      </c>
      <c r="B149" s="1" t="s">
        <v>1178</v>
      </c>
      <c r="C149" s="11">
        <v>5.47</v>
      </c>
      <c r="D149" s="2">
        <v>90</v>
      </c>
      <c r="E149" s="11">
        <v>1.95</v>
      </c>
      <c r="F149" s="6" t="str">
        <f t="shared" si="20"/>
        <v xml:space="preserve">*elseif,AR20,EQ,'TQ90X1.95',THEN
   CEDISATQ_VAR_b=0.09000
   CEDISATQ_VAR_t=0.00195
</v>
      </c>
      <c r="H149" s="7">
        <f t="shared" si="28"/>
        <v>90</v>
      </c>
      <c r="I149" s="1">
        <v>150</v>
      </c>
      <c r="J149" s="7">
        <f t="shared" si="23"/>
        <v>1.5</v>
      </c>
      <c r="K149" s="7">
        <v>2534</v>
      </c>
      <c r="L149" s="7">
        <f t="shared" si="24"/>
        <v>25.34</v>
      </c>
      <c r="M149" s="13">
        <f t="shared" si="25"/>
        <v>4.2233333333333336</v>
      </c>
      <c r="N149" s="7" t="str">
        <f t="shared" si="26"/>
        <v>TQ90x1.5</v>
      </c>
      <c r="O149" s="7" t="str">
        <f t="shared" si="27"/>
        <v>TQ90x1</v>
      </c>
    </row>
    <row r="150" spans="1:15" ht="15" customHeight="1" x14ac:dyDescent="0.25">
      <c r="A150" s="1" t="s">
        <v>1185</v>
      </c>
      <c r="B150" s="1" t="s">
        <v>1185</v>
      </c>
      <c r="C150" s="11">
        <v>5.6066666666666665</v>
      </c>
      <c r="D150" s="2">
        <v>90</v>
      </c>
      <c r="E150" s="11">
        <v>2</v>
      </c>
      <c r="F150" s="6" t="str">
        <f t="shared" si="20"/>
        <v xml:space="preserve">*elseif,AR20,EQ,'TQ90X2',THEN
   CEDISATQ_VAR_b=0.09000
   CEDISATQ_VAR_t=0.00200
</v>
      </c>
      <c r="H150" s="7">
        <f t="shared" si="28"/>
        <v>90</v>
      </c>
      <c r="I150" s="1">
        <v>155</v>
      </c>
      <c r="J150" s="7">
        <f t="shared" si="23"/>
        <v>1.55</v>
      </c>
      <c r="K150" s="7">
        <v>2617</v>
      </c>
      <c r="L150" s="7">
        <f t="shared" si="24"/>
        <v>26.17</v>
      </c>
      <c r="M150" s="13">
        <f t="shared" si="25"/>
        <v>4.3616666666666672</v>
      </c>
      <c r="N150" s="7" t="str">
        <f t="shared" si="26"/>
        <v>TQ90x1.55</v>
      </c>
      <c r="O150" s="7" t="str">
        <f t="shared" si="27"/>
        <v>TQ90x1</v>
      </c>
    </row>
    <row r="151" spans="1:15" ht="15" customHeight="1" x14ac:dyDescent="0.25">
      <c r="A151" s="1" t="s">
        <v>1186</v>
      </c>
      <c r="B151" s="1" t="s">
        <v>1185</v>
      </c>
      <c r="C151" s="11">
        <v>6.2950000000000008</v>
      </c>
      <c r="D151" s="2">
        <v>90</v>
      </c>
      <c r="E151" s="11">
        <v>2.25</v>
      </c>
      <c r="F151" s="6" t="str">
        <f t="shared" si="20"/>
        <v xml:space="preserve">*elseif,AR20,EQ,'TQ90X2.25',THEN
   CEDISATQ_VAR_b=0.09000
   CEDISATQ_VAR_t=0.00225
</v>
      </c>
      <c r="H151" s="7">
        <f t="shared" si="28"/>
        <v>90</v>
      </c>
      <c r="I151" s="1">
        <v>180</v>
      </c>
      <c r="J151" s="7">
        <f t="shared" si="23"/>
        <v>1.8</v>
      </c>
      <c r="K151" s="7">
        <v>3033</v>
      </c>
      <c r="L151" s="7">
        <f t="shared" si="24"/>
        <v>30.33</v>
      </c>
      <c r="M151" s="13">
        <f t="shared" si="25"/>
        <v>5.0549999999999997</v>
      </c>
      <c r="N151" s="7" t="str">
        <f t="shared" si="26"/>
        <v>TQ90x1.8</v>
      </c>
      <c r="O151" s="7" t="str">
        <f t="shared" si="27"/>
        <v>TQ90x1</v>
      </c>
    </row>
    <row r="152" spans="1:15" ht="15" customHeight="1" x14ac:dyDescent="0.25">
      <c r="A152" s="1" t="s">
        <v>1187</v>
      </c>
      <c r="B152" s="1" t="s">
        <v>1185</v>
      </c>
      <c r="C152" s="11">
        <v>7.3883333333333328</v>
      </c>
      <c r="D152" s="2">
        <v>90</v>
      </c>
      <c r="E152" s="11">
        <v>2.65</v>
      </c>
      <c r="F152" s="6" t="str">
        <f t="shared" si="20"/>
        <v xml:space="preserve">*elseif,AR20,EQ,'TQ90X2.65',THEN
   CEDISATQ_VAR_b=0.09000
   CEDISATQ_VAR_t=0.00265
</v>
      </c>
      <c r="H152" s="7">
        <f t="shared" si="28"/>
        <v>90</v>
      </c>
      <c r="I152" s="1">
        <v>190</v>
      </c>
      <c r="J152" s="7">
        <f t="shared" si="23"/>
        <v>1.9</v>
      </c>
      <c r="K152" s="7">
        <v>3199</v>
      </c>
      <c r="L152" s="7">
        <f t="shared" si="24"/>
        <v>31.99</v>
      </c>
      <c r="M152" s="13">
        <f t="shared" si="25"/>
        <v>5.3316666666666661</v>
      </c>
      <c r="N152" s="7" t="str">
        <f t="shared" si="26"/>
        <v>TQ90x1.9</v>
      </c>
      <c r="O152" s="7" t="str">
        <f t="shared" si="27"/>
        <v>TQ90x1</v>
      </c>
    </row>
    <row r="153" spans="1:15" ht="15" customHeight="1" x14ac:dyDescent="0.25">
      <c r="A153" s="1" t="s">
        <v>1188</v>
      </c>
      <c r="B153" s="1" t="s">
        <v>1188</v>
      </c>
      <c r="C153" s="11">
        <v>8.34</v>
      </c>
      <c r="D153" s="2">
        <v>90</v>
      </c>
      <c r="E153" s="11">
        <v>3</v>
      </c>
      <c r="F153" s="6" t="str">
        <f t="shared" si="20"/>
        <v xml:space="preserve">*elseif,AR20,EQ,'TQ90X3',THEN
   CEDISATQ_VAR_b=0.09000
   CEDISATQ_VAR_t=0.00300
</v>
      </c>
      <c r="H153" s="7">
        <f t="shared" si="28"/>
        <v>90</v>
      </c>
      <c r="I153" s="1">
        <v>195</v>
      </c>
      <c r="J153" s="7">
        <f t="shared" si="23"/>
        <v>1.95</v>
      </c>
      <c r="K153" s="7">
        <v>3282</v>
      </c>
      <c r="L153" s="7">
        <f t="shared" si="24"/>
        <v>32.82</v>
      </c>
      <c r="M153" s="13">
        <f t="shared" si="25"/>
        <v>5.47</v>
      </c>
      <c r="N153" s="7" t="str">
        <f t="shared" si="26"/>
        <v>TQ90x1.95</v>
      </c>
      <c r="O153" s="7" t="str">
        <f t="shared" si="27"/>
        <v>TQ90x1</v>
      </c>
    </row>
    <row r="154" spans="1:15" ht="15" customHeight="1" x14ac:dyDescent="0.25">
      <c r="A154" s="1" t="s">
        <v>1189</v>
      </c>
      <c r="B154" s="1" t="s">
        <v>1188</v>
      </c>
      <c r="C154" s="11">
        <v>9.2850000000000001</v>
      </c>
      <c r="D154" s="2">
        <v>90</v>
      </c>
      <c r="E154" s="11">
        <v>3.35</v>
      </c>
      <c r="F154" s="6" t="str">
        <f t="shared" si="20"/>
        <v xml:space="preserve">*elseif,AR20,EQ,'TQ90X3.35',THEN
   CEDISATQ_VAR_b=0.09000
   CEDISATQ_VAR_t=0.00335
</v>
      </c>
      <c r="H154" s="7">
        <f t="shared" si="28"/>
        <v>90</v>
      </c>
      <c r="I154" s="1">
        <v>200</v>
      </c>
      <c r="J154" s="7">
        <f t="shared" si="23"/>
        <v>2</v>
      </c>
      <c r="K154" s="7">
        <v>3364</v>
      </c>
      <c r="L154" s="7">
        <f t="shared" si="24"/>
        <v>33.64</v>
      </c>
      <c r="M154" s="13">
        <f t="shared" si="25"/>
        <v>5.6066666666666665</v>
      </c>
      <c r="N154" s="7" t="str">
        <f t="shared" si="26"/>
        <v>TQ90x2</v>
      </c>
      <c r="O154" s="7" t="str">
        <f t="shared" si="27"/>
        <v>TQ90x2</v>
      </c>
    </row>
    <row r="155" spans="1:15" ht="15" customHeight="1" x14ac:dyDescent="0.25">
      <c r="A155" s="1" t="s">
        <v>1190</v>
      </c>
      <c r="B155" s="1" t="s">
        <v>1188</v>
      </c>
      <c r="C155" s="11">
        <v>10.358333333333333</v>
      </c>
      <c r="D155" s="2">
        <v>90</v>
      </c>
      <c r="E155" s="11">
        <v>3.75</v>
      </c>
      <c r="F155" s="6" t="str">
        <f t="shared" si="20"/>
        <v xml:space="preserve">*elseif,AR20,EQ,'TQ90X3.75',THEN
   CEDISATQ_VAR_b=0.09000
   CEDISATQ_VAR_t=0.00375
</v>
      </c>
      <c r="H155" s="7">
        <f t="shared" si="28"/>
        <v>90</v>
      </c>
      <c r="I155" s="1">
        <v>225</v>
      </c>
      <c r="J155" s="7">
        <f t="shared" si="23"/>
        <v>2.25</v>
      </c>
      <c r="K155" s="7">
        <v>3777</v>
      </c>
      <c r="L155" s="7">
        <f t="shared" si="24"/>
        <v>37.770000000000003</v>
      </c>
      <c r="M155" s="13">
        <f t="shared" si="25"/>
        <v>6.2950000000000008</v>
      </c>
      <c r="N155" s="7" t="str">
        <f t="shared" si="26"/>
        <v>TQ90x2.25</v>
      </c>
      <c r="O155" s="7" t="str">
        <f t="shared" si="27"/>
        <v>TQ90x2</v>
      </c>
    </row>
    <row r="156" spans="1:15" ht="15" customHeight="1" x14ac:dyDescent="0.25">
      <c r="A156" s="1" t="s">
        <v>1191</v>
      </c>
      <c r="B156" s="1" t="s">
        <v>1191</v>
      </c>
      <c r="C156" s="11">
        <v>11.025</v>
      </c>
      <c r="D156" s="2">
        <v>90</v>
      </c>
      <c r="E156" s="11">
        <v>4</v>
      </c>
      <c r="F156" s="6" t="str">
        <f t="shared" si="20"/>
        <v xml:space="preserve">*elseif,AR20,EQ,'TQ90X4',THEN
   CEDISATQ_VAR_b=0.09000
   CEDISATQ_VAR_t=0.00400
</v>
      </c>
      <c r="H156" s="7">
        <f t="shared" si="28"/>
        <v>90</v>
      </c>
      <c r="I156" s="1">
        <v>265</v>
      </c>
      <c r="J156" s="7">
        <f t="shared" si="23"/>
        <v>2.65</v>
      </c>
      <c r="K156" s="7">
        <v>4433</v>
      </c>
      <c r="L156" s="7">
        <f t="shared" si="24"/>
        <v>44.33</v>
      </c>
      <c r="M156" s="13">
        <f t="shared" si="25"/>
        <v>7.3883333333333328</v>
      </c>
      <c r="N156" s="7" t="str">
        <f t="shared" si="26"/>
        <v>TQ90x2.65</v>
      </c>
      <c r="O156" s="7" t="str">
        <f t="shared" si="27"/>
        <v>TQ90x2</v>
      </c>
    </row>
    <row r="157" spans="1:15" ht="15" customHeight="1" x14ac:dyDescent="0.25">
      <c r="A157" s="1" t="s">
        <v>1192</v>
      </c>
      <c r="B157" s="1" t="s">
        <v>1191</v>
      </c>
      <c r="C157" s="11">
        <v>11.688333333333333</v>
      </c>
      <c r="D157" s="2">
        <v>90</v>
      </c>
      <c r="E157" s="11">
        <v>4.25</v>
      </c>
      <c r="F157" s="6" t="str">
        <f t="shared" si="20"/>
        <v xml:space="preserve">*elseif,AR20,EQ,'TQ90X4.25',THEN
   CEDISATQ_VAR_b=0.09000
   CEDISATQ_VAR_t=0.00425
</v>
      </c>
      <c r="H157" s="7">
        <f t="shared" si="28"/>
        <v>90</v>
      </c>
      <c r="I157" s="1">
        <v>300</v>
      </c>
      <c r="J157" s="7">
        <f t="shared" si="23"/>
        <v>3</v>
      </c>
      <c r="K157" s="7">
        <v>5004</v>
      </c>
      <c r="L157" s="7">
        <f t="shared" si="24"/>
        <v>50.04</v>
      </c>
      <c r="M157" s="13">
        <f t="shared" si="25"/>
        <v>8.34</v>
      </c>
      <c r="N157" s="7" t="str">
        <f t="shared" si="26"/>
        <v>TQ90x3</v>
      </c>
      <c r="O157" s="7" t="str">
        <f t="shared" si="27"/>
        <v>TQ90x3</v>
      </c>
    </row>
    <row r="158" spans="1:15" ht="15" customHeight="1" x14ac:dyDescent="0.25">
      <c r="A158" s="1" t="s">
        <v>1193</v>
      </c>
      <c r="B158" s="1" t="s">
        <v>1191</v>
      </c>
      <c r="C158" s="11">
        <v>13.006666666666668</v>
      </c>
      <c r="D158" s="2">
        <v>90</v>
      </c>
      <c r="E158" s="11">
        <v>4.75</v>
      </c>
      <c r="F158" s="6" t="str">
        <f t="shared" si="20"/>
        <v xml:space="preserve">*elseif,AR20,EQ,'TQ90X4.75',THEN
   CEDISATQ_VAR_b=0.09000
   CEDISATQ_VAR_t=0.00475
</v>
      </c>
      <c r="H158" s="7">
        <f t="shared" si="28"/>
        <v>90</v>
      </c>
      <c r="I158" s="1">
        <v>335</v>
      </c>
      <c r="J158" s="7">
        <f t="shared" si="23"/>
        <v>3.35</v>
      </c>
      <c r="K158" s="7">
        <v>5571</v>
      </c>
      <c r="L158" s="7">
        <f t="shared" si="24"/>
        <v>55.71</v>
      </c>
      <c r="M158" s="13">
        <f t="shared" si="25"/>
        <v>9.2850000000000001</v>
      </c>
      <c r="N158" s="7" t="str">
        <f t="shared" si="26"/>
        <v>TQ90x3.35</v>
      </c>
      <c r="O158" s="7" t="str">
        <f t="shared" si="27"/>
        <v>TQ90x3</v>
      </c>
    </row>
    <row r="159" spans="1:15" ht="15" customHeight="1" x14ac:dyDescent="0.25">
      <c r="A159" s="1" t="s">
        <v>1194</v>
      </c>
      <c r="B159" s="1" t="s">
        <v>1195</v>
      </c>
      <c r="C159" s="11">
        <v>3.7666666666666671</v>
      </c>
      <c r="D159" s="2">
        <v>100</v>
      </c>
      <c r="E159" s="11">
        <v>1.2</v>
      </c>
      <c r="F159" s="6" t="str">
        <f t="shared" si="20"/>
        <v xml:space="preserve">*elseif,AR20,EQ,'TQ100X1.2',THEN
   CEDISATQ_VAR_b=0.10000
   CEDISATQ_VAR_t=0.00120
</v>
      </c>
      <c r="H159" s="7">
        <f t="shared" si="28"/>
        <v>90</v>
      </c>
      <c r="I159" s="1">
        <v>375</v>
      </c>
      <c r="J159" s="7">
        <f t="shared" si="23"/>
        <v>3.75</v>
      </c>
      <c r="K159" s="7">
        <v>6215</v>
      </c>
      <c r="L159" s="7">
        <f t="shared" si="24"/>
        <v>62.15</v>
      </c>
      <c r="M159" s="13">
        <f t="shared" si="25"/>
        <v>10.358333333333333</v>
      </c>
      <c r="N159" s="7" t="str">
        <f t="shared" si="26"/>
        <v>TQ90x3.75</v>
      </c>
      <c r="O159" s="7" t="str">
        <f t="shared" si="27"/>
        <v>TQ90x3</v>
      </c>
    </row>
    <row r="160" spans="1:15" ht="15" customHeight="1" x14ac:dyDescent="0.25">
      <c r="A160" s="1" t="s">
        <v>1196</v>
      </c>
      <c r="B160" s="1" t="s">
        <v>1195</v>
      </c>
      <c r="C160" s="11">
        <v>3.9233333333333333</v>
      </c>
      <c r="D160" s="2">
        <v>100</v>
      </c>
      <c r="E160" s="11">
        <v>1.25</v>
      </c>
      <c r="F160" s="6" t="str">
        <f t="shared" si="20"/>
        <v xml:space="preserve">*elseif,AR20,EQ,'TQ100X1.25',THEN
   CEDISATQ_VAR_b=0.10000
   CEDISATQ_VAR_t=0.00125
</v>
      </c>
      <c r="H160" s="7">
        <f t="shared" si="28"/>
        <v>90</v>
      </c>
      <c r="I160" s="1">
        <v>400</v>
      </c>
      <c r="J160" s="7">
        <f t="shared" si="23"/>
        <v>4</v>
      </c>
      <c r="K160" s="7">
        <v>6615</v>
      </c>
      <c r="L160" s="7">
        <f t="shared" si="24"/>
        <v>66.150000000000006</v>
      </c>
      <c r="M160" s="13">
        <f t="shared" si="25"/>
        <v>11.025</v>
      </c>
      <c r="N160" s="7" t="str">
        <f t="shared" si="26"/>
        <v>TQ90x4</v>
      </c>
      <c r="O160" s="7" t="str">
        <f t="shared" si="27"/>
        <v>TQ90x4</v>
      </c>
    </row>
    <row r="161" spans="1:15" ht="15" customHeight="1" x14ac:dyDescent="0.25">
      <c r="A161" s="1" t="s">
        <v>1197</v>
      </c>
      <c r="B161" s="1" t="s">
        <v>1195</v>
      </c>
      <c r="C161" s="11">
        <v>4.6983333333333333</v>
      </c>
      <c r="D161" s="2">
        <v>100</v>
      </c>
      <c r="E161" s="11">
        <v>1.5</v>
      </c>
      <c r="F161" s="6" t="str">
        <f t="shared" si="20"/>
        <v xml:space="preserve">*elseif,AR20,EQ,'TQ100X1.5',THEN
   CEDISATQ_VAR_b=0.10000
   CEDISATQ_VAR_t=0.00150
</v>
      </c>
      <c r="H161" s="7">
        <f t="shared" si="28"/>
        <v>90</v>
      </c>
      <c r="I161" s="1">
        <v>425</v>
      </c>
      <c r="J161" s="7">
        <f t="shared" si="23"/>
        <v>4.25</v>
      </c>
      <c r="K161" s="7">
        <v>7013</v>
      </c>
      <c r="L161" s="7">
        <f t="shared" si="24"/>
        <v>70.13</v>
      </c>
      <c r="M161" s="13">
        <f t="shared" si="25"/>
        <v>11.688333333333333</v>
      </c>
      <c r="N161" s="7" t="str">
        <f t="shared" si="26"/>
        <v>TQ90x4.25</v>
      </c>
      <c r="O161" s="7" t="str">
        <f t="shared" si="27"/>
        <v>TQ90x4</v>
      </c>
    </row>
    <row r="162" spans="1:15" ht="15" customHeight="1" x14ac:dyDescent="0.25">
      <c r="A162" s="1" t="s">
        <v>1198</v>
      </c>
      <c r="B162" s="1" t="s">
        <v>1195</v>
      </c>
      <c r="C162" s="11">
        <v>4.8533333333333335</v>
      </c>
      <c r="D162" s="2">
        <v>100</v>
      </c>
      <c r="E162" s="11">
        <v>1.55</v>
      </c>
      <c r="F162" s="6" t="str">
        <f t="shared" si="20"/>
        <v xml:space="preserve">*elseif,AR20,EQ,'TQ100X1.55',THEN
   CEDISATQ_VAR_b=0.10000
   CEDISATQ_VAR_t=0.00155
</v>
      </c>
      <c r="H162" s="7">
        <f t="shared" si="28"/>
        <v>90</v>
      </c>
      <c r="I162" s="1">
        <v>475</v>
      </c>
      <c r="J162" s="7">
        <f t="shared" si="23"/>
        <v>4.75</v>
      </c>
      <c r="K162" s="7">
        <v>7804</v>
      </c>
      <c r="L162" s="7">
        <f t="shared" si="24"/>
        <v>78.040000000000006</v>
      </c>
      <c r="M162" s="13">
        <f t="shared" si="25"/>
        <v>13.006666666666668</v>
      </c>
      <c r="N162" s="7" t="str">
        <f t="shared" si="26"/>
        <v>TQ90x4.75</v>
      </c>
      <c r="O162" s="7" t="str">
        <f t="shared" si="27"/>
        <v>TQ90x4</v>
      </c>
    </row>
    <row r="163" spans="1:15" ht="15" customHeight="1" x14ac:dyDescent="0.25">
      <c r="A163" s="1" t="s">
        <v>1199</v>
      </c>
      <c r="B163" s="1" t="s">
        <v>1195</v>
      </c>
      <c r="C163" s="11">
        <v>5.625</v>
      </c>
      <c r="D163" s="2">
        <v>100</v>
      </c>
      <c r="E163" s="11">
        <v>1.8</v>
      </c>
      <c r="F163" s="6" t="str">
        <f t="shared" si="20"/>
        <v xml:space="preserve">*elseif,AR20,EQ,'TQ100X1.8',THEN
   CEDISATQ_VAR_b=0.10000
   CEDISATQ_VAR_t=0.00180
</v>
      </c>
      <c r="H163" s="7">
        <v>100</v>
      </c>
      <c r="I163" s="1">
        <v>120</v>
      </c>
      <c r="J163" s="7">
        <f t="shared" si="23"/>
        <v>1.2</v>
      </c>
      <c r="K163" s="7">
        <v>2260</v>
      </c>
      <c r="L163" s="7">
        <f t="shared" si="24"/>
        <v>22.6</v>
      </c>
      <c r="M163" s="13">
        <f t="shared" si="25"/>
        <v>3.7666666666666671</v>
      </c>
      <c r="N163" s="7" t="str">
        <f t="shared" si="26"/>
        <v>TQ100x1.2</v>
      </c>
      <c r="O163" s="7" t="str">
        <f t="shared" si="27"/>
        <v>TQ100x1</v>
      </c>
    </row>
    <row r="164" spans="1:15" ht="15" customHeight="1" x14ac:dyDescent="0.25">
      <c r="A164" s="1" t="s">
        <v>1200</v>
      </c>
      <c r="B164" s="1" t="s">
        <v>1195</v>
      </c>
      <c r="C164" s="11">
        <v>5.9333333333333336</v>
      </c>
      <c r="D164" s="2">
        <v>100</v>
      </c>
      <c r="E164" s="11">
        <v>1.9</v>
      </c>
      <c r="F164" s="6" t="str">
        <f t="shared" si="20"/>
        <v xml:space="preserve">*elseif,AR20,EQ,'TQ100X1.9',THEN
   CEDISATQ_VAR_b=0.10000
   CEDISATQ_VAR_t=0.00190
</v>
      </c>
      <c r="H164" s="7">
        <f>H163</f>
        <v>100</v>
      </c>
      <c r="I164" s="1">
        <v>125</v>
      </c>
      <c r="J164" s="7">
        <f t="shared" si="23"/>
        <v>1.25</v>
      </c>
      <c r="K164" s="7">
        <v>2354</v>
      </c>
      <c r="L164" s="7">
        <f t="shared" si="24"/>
        <v>23.54</v>
      </c>
      <c r="M164" s="13">
        <f t="shared" si="25"/>
        <v>3.9233333333333333</v>
      </c>
      <c r="N164" s="7" t="str">
        <f t="shared" si="26"/>
        <v>TQ100x1.25</v>
      </c>
      <c r="O164" s="7" t="str">
        <f t="shared" si="27"/>
        <v>TQ100x1</v>
      </c>
    </row>
    <row r="165" spans="1:15" ht="15" customHeight="1" x14ac:dyDescent="0.25">
      <c r="A165" s="1" t="s">
        <v>1201</v>
      </c>
      <c r="B165" s="1" t="s">
        <v>1195</v>
      </c>
      <c r="C165" s="11">
        <v>6.0866666666666669</v>
      </c>
      <c r="D165" s="2">
        <v>100</v>
      </c>
      <c r="E165" s="11">
        <v>1.95</v>
      </c>
      <c r="F165" s="6" t="str">
        <f t="shared" si="20"/>
        <v xml:space="preserve">*elseif,AR20,EQ,'TQ100X1.95',THEN
   CEDISATQ_VAR_b=0.10000
   CEDISATQ_VAR_t=0.00195
</v>
      </c>
      <c r="H165" s="7">
        <f t="shared" ref="H165:H178" si="29">H164</f>
        <v>100</v>
      </c>
      <c r="I165" s="1">
        <v>150</v>
      </c>
      <c r="J165" s="7">
        <f t="shared" si="23"/>
        <v>1.5</v>
      </c>
      <c r="K165" s="7">
        <v>2819</v>
      </c>
      <c r="L165" s="7">
        <f t="shared" si="24"/>
        <v>28.19</v>
      </c>
      <c r="M165" s="13">
        <f t="shared" si="25"/>
        <v>4.6983333333333333</v>
      </c>
      <c r="N165" s="7" t="str">
        <f t="shared" si="26"/>
        <v>TQ100x1.5</v>
      </c>
      <c r="O165" s="7" t="str">
        <f t="shared" si="27"/>
        <v>TQ100x1</v>
      </c>
    </row>
    <row r="166" spans="1:15" ht="15" customHeight="1" x14ac:dyDescent="0.25">
      <c r="A166" s="1" t="s">
        <v>1202</v>
      </c>
      <c r="B166" s="1" t="s">
        <v>1202</v>
      </c>
      <c r="C166" s="11">
        <v>6.1466666666666674</v>
      </c>
      <c r="D166" s="2">
        <v>100</v>
      </c>
      <c r="E166" s="11">
        <v>2</v>
      </c>
      <c r="F166" s="6" t="str">
        <f t="shared" si="20"/>
        <v xml:space="preserve">*elseif,AR20,EQ,'TQ100X2',THEN
   CEDISATQ_VAR_b=0.10000
   CEDISATQ_VAR_t=0.00200
</v>
      </c>
      <c r="H166" s="7">
        <f t="shared" si="29"/>
        <v>100</v>
      </c>
      <c r="I166" s="1">
        <v>155</v>
      </c>
      <c r="J166" s="7">
        <f t="shared" si="23"/>
        <v>1.55</v>
      </c>
      <c r="K166" s="7">
        <v>2912</v>
      </c>
      <c r="L166" s="7">
        <f t="shared" si="24"/>
        <v>29.12</v>
      </c>
      <c r="M166" s="13">
        <f t="shared" si="25"/>
        <v>4.8533333333333335</v>
      </c>
      <c r="N166" s="7" t="str">
        <f t="shared" si="26"/>
        <v>TQ100x1.55</v>
      </c>
      <c r="O166" s="7" t="str">
        <f t="shared" si="27"/>
        <v>TQ100x1</v>
      </c>
    </row>
    <row r="167" spans="1:15" ht="15" customHeight="1" x14ac:dyDescent="0.25">
      <c r="A167" s="1" t="s">
        <v>1203</v>
      </c>
      <c r="B167" s="1" t="s">
        <v>1202</v>
      </c>
      <c r="C167" s="11">
        <v>7.0083333333333329</v>
      </c>
      <c r="D167" s="2">
        <v>100</v>
      </c>
      <c r="E167" s="11">
        <v>2.25</v>
      </c>
      <c r="F167" s="6" t="str">
        <f t="shared" si="20"/>
        <v xml:space="preserve">*elseif,AR20,EQ,'TQ100X2.25',THEN
   CEDISATQ_VAR_b=0.10000
   CEDISATQ_VAR_t=0.00225
</v>
      </c>
      <c r="H167" s="7">
        <f t="shared" si="29"/>
        <v>100</v>
      </c>
      <c r="I167" s="1">
        <v>180</v>
      </c>
      <c r="J167" s="7">
        <f t="shared" si="23"/>
        <v>1.8</v>
      </c>
      <c r="K167" s="7">
        <v>3375</v>
      </c>
      <c r="L167" s="7">
        <f t="shared" si="24"/>
        <v>33.75</v>
      </c>
      <c r="M167" s="13">
        <f t="shared" si="25"/>
        <v>5.625</v>
      </c>
      <c r="N167" s="7" t="str">
        <f t="shared" si="26"/>
        <v>TQ100x1.8</v>
      </c>
      <c r="O167" s="7" t="str">
        <f t="shared" si="27"/>
        <v>TQ100x1</v>
      </c>
    </row>
    <row r="168" spans="1:15" ht="15" customHeight="1" x14ac:dyDescent="0.25">
      <c r="A168" s="1" t="s">
        <v>1204</v>
      </c>
      <c r="B168" s="1" t="s">
        <v>1202</v>
      </c>
      <c r="C168" s="11">
        <v>8.2283333333333335</v>
      </c>
      <c r="D168" s="2">
        <v>100</v>
      </c>
      <c r="E168" s="11">
        <v>2.65</v>
      </c>
      <c r="F168" s="6" t="str">
        <f t="shared" si="20"/>
        <v xml:space="preserve">*elseif,AR20,EQ,'TQ100X2.65',THEN
   CEDISATQ_VAR_b=0.10000
   CEDISATQ_VAR_t=0.00265
</v>
      </c>
      <c r="H168" s="7">
        <f t="shared" si="29"/>
        <v>100</v>
      </c>
      <c r="I168" s="1">
        <v>190</v>
      </c>
      <c r="J168" s="7">
        <f t="shared" si="23"/>
        <v>1.9</v>
      </c>
      <c r="K168" s="7">
        <v>3560</v>
      </c>
      <c r="L168" s="7">
        <f t="shared" si="24"/>
        <v>35.6</v>
      </c>
      <c r="M168" s="13">
        <f t="shared" si="25"/>
        <v>5.9333333333333336</v>
      </c>
      <c r="N168" s="7" t="str">
        <f t="shared" si="26"/>
        <v>TQ100x1.9</v>
      </c>
      <c r="O168" s="7" t="str">
        <f t="shared" si="27"/>
        <v>TQ100x1</v>
      </c>
    </row>
    <row r="169" spans="1:15" ht="15" customHeight="1" x14ac:dyDescent="0.25">
      <c r="A169" s="1" t="s">
        <v>1205</v>
      </c>
      <c r="B169" s="1" t="s">
        <v>1205</v>
      </c>
      <c r="C169" s="11">
        <v>9.2900000000000009</v>
      </c>
      <c r="D169" s="2">
        <v>100</v>
      </c>
      <c r="E169" s="11">
        <v>3</v>
      </c>
      <c r="F169" s="6" t="str">
        <f t="shared" si="20"/>
        <v xml:space="preserve">*elseif,AR20,EQ,'TQ100X3',THEN
   CEDISATQ_VAR_b=0.10000
   CEDISATQ_VAR_t=0.00300
</v>
      </c>
      <c r="H169" s="7">
        <f t="shared" si="29"/>
        <v>100</v>
      </c>
      <c r="I169" s="1">
        <v>195</v>
      </c>
      <c r="J169" s="7">
        <f t="shared" si="23"/>
        <v>1.95</v>
      </c>
      <c r="K169" s="7">
        <v>3652</v>
      </c>
      <c r="L169" s="7">
        <f t="shared" si="24"/>
        <v>36.520000000000003</v>
      </c>
      <c r="M169" s="13">
        <f t="shared" si="25"/>
        <v>6.0866666666666669</v>
      </c>
      <c r="N169" s="7" t="str">
        <f t="shared" si="26"/>
        <v>TQ100x1.95</v>
      </c>
      <c r="O169" s="7" t="str">
        <f t="shared" si="27"/>
        <v>TQ100x1</v>
      </c>
    </row>
    <row r="170" spans="1:15" ht="15" customHeight="1" x14ac:dyDescent="0.25">
      <c r="A170" s="1" t="s">
        <v>1206</v>
      </c>
      <c r="B170" s="1" t="s">
        <v>1205</v>
      </c>
      <c r="C170" s="11">
        <v>10.346666666666666</v>
      </c>
      <c r="D170" s="2">
        <v>100</v>
      </c>
      <c r="E170" s="11">
        <v>3.35</v>
      </c>
      <c r="F170" s="6" t="str">
        <f t="shared" si="20"/>
        <v xml:space="preserve">*elseif,AR20,EQ,'TQ100X3.35',THEN
   CEDISATQ_VAR_b=0.10000
   CEDISATQ_VAR_t=0.00335
</v>
      </c>
      <c r="H170" s="7">
        <f t="shared" si="29"/>
        <v>100</v>
      </c>
      <c r="I170" s="1">
        <v>200</v>
      </c>
      <c r="J170" s="7">
        <f t="shared" si="23"/>
        <v>2</v>
      </c>
      <c r="K170" s="7">
        <v>3688</v>
      </c>
      <c r="L170" s="7">
        <f t="shared" si="24"/>
        <v>36.880000000000003</v>
      </c>
      <c r="M170" s="13">
        <f t="shared" si="25"/>
        <v>6.1466666666666674</v>
      </c>
      <c r="N170" s="7" t="str">
        <f t="shared" si="26"/>
        <v>TQ100x2</v>
      </c>
      <c r="O170" s="7" t="str">
        <f t="shared" si="27"/>
        <v>TQ100x2</v>
      </c>
    </row>
    <row r="171" spans="1:15" ht="15" customHeight="1" x14ac:dyDescent="0.25">
      <c r="A171" s="1" t="s">
        <v>1207</v>
      </c>
      <c r="B171" s="1" t="s">
        <v>1205</v>
      </c>
      <c r="C171" s="11">
        <v>11.546666666666667</v>
      </c>
      <c r="D171" s="2">
        <v>100</v>
      </c>
      <c r="E171" s="11">
        <v>3.75</v>
      </c>
      <c r="F171" s="6" t="str">
        <f t="shared" si="20"/>
        <v xml:space="preserve">*elseif,AR20,EQ,'TQ100X3.75',THEN
   CEDISATQ_VAR_b=0.10000
   CEDISATQ_VAR_t=0.00375
</v>
      </c>
      <c r="H171" s="7">
        <f t="shared" si="29"/>
        <v>100</v>
      </c>
      <c r="I171" s="1">
        <v>225</v>
      </c>
      <c r="J171" s="7">
        <f t="shared" si="23"/>
        <v>2.25</v>
      </c>
      <c r="K171" s="7">
        <v>4205</v>
      </c>
      <c r="L171" s="7">
        <f t="shared" si="24"/>
        <v>42.05</v>
      </c>
      <c r="M171" s="13">
        <f t="shared" si="25"/>
        <v>7.0083333333333329</v>
      </c>
      <c r="N171" s="7" t="str">
        <f t="shared" si="26"/>
        <v>TQ100x2.25</v>
      </c>
      <c r="O171" s="7" t="str">
        <f t="shared" si="27"/>
        <v>TQ100x2</v>
      </c>
    </row>
    <row r="172" spans="1:15" ht="15" customHeight="1" x14ac:dyDescent="0.25">
      <c r="A172" s="1" t="s">
        <v>1208</v>
      </c>
      <c r="B172" s="1" t="s">
        <v>1208</v>
      </c>
      <c r="C172" s="11">
        <v>12.291666666666666</v>
      </c>
      <c r="D172" s="2">
        <v>100</v>
      </c>
      <c r="E172" s="11">
        <v>4</v>
      </c>
      <c r="F172" s="6" t="str">
        <f t="shared" si="20"/>
        <v xml:space="preserve">*elseif,AR20,EQ,'TQ100X4',THEN
   CEDISATQ_VAR_b=0.10000
   CEDISATQ_VAR_t=0.00400
</v>
      </c>
      <c r="H172" s="7">
        <f t="shared" si="29"/>
        <v>100</v>
      </c>
      <c r="I172" s="1">
        <v>265</v>
      </c>
      <c r="J172" s="7">
        <f t="shared" si="23"/>
        <v>2.65</v>
      </c>
      <c r="K172" s="7">
        <v>4937</v>
      </c>
      <c r="L172" s="7">
        <f t="shared" si="24"/>
        <v>49.37</v>
      </c>
      <c r="M172" s="13">
        <f t="shared" si="25"/>
        <v>8.2283333333333335</v>
      </c>
      <c r="N172" s="7" t="str">
        <f t="shared" si="26"/>
        <v>TQ100x2.65</v>
      </c>
      <c r="O172" s="7" t="str">
        <f t="shared" si="27"/>
        <v>TQ100x2</v>
      </c>
    </row>
    <row r="173" spans="1:15" ht="15" customHeight="1" x14ac:dyDescent="0.25">
      <c r="A173" s="1" t="s">
        <v>1209</v>
      </c>
      <c r="B173" s="1" t="s">
        <v>1208</v>
      </c>
      <c r="C173" s="11">
        <v>13.034999999999998</v>
      </c>
      <c r="D173" s="2">
        <v>100</v>
      </c>
      <c r="E173" s="11">
        <v>4.25</v>
      </c>
      <c r="F173" s="6" t="str">
        <f t="shared" si="20"/>
        <v xml:space="preserve">*elseif,AR20,EQ,'TQ100X4.25',THEN
   CEDISATQ_VAR_b=0.10000
   CEDISATQ_VAR_t=0.00425
</v>
      </c>
      <c r="H173" s="7">
        <f t="shared" si="29"/>
        <v>100</v>
      </c>
      <c r="I173" s="1">
        <v>300</v>
      </c>
      <c r="J173" s="7">
        <f t="shared" si="23"/>
        <v>3</v>
      </c>
      <c r="K173" s="7">
        <v>5574</v>
      </c>
      <c r="L173" s="7">
        <f t="shared" si="24"/>
        <v>55.74</v>
      </c>
      <c r="M173" s="13">
        <f t="shared" si="25"/>
        <v>9.2900000000000009</v>
      </c>
      <c r="N173" s="7" t="str">
        <f t="shared" si="26"/>
        <v>TQ100x3</v>
      </c>
      <c r="O173" s="7" t="str">
        <f t="shared" si="27"/>
        <v>TQ100x3</v>
      </c>
    </row>
    <row r="174" spans="1:15" ht="15" customHeight="1" x14ac:dyDescent="0.25">
      <c r="A174" s="1" t="s">
        <v>1210</v>
      </c>
      <c r="B174" s="1" t="s">
        <v>1208</v>
      </c>
      <c r="C174" s="11">
        <v>14.511666666666665</v>
      </c>
      <c r="D174" s="2">
        <v>100</v>
      </c>
      <c r="E174" s="11">
        <v>4.75</v>
      </c>
      <c r="F174" s="6" t="str">
        <f t="shared" ref="F174:F179" si="30">$F$1 &amp; UPPER(A174) &amp; "',THEN" &amp; CHAR(10) &amp; "   " &amp; $G$1 &amp; "_VAR_" &amp; $D$1 &amp; "=" &amp; FIXED(D174/1000,5) &amp; CHAR(10) &amp; "   " &amp; $G$1 &amp; "_VAR_" &amp; $E$1 &amp; "=" &amp; FIXED(E174/1000,5) &amp; CHAR(10)</f>
        <v xml:space="preserve">*elseif,AR20,EQ,'TQ100X4.75',THEN
   CEDISATQ_VAR_b=0.10000
   CEDISATQ_VAR_t=0.00475
</v>
      </c>
      <c r="H174" s="7">
        <f t="shared" si="29"/>
        <v>100</v>
      </c>
      <c r="I174" s="1">
        <v>335</v>
      </c>
      <c r="J174" s="7">
        <f t="shared" si="23"/>
        <v>3.35</v>
      </c>
      <c r="K174" s="7">
        <v>6208</v>
      </c>
      <c r="L174" s="7">
        <f t="shared" si="24"/>
        <v>62.08</v>
      </c>
      <c r="M174" s="13">
        <f t="shared" si="25"/>
        <v>10.346666666666666</v>
      </c>
      <c r="N174" s="7" t="str">
        <f t="shared" si="26"/>
        <v>TQ100x3.35</v>
      </c>
      <c r="O174" s="7" t="str">
        <f t="shared" si="27"/>
        <v>TQ100x3</v>
      </c>
    </row>
    <row r="175" spans="1:15" ht="15" customHeight="1" x14ac:dyDescent="0.25">
      <c r="C175" s="11"/>
      <c r="E175" s="11"/>
      <c r="F175" s="6"/>
      <c r="H175" s="7">
        <f t="shared" si="29"/>
        <v>100</v>
      </c>
      <c r="I175" s="1">
        <v>375</v>
      </c>
      <c r="J175" s="7">
        <f t="shared" si="23"/>
        <v>3.75</v>
      </c>
      <c r="K175" s="7">
        <v>6928</v>
      </c>
      <c r="L175" s="7">
        <f t="shared" si="24"/>
        <v>69.28</v>
      </c>
      <c r="M175" s="13">
        <f t="shared" si="25"/>
        <v>11.546666666666667</v>
      </c>
      <c r="N175" s="7" t="str">
        <f t="shared" si="26"/>
        <v>TQ100x3.75</v>
      </c>
      <c r="O175" s="7" t="str">
        <f t="shared" si="27"/>
        <v>TQ100x3</v>
      </c>
    </row>
    <row r="176" spans="1:15" ht="15" customHeight="1" x14ac:dyDescent="0.25">
      <c r="C176" s="11"/>
      <c r="E176" s="11"/>
      <c r="F176" s="6"/>
      <c r="H176" s="7">
        <f t="shared" si="29"/>
        <v>100</v>
      </c>
      <c r="I176" s="1">
        <v>400</v>
      </c>
      <c r="J176" s="7">
        <f t="shared" si="23"/>
        <v>4</v>
      </c>
      <c r="K176" s="7">
        <v>7375</v>
      </c>
      <c r="L176" s="7">
        <f t="shared" si="24"/>
        <v>73.75</v>
      </c>
      <c r="M176" s="13">
        <f t="shared" si="25"/>
        <v>12.291666666666666</v>
      </c>
      <c r="N176" s="7" t="str">
        <f t="shared" si="26"/>
        <v>TQ100x4</v>
      </c>
      <c r="O176" s="7" t="str">
        <f t="shared" si="27"/>
        <v>TQ100x4</v>
      </c>
    </row>
    <row r="177" spans="3:15" ht="15" customHeight="1" x14ac:dyDescent="0.25">
      <c r="C177" s="11"/>
      <c r="E177" s="11"/>
      <c r="F177" s="6"/>
      <c r="H177" s="7">
        <f t="shared" si="29"/>
        <v>100</v>
      </c>
      <c r="I177" s="1">
        <v>425</v>
      </c>
      <c r="J177" s="7">
        <f t="shared" si="23"/>
        <v>4.25</v>
      </c>
      <c r="K177" s="7">
        <v>7821</v>
      </c>
      <c r="L177" s="7">
        <f t="shared" si="24"/>
        <v>78.209999999999994</v>
      </c>
      <c r="M177" s="13">
        <f t="shared" si="25"/>
        <v>13.034999999999998</v>
      </c>
      <c r="N177" s="7" t="str">
        <f t="shared" si="26"/>
        <v>TQ100x4.25</v>
      </c>
      <c r="O177" s="7" t="str">
        <f t="shared" si="27"/>
        <v>TQ100x4</v>
      </c>
    </row>
    <row r="178" spans="3:15" ht="15" customHeight="1" x14ac:dyDescent="0.25">
      <c r="C178" s="11"/>
      <c r="E178" s="11"/>
      <c r="F178" s="6"/>
      <c r="H178" s="7">
        <f t="shared" si="29"/>
        <v>100</v>
      </c>
      <c r="I178" s="1">
        <v>475</v>
      </c>
      <c r="J178" s="7">
        <f t="shared" si="23"/>
        <v>4.75</v>
      </c>
      <c r="K178" s="7">
        <v>8707</v>
      </c>
      <c r="L178" s="7">
        <f t="shared" si="24"/>
        <v>87.07</v>
      </c>
      <c r="M178" s="13">
        <f t="shared" si="25"/>
        <v>14.511666666666665</v>
      </c>
      <c r="N178" s="7" t="str">
        <f t="shared" si="26"/>
        <v>TQ100x4.75</v>
      </c>
      <c r="O178" s="7" t="str">
        <f t="shared" si="27"/>
        <v>TQ100x4</v>
      </c>
    </row>
    <row r="179" spans="3:15" ht="15" customHeight="1" x14ac:dyDescent="0.25">
      <c r="C179" s="11"/>
      <c r="E179" s="11"/>
      <c r="F179" s="6"/>
      <c r="H179" s="7"/>
      <c r="J179" s="7"/>
      <c r="K179" s="7"/>
      <c r="L179" s="7"/>
      <c r="M179" s="13"/>
      <c r="N179" s="7"/>
      <c r="O179" s="7"/>
    </row>
    <row r="180" spans="3:15" ht="15" customHeight="1" x14ac:dyDescent="0.25">
      <c r="F180" s="6"/>
      <c r="H180" s="7"/>
      <c r="J180" s="7"/>
      <c r="K180" s="7"/>
      <c r="L180" s="7"/>
      <c r="M180" s="13"/>
      <c r="N180" s="7"/>
      <c r="O180" s="7"/>
    </row>
    <row r="181" spans="3:15" ht="15" customHeight="1" x14ac:dyDescent="0.25">
      <c r="F181" s="6"/>
      <c r="H181" s="7"/>
      <c r="J181" s="7"/>
      <c r="K181" s="7"/>
      <c r="L181" s="7"/>
      <c r="M181" s="13"/>
      <c r="N181" s="7"/>
      <c r="O181" s="7"/>
    </row>
    <row r="182" spans="3:15" ht="15" customHeight="1" x14ac:dyDescent="0.25">
      <c r="F182" s="6"/>
      <c r="H182" s="7"/>
      <c r="J182" s="7"/>
      <c r="K182" s="7"/>
      <c r="L182" s="7"/>
      <c r="M182" s="13"/>
      <c r="N182" s="7"/>
      <c r="O182" s="7"/>
    </row>
    <row r="183" spans="3:15" ht="15" customHeight="1" x14ac:dyDescent="0.25">
      <c r="F183" s="6"/>
      <c r="H183" s="7"/>
      <c r="J183" s="7"/>
      <c r="K183" s="7"/>
      <c r="L183" s="7"/>
      <c r="M183" s="13"/>
      <c r="N183" s="7"/>
      <c r="O183" s="7"/>
    </row>
    <row r="184" spans="3:15" ht="15" customHeight="1" x14ac:dyDescent="0.25"/>
    <row r="185" spans="3:15" ht="15" customHeight="1" x14ac:dyDescent="0.25"/>
    <row r="186" spans="3:15" ht="15" customHeight="1" x14ac:dyDescent="0.25"/>
    <row r="187" spans="3:15" ht="15" customHeight="1" x14ac:dyDescent="0.25"/>
    <row r="188" spans="3:15" ht="15" customHeight="1" x14ac:dyDescent="0.25"/>
    <row r="189" spans="3:15" ht="15" customHeight="1" x14ac:dyDescent="0.25"/>
    <row r="190" spans="3:15" ht="15" customHeight="1" x14ac:dyDescent="0.25"/>
    <row r="191" spans="3:15" ht="15" customHeight="1" x14ac:dyDescent="0.25"/>
    <row r="192" spans="3:15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spans="3:5" ht="15" customHeight="1" x14ac:dyDescent="0.25"/>
    <row r="434" spans="3:5" ht="15" customHeight="1" x14ac:dyDescent="0.25"/>
    <row r="435" spans="3:5" ht="15" customHeight="1" x14ac:dyDescent="0.25"/>
    <row r="436" spans="3:5" ht="15" customHeight="1" x14ac:dyDescent="0.25"/>
    <row r="437" spans="3:5" ht="15" customHeight="1" x14ac:dyDescent="0.25"/>
    <row r="438" spans="3:5" ht="15" customHeight="1" x14ac:dyDescent="0.25"/>
    <row r="439" spans="3:5" ht="15" customHeight="1" x14ac:dyDescent="0.25"/>
    <row r="440" spans="3:5" ht="15" customHeight="1" x14ac:dyDescent="0.25"/>
    <row r="441" spans="3:5" s="5" customFormat="1" ht="15" customHeight="1" thickBot="1" x14ac:dyDescent="0.3">
      <c r="C441" s="4"/>
      <c r="D441" s="4"/>
      <c r="E441" s="4"/>
    </row>
    <row r="442" spans="3:5" ht="15" customHeight="1" x14ac:dyDescent="0.25"/>
    <row r="443" spans="3:5" ht="15" customHeight="1" x14ac:dyDescent="0.25"/>
    <row r="444" spans="3:5" ht="15" customHeight="1" x14ac:dyDescent="0.25"/>
    <row r="445" spans="3:5" ht="15" customHeight="1" x14ac:dyDescent="0.25"/>
    <row r="446" spans="3:5" ht="15" customHeight="1" x14ac:dyDescent="0.25"/>
    <row r="447" spans="3:5" ht="15" customHeight="1" x14ac:dyDescent="0.25"/>
    <row r="448" spans="3:5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</sheetData>
  <conditionalFormatting sqref="F1 H1:AO1 G2:AO6 F184:AO1048576 G24:G32 G39:G183 I39:I183 I24:I32 I9:I19 G7:G19 J7:AO183 H18:H183 I7">
    <cfRule type="notContainsBlanks" dxfId="64" priority="10">
      <formula>LEN(TRIM(F1))&gt;0</formula>
    </cfRule>
  </conditionalFormatting>
  <conditionalFormatting sqref="A1:E1">
    <cfRule type="notContainsBlanks" dxfId="63" priority="12">
      <formula>LEN(TRIM(A1))&gt;0</formula>
    </cfRule>
  </conditionalFormatting>
  <conditionalFormatting sqref="F1 H1:AO1">
    <cfRule type="notContainsBlanks" dxfId="62" priority="11">
      <formula>LEN(TRIM(F1))&gt;0</formula>
    </cfRule>
  </conditionalFormatting>
  <conditionalFormatting sqref="A1:E441">
    <cfRule type="containsBlanks" dxfId="61" priority="8">
      <formula>LEN(TRIM(A1))=0</formula>
    </cfRule>
    <cfRule type="expression" dxfId="60" priority="9">
      <formula>AND(COUNTA(A1),(COUNTBLANK(A$1)&lt;&gt;0))</formula>
    </cfRule>
    <cfRule type="notContainsBlanks" dxfId="59" priority="13">
      <formula>LEN(TRIM(A1))&gt;0</formula>
    </cfRule>
  </conditionalFormatting>
  <conditionalFormatting sqref="F2:F183">
    <cfRule type="notContainsBlanks" dxfId="58" priority="7">
      <formula>LEN(TRIM(F2))&gt;0</formula>
    </cfRule>
  </conditionalFormatting>
  <conditionalFormatting sqref="I8">
    <cfRule type="notContainsBlanks" dxfId="57" priority="6">
      <formula>LEN(TRIM(I8))&gt;0</formula>
    </cfRule>
  </conditionalFormatting>
  <conditionalFormatting sqref="G20:G23 I20:I23">
    <cfRule type="notContainsBlanks" dxfId="56" priority="5">
      <formula>LEN(TRIM(G20))&gt;0</formula>
    </cfRule>
  </conditionalFormatting>
  <conditionalFormatting sqref="G34 I34">
    <cfRule type="notContainsBlanks" dxfId="55" priority="4">
      <formula>LEN(TRIM(G34))&gt;0</formula>
    </cfRule>
  </conditionalFormatting>
  <conditionalFormatting sqref="G35:G38 I35:I38">
    <cfRule type="notContainsBlanks" dxfId="54" priority="3">
      <formula>LEN(TRIM(G35))&gt;0</formula>
    </cfRule>
  </conditionalFormatting>
  <conditionalFormatting sqref="G33 I33">
    <cfRule type="notContainsBlanks" dxfId="53" priority="2">
      <formula>LEN(TRIM(G33))&gt;0</formula>
    </cfRule>
  </conditionalFormatting>
  <conditionalFormatting sqref="H7:H17">
    <cfRule type="notContainsBlanks" dxfId="52" priority="1">
      <formula>LEN(TRIM(H7))&gt;0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showGridLines="0" zoomScaleNormal="100" workbookViewId="0">
      <pane ySplit="1" topLeftCell="A34" activePane="bottomLeft" state="frozen"/>
      <selection pane="bottomLeft" activeCell="G1" sqref="G1"/>
    </sheetView>
  </sheetViews>
  <sheetFormatPr defaultRowHeight="12.75" x14ac:dyDescent="0.25"/>
  <cols>
    <col min="1" max="2" width="18.7109375" style="1" customWidth="1"/>
    <col min="3" max="5" width="10.7109375" style="2" customWidth="1"/>
    <col min="6" max="6" width="54.28515625" style="1" bestFit="1" customWidth="1"/>
    <col min="7" max="9" width="10.7109375" style="1" customWidth="1"/>
    <col min="10" max="10" width="12.85546875" style="1" bestFit="1" customWidth="1"/>
    <col min="11" max="68" width="10.7109375" style="1" customWidth="1"/>
    <col min="69" max="16384" width="9.140625" style="1"/>
  </cols>
  <sheetData>
    <row r="1" spans="1:16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347</v>
      </c>
      <c r="E1" s="3" t="s">
        <v>348</v>
      </c>
      <c r="F1" s="10" t="s">
        <v>176</v>
      </c>
      <c r="G1" s="9" t="s">
        <v>1211</v>
      </c>
    </row>
    <row r="2" spans="1:16" ht="15" customHeight="1" x14ac:dyDescent="0.25">
      <c r="A2" s="1" t="s">
        <v>180</v>
      </c>
      <c r="B2" s="1" t="s">
        <v>1212</v>
      </c>
      <c r="C2" s="2">
        <v>0.24</v>
      </c>
      <c r="D2" s="2">
        <v>9.5299999999999994</v>
      </c>
      <c r="E2" s="2">
        <v>3.18</v>
      </c>
      <c r="F2" s="6" t="str">
        <f>$F$1 &amp; UPPER(A2) &amp; "',THEN" &amp; CHAR(10) &amp; "   " &amp; $G$1 &amp; "_VAR_" &amp; $D$1 &amp; "=" &amp; FIXED(D2/1000,5) &amp; CHAR(10) &amp; "   " &amp; $G$1 &amp; "_VAR_" &amp; $E$1 &amp; "=" &amp; FIXED(E2/1000,5) &amp; CHAR(10)</f>
        <v xml:space="preserve">*elseif,AR20,EQ,'CH9.53X3.18',THEN
   CEDISACH_VAR_b=0.00953
   CEDISACH_VAR_t=0.00318
</v>
      </c>
    </row>
    <row r="3" spans="1:16" ht="15" customHeight="1" x14ac:dyDescent="0.25">
      <c r="A3" s="1" t="s">
        <v>181</v>
      </c>
      <c r="B3" s="1" t="s">
        <v>1213</v>
      </c>
      <c r="C3" s="2">
        <v>0.32</v>
      </c>
      <c r="D3" s="2">
        <v>12.7</v>
      </c>
      <c r="E3" s="2">
        <v>3.18</v>
      </c>
      <c r="F3" s="6" t="str">
        <f t="shared" ref="F3:F66" si="0">$F$1 &amp; UPPER(A3) &amp; "',THEN" &amp; CHAR(10) &amp; "   " &amp; $G$1 &amp; "_VAR_" &amp; $D$1 &amp; "=" &amp; FIXED(D3/1000,5) &amp; CHAR(10) &amp; "   " &amp; $G$1 &amp; "_VAR_" &amp; $E$1 &amp; "=" &amp; FIXED(E3/1000,5) &amp; CHAR(10)</f>
        <v xml:space="preserve">*elseif,AR20,EQ,'CH12.7X3.18',THEN
   CEDISACH_VAR_b=0.01270
   CEDISACH_VAR_t=0.00318
</v>
      </c>
    </row>
    <row r="4" spans="1:16" ht="15" customHeight="1" x14ac:dyDescent="0.25">
      <c r="A4" s="1" t="s">
        <v>182</v>
      </c>
      <c r="B4" s="1" t="s">
        <v>1214</v>
      </c>
      <c r="C4" s="2">
        <v>0.4</v>
      </c>
      <c r="D4" s="2">
        <v>15.88</v>
      </c>
      <c r="E4" s="2">
        <v>3.18</v>
      </c>
      <c r="F4" s="6" t="str">
        <f t="shared" si="0"/>
        <v xml:space="preserve">*elseif,AR20,EQ,'CH15.88X3.18',THEN
   CEDISACH_VAR_b=0.01588
   CEDISACH_VAR_t=0.00318
</v>
      </c>
    </row>
    <row r="5" spans="1:16" ht="15" customHeight="1" x14ac:dyDescent="0.25">
      <c r="A5" s="1" t="s">
        <v>183</v>
      </c>
      <c r="B5" s="1" t="s">
        <v>1215</v>
      </c>
      <c r="C5" s="2">
        <v>0.48</v>
      </c>
      <c r="D5" s="2">
        <v>19.05</v>
      </c>
      <c r="E5" s="2">
        <v>3.18</v>
      </c>
      <c r="F5" s="6" t="str">
        <f t="shared" si="0"/>
        <v xml:space="preserve">*elseif,AR20,EQ,'CH19.05X3.18',THEN
   CEDISACH_VAR_b=0.01905
   CEDISACH_VAR_t=0.00318
</v>
      </c>
    </row>
    <row r="6" spans="1:16" ht="15" customHeight="1" x14ac:dyDescent="0.25">
      <c r="A6" s="1" t="s">
        <v>184</v>
      </c>
      <c r="B6" s="1" t="s">
        <v>1216</v>
      </c>
      <c r="C6" s="2">
        <v>0.56000000000000005</v>
      </c>
      <c r="D6" s="2">
        <v>22.23</v>
      </c>
      <c r="E6" s="2">
        <v>3.18</v>
      </c>
      <c r="F6" s="6" t="str">
        <f t="shared" si="0"/>
        <v xml:space="preserve">*elseif,AR20,EQ,'CH22.23X3.18',THEN
   CEDISACH_VAR_b=0.02223
   CEDISACH_VAR_t=0.00318
</v>
      </c>
      <c r="H6" s="1">
        <v>318</v>
      </c>
      <c r="I6" s="1">
        <v>953</v>
      </c>
      <c r="J6" s="1" t="b">
        <f>I6&lt;I5</f>
        <v>0</v>
      </c>
      <c r="K6" s="1">
        <v>24</v>
      </c>
      <c r="L6" s="1" t="str">
        <f>"CH" &amp; O6 &amp; "x" &amp; P6</f>
        <v>CH9.53x3.18</v>
      </c>
      <c r="M6" s="1" t="str">
        <f>"CH" &amp; ROUNDDOWN(O6,0) &amp; "x" &amp; ROUNDDOWN(P6,0)</f>
        <v>CH9x3</v>
      </c>
      <c r="N6" s="1">
        <f>K6/100</f>
        <v>0.24</v>
      </c>
      <c r="O6" s="1">
        <f>I6/100</f>
        <v>9.5299999999999994</v>
      </c>
      <c r="P6" s="1">
        <f>H6/100</f>
        <v>3.18</v>
      </c>
    </row>
    <row r="7" spans="1:16" ht="15" customHeight="1" x14ac:dyDescent="0.25">
      <c r="A7" s="1" t="s">
        <v>185</v>
      </c>
      <c r="B7" s="1" t="s">
        <v>1217</v>
      </c>
      <c r="C7" s="2">
        <v>0.63</v>
      </c>
      <c r="D7" s="2">
        <v>25.4</v>
      </c>
      <c r="E7" s="2">
        <v>3.18</v>
      </c>
      <c r="F7" s="6" t="str">
        <f t="shared" si="0"/>
        <v xml:space="preserve">*elseif,AR20,EQ,'CH25.4X3.18',THEN
   CEDISACH_VAR_b=0.02540
   CEDISACH_VAR_t=0.00318
</v>
      </c>
      <c r="H7" s="1">
        <f>H6</f>
        <v>318</v>
      </c>
      <c r="I7" s="1">
        <v>1270</v>
      </c>
      <c r="J7" s="1" t="b">
        <f t="shared" ref="J7:J70" si="1">I7&lt;I6</f>
        <v>0</v>
      </c>
      <c r="K7" s="1">
        <v>32</v>
      </c>
      <c r="L7" s="1" t="str">
        <f t="shared" ref="L7:L70" si="2">"CH" &amp; O7 &amp; "x" &amp; P7</f>
        <v>CH12.7x3.18</v>
      </c>
      <c r="M7" s="1" t="str">
        <f t="shared" ref="M7:M70" si="3">"CH" &amp; ROUNDDOWN(O7,0) &amp; "x" &amp; ROUNDDOWN(P7,0)</f>
        <v>CH12x3</v>
      </c>
      <c r="N7" s="1">
        <f t="shared" ref="N7:N70" si="4">K7/100</f>
        <v>0.32</v>
      </c>
      <c r="O7" s="1">
        <f t="shared" ref="O7:O70" si="5">I7/100</f>
        <v>12.7</v>
      </c>
      <c r="P7" s="1">
        <f t="shared" ref="P7:P70" si="6">H7/100</f>
        <v>3.18</v>
      </c>
    </row>
    <row r="8" spans="1:16" ht="15" customHeight="1" x14ac:dyDescent="0.25">
      <c r="A8" s="1" t="s">
        <v>186</v>
      </c>
      <c r="B8" s="1" t="s">
        <v>1218</v>
      </c>
      <c r="C8" s="2">
        <v>0.79</v>
      </c>
      <c r="D8" s="2">
        <v>31.75</v>
      </c>
      <c r="E8" s="2">
        <v>3.18</v>
      </c>
      <c r="F8" s="6" t="str">
        <f t="shared" si="0"/>
        <v xml:space="preserve">*elseif,AR20,EQ,'CH31.75X3.18',THEN
   CEDISACH_VAR_b=0.03175
   CEDISACH_VAR_t=0.00318
</v>
      </c>
      <c r="H8" s="1">
        <f t="shared" ref="H8:H61" si="7">H7</f>
        <v>318</v>
      </c>
      <c r="I8" s="1">
        <v>1588</v>
      </c>
      <c r="J8" s="1" t="b">
        <f t="shared" si="1"/>
        <v>0</v>
      </c>
      <c r="K8" s="1">
        <v>40</v>
      </c>
      <c r="L8" s="1" t="str">
        <f t="shared" si="2"/>
        <v>CH15.88x3.18</v>
      </c>
      <c r="M8" s="1" t="str">
        <f t="shared" si="3"/>
        <v>CH15x3</v>
      </c>
      <c r="N8" s="1">
        <f t="shared" si="4"/>
        <v>0.4</v>
      </c>
      <c r="O8" s="1">
        <f t="shared" si="5"/>
        <v>15.88</v>
      </c>
      <c r="P8" s="1">
        <f t="shared" si="6"/>
        <v>3.18</v>
      </c>
    </row>
    <row r="9" spans="1:16" ht="15" customHeight="1" x14ac:dyDescent="0.25">
      <c r="A9" s="1" t="s">
        <v>187</v>
      </c>
      <c r="B9" s="1" t="s">
        <v>1219</v>
      </c>
      <c r="C9" s="2">
        <v>0.87</v>
      </c>
      <c r="D9" s="2">
        <v>38.1</v>
      </c>
      <c r="E9" s="2">
        <v>3.18</v>
      </c>
      <c r="F9" s="6" t="str">
        <f t="shared" si="0"/>
        <v xml:space="preserve">*elseif,AR20,EQ,'CH38.1X3.18',THEN
   CEDISACH_VAR_b=0.03810
   CEDISACH_VAR_t=0.00318
</v>
      </c>
      <c r="H9" s="1">
        <f t="shared" si="7"/>
        <v>318</v>
      </c>
      <c r="I9" s="1">
        <v>1905</v>
      </c>
      <c r="J9" s="1" t="b">
        <f t="shared" si="1"/>
        <v>0</v>
      </c>
      <c r="K9" s="1">
        <v>48</v>
      </c>
      <c r="L9" s="1" t="str">
        <f t="shared" si="2"/>
        <v>CH19.05x3.18</v>
      </c>
      <c r="M9" s="1" t="str">
        <f t="shared" si="3"/>
        <v>CH19x3</v>
      </c>
      <c r="N9" s="1">
        <f t="shared" si="4"/>
        <v>0.48</v>
      </c>
      <c r="O9" s="1">
        <f t="shared" si="5"/>
        <v>19.05</v>
      </c>
      <c r="P9" s="1">
        <f t="shared" si="6"/>
        <v>3.18</v>
      </c>
    </row>
    <row r="10" spans="1:16" ht="15" customHeight="1" x14ac:dyDescent="0.25">
      <c r="A10" s="1" t="s">
        <v>188</v>
      </c>
      <c r="B10" s="1" t="s">
        <v>1220</v>
      </c>
      <c r="C10" s="2">
        <v>1.27</v>
      </c>
      <c r="D10" s="2">
        <v>50.8</v>
      </c>
      <c r="E10" s="2">
        <v>3.18</v>
      </c>
      <c r="F10" s="6" t="str">
        <f t="shared" si="0"/>
        <v xml:space="preserve">*elseif,AR20,EQ,'CH50.8X3.18',THEN
   CEDISACH_VAR_b=0.05080
   CEDISACH_VAR_t=0.00318
</v>
      </c>
      <c r="H10" s="1">
        <f t="shared" si="7"/>
        <v>318</v>
      </c>
      <c r="I10" s="1">
        <v>2223</v>
      </c>
      <c r="J10" s="1" t="b">
        <f t="shared" si="1"/>
        <v>0</v>
      </c>
      <c r="K10" s="1">
        <v>56</v>
      </c>
      <c r="L10" s="1" t="str">
        <f t="shared" si="2"/>
        <v>CH22.23x3.18</v>
      </c>
      <c r="M10" s="1" t="str">
        <f t="shared" si="3"/>
        <v>CH22x3</v>
      </c>
      <c r="N10" s="1">
        <f t="shared" si="4"/>
        <v>0.56000000000000005</v>
      </c>
      <c r="O10" s="1">
        <f t="shared" si="5"/>
        <v>22.23</v>
      </c>
      <c r="P10" s="1">
        <f t="shared" si="6"/>
        <v>3.18</v>
      </c>
    </row>
    <row r="11" spans="1:16" ht="15" customHeight="1" x14ac:dyDescent="0.25">
      <c r="A11" s="1" t="s">
        <v>189</v>
      </c>
      <c r="B11" s="1" t="s">
        <v>1221</v>
      </c>
      <c r="C11" s="2">
        <v>0.48</v>
      </c>
      <c r="D11" s="2">
        <v>12.7</v>
      </c>
      <c r="E11" s="2">
        <v>4.76</v>
      </c>
      <c r="F11" s="6" t="str">
        <f t="shared" si="0"/>
        <v xml:space="preserve">*elseif,AR20,EQ,'CH12.7X4.76',THEN
   CEDISACH_VAR_b=0.01270
   CEDISACH_VAR_t=0.00476
</v>
      </c>
      <c r="H11" s="1">
        <f t="shared" si="7"/>
        <v>318</v>
      </c>
      <c r="I11" s="1">
        <v>2540</v>
      </c>
      <c r="J11" s="1" t="b">
        <f t="shared" si="1"/>
        <v>0</v>
      </c>
      <c r="K11" s="1">
        <v>63</v>
      </c>
      <c r="L11" s="1" t="str">
        <f t="shared" si="2"/>
        <v>CH25.4x3.18</v>
      </c>
      <c r="M11" s="1" t="str">
        <f t="shared" si="3"/>
        <v>CH25x3</v>
      </c>
      <c r="N11" s="1">
        <f t="shared" si="4"/>
        <v>0.63</v>
      </c>
      <c r="O11" s="1">
        <f t="shared" si="5"/>
        <v>25.4</v>
      </c>
      <c r="P11" s="1">
        <f t="shared" si="6"/>
        <v>3.18</v>
      </c>
    </row>
    <row r="12" spans="1:16" ht="15" customHeight="1" x14ac:dyDescent="0.25">
      <c r="A12" s="1" t="s">
        <v>190</v>
      </c>
      <c r="B12" s="1" t="s">
        <v>1222</v>
      </c>
      <c r="C12" s="2">
        <v>0.59</v>
      </c>
      <c r="D12" s="2">
        <v>15.88</v>
      </c>
      <c r="E12" s="2">
        <v>4.76</v>
      </c>
      <c r="F12" s="6" t="str">
        <f t="shared" si="0"/>
        <v xml:space="preserve">*elseif,AR20,EQ,'CH15.88X4.76',THEN
   CEDISACH_VAR_b=0.01588
   CEDISACH_VAR_t=0.00476
</v>
      </c>
      <c r="H12" s="1">
        <f t="shared" si="7"/>
        <v>318</v>
      </c>
      <c r="I12" s="1">
        <v>3175</v>
      </c>
      <c r="J12" s="1" t="b">
        <f t="shared" si="1"/>
        <v>0</v>
      </c>
      <c r="K12" s="1">
        <v>79</v>
      </c>
      <c r="L12" s="1" t="str">
        <f t="shared" si="2"/>
        <v>CH31.75x3.18</v>
      </c>
      <c r="M12" s="1" t="str">
        <f t="shared" si="3"/>
        <v>CH31x3</v>
      </c>
      <c r="N12" s="1">
        <f t="shared" si="4"/>
        <v>0.79</v>
      </c>
      <c r="O12" s="1">
        <f t="shared" si="5"/>
        <v>31.75</v>
      </c>
      <c r="P12" s="1">
        <f t="shared" si="6"/>
        <v>3.18</v>
      </c>
    </row>
    <row r="13" spans="1:16" ht="15" customHeight="1" x14ac:dyDescent="0.25">
      <c r="A13" s="1" t="s">
        <v>191</v>
      </c>
      <c r="B13" s="1" t="s">
        <v>1223</v>
      </c>
      <c r="C13" s="2">
        <v>0.71</v>
      </c>
      <c r="D13" s="2">
        <v>19.05</v>
      </c>
      <c r="E13" s="2">
        <v>4.76</v>
      </c>
      <c r="F13" s="6" t="str">
        <f t="shared" si="0"/>
        <v xml:space="preserve">*elseif,AR20,EQ,'CH19.05X4.76',THEN
   CEDISACH_VAR_b=0.01905
   CEDISACH_VAR_t=0.00476
</v>
      </c>
      <c r="H13" s="1">
        <f t="shared" si="7"/>
        <v>318</v>
      </c>
      <c r="I13" s="1">
        <v>3810</v>
      </c>
      <c r="J13" s="1" t="b">
        <f t="shared" si="1"/>
        <v>0</v>
      </c>
      <c r="K13" s="1">
        <v>87</v>
      </c>
      <c r="L13" s="1" t="str">
        <f t="shared" si="2"/>
        <v>CH38.1x3.18</v>
      </c>
      <c r="M13" s="1" t="str">
        <f t="shared" si="3"/>
        <v>CH38x3</v>
      </c>
      <c r="N13" s="1">
        <f t="shared" si="4"/>
        <v>0.87</v>
      </c>
      <c r="O13" s="1">
        <f t="shared" si="5"/>
        <v>38.1</v>
      </c>
      <c r="P13" s="1">
        <f t="shared" si="6"/>
        <v>3.18</v>
      </c>
    </row>
    <row r="14" spans="1:16" ht="15" customHeight="1" x14ac:dyDescent="0.25">
      <c r="A14" s="1" t="s">
        <v>192</v>
      </c>
      <c r="B14" s="1" t="s">
        <v>1224</v>
      </c>
      <c r="C14" s="2">
        <v>0.83</v>
      </c>
      <c r="D14" s="2">
        <v>22.23</v>
      </c>
      <c r="E14" s="2">
        <v>4.76</v>
      </c>
      <c r="F14" s="6" t="str">
        <f t="shared" si="0"/>
        <v xml:space="preserve">*elseif,AR20,EQ,'CH22.23X4.76',THEN
   CEDISACH_VAR_b=0.02223
   CEDISACH_VAR_t=0.00476
</v>
      </c>
      <c r="H14" s="1">
        <f t="shared" si="7"/>
        <v>318</v>
      </c>
      <c r="I14" s="1">
        <v>5080</v>
      </c>
      <c r="J14" s="1" t="b">
        <f t="shared" si="1"/>
        <v>0</v>
      </c>
      <c r="K14" s="1">
        <v>127</v>
      </c>
      <c r="L14" s="1" t="str">
        <f t="shared" si="2"/>
        <v>CH50.8x3.18</v>
      </c>
      <c r="M14" s="1" t="str">
        <f t="shared" si="3"/>
        <v>CH50x3</v>
      </c>
      <c r="N14" s="1">
        <f t="shared" si="4"/>
        <v>1.27</v>
      </c>
      <c r="O14" s="1">
        <f t="shared" si="5"/>
        <v>50.8</v>
      </c>
      <c r="P14" s="1">
        <f t="shared" si="6"/>
        <v>3.18</v>
      </c>
    </row>
    <row r="15" spans="1:16" ht="15" customHeight="1" x14ac:dyDescent="0.25">
      <c r="A15" s="1" t="s">
        <v>193</v>
      </c>
      <c r="B15" s="1" t="s">
        <v>1225</v>
      </c>
      <c r="C15" s="2">
        <v>0.95</v>
      </c>
      <c r="D15" s="2">
        <v>25.4</v>
      </c>
      <c r="E15" s="2">
        <v>4.76</v>
      </c>
      <c r="F15" s="6" t="str">
        <f t="shared" si="0"/>
        <v xml:space="preserve">*elseif,AR20,EQ,'CH25.4X4.76',THEN
   CEDISACH_VAR_b=0.02540
   CEDISACH_VAR_t=0.00476
</v>
      </c>
      <c r="H15" s="1">
        <v>476</v>
      </c>
      <c r="I15" s="1">
        <v>1270</v>
      </c>
      <c r="J15" s="1" t="b">
        <f t="shared" si="1"/>
        <v>1</v>
      </c>
      <c r="K15" s="1">
        <v>48</v>
      </c>
      <c r="L15" s="1" t="str">
        <f t="shared" si="2"/>
        <v>CH12.7x4.76</v>
      </c>
      <c r="M15" s="1" t="str">
        <f t="shared" si="3"/>
        <v>CH12x4</v>
      </c>
      <c r="N15" s="1">
        <f t="shared" si="4"/>
        <v>0.48</v>
      </c>
      <c r="O15" s="1">
        <f t="shared" si="5"/>
        <v>12.7</v>
      </c>
      <c r="P15" s="1">
        <f t="shared" si="6"/>
        <v>4.76</v>
      </c>
    </row>
    <row r="16" spans="1:16" ht="15" customHeight="1" x14ac:dyDescent="0.25">
      <c r="A16" s="1" t="s">
        <v>194</v>
      </c>
      <c r="B16" s="1" t="s">
        <v>1226</v>
      </c>
      <c r="C16" s="2">
        <v>1.19</v>
      </c>
      <c r="D16" s="2">
        <v>31.75</v>
      </c>
      <c r="E16" s="2">
        <v>4.76</v>
      </c>
      <c r="F16" s="6" t="str">
        <f t="shared" si="0"/>
        <v xml:space="preserve">*elseif,AR20,EQ,'CH31.75X4.76',THEN
   CEDISACH_VAR_b=0.03175
   CEDISACH_VAR_t=0.00476
</v>
      </c>
      <c r="H16" s="1">
        <f t="shared" si="7"/>
        <v>476</v>
      </c>
      <c r="I16" s="1">
        <v>1588</v>
      </c>
      <c r="J16" s="1" t="b">
        <f t="shared" si="1"/>
        <v>0</v>
      </c>
      <c r="K16" s="1">
        <v>59</v>
      </c>
      <c r="L16" s="1" t="str">
        <f t="shared" si="2"/>
        <v>CH15.88x4.76</v>
      </c>
      <c r="M16" s="1" t="str">
        <f t="shared" si="3"/>
        <v>CH15x4</v>
      </c>
      <c r="N16" s="1">
        <f t="shared" si="4"/>
        <v>0.59</v>
      </c>
      <c r="O16" s="1">
        <f t="shared" si="5"/>
        <v>15.88</v>
      </c>
      <c r="P16" s="1">
        <f t="shared" si="6"/>
        <v>4.76</v>
      </c>
    </row>
    <row r="17" spans="1:16" ht="15" customHeight="1" x14ac:dyDescent="0.25">
      <c r="A17" s="1" t="s">
        <v>195</v>
      </c>
      <c r="B17" s="1" t="s">
        <v>1227</v>
      </c>
      <c r="C17" s="2">
        <v>1.42</v>
      </c>
      <c r="D17" s="2">
        <v>38.1</v>
      </c>
      <c r="E17" s="2">
        <v>4.76</v>
      </c>
      <c r="F17" s="6" t="str">
        <f t="shared" si="0"/>
        <v xml:space="preserve">*elseif,AR20,EQ,'CH38.1X4.76',THEN
   CEDISACH_VAR_b=0.03810
   CEDISACH_VAR_t=0.00476
</v>
      </c>
      <c r="H17" s="1">
        <f t="shared" si="7"/>
        <v>476</v>
      </c>
      <c r="I17" s="1">
        <v>1905</v>
      </c>
      <c r="J17" s="1" t="b">
        <f t="shared" si="1"/>
        <v>0</v>
      </c>
      <c r="K17" s="1">
        <v>71</v>
      </c>
      <c r="L17" s="1" t="str">
        <f t="shared" si="2"/>
        <v>CH19.05x4.76</v>
      </c>
      <c r="M17" s="1" t="str">
        <f t="shared" si="3"/>
        <v>CH19x4</v>
      </c>
      <c r="N17" s="1">
        <f t="shared" si="4"/>
        <v>0.71</v>
      </c>
      <c r="O17" s="1">
        <f t="shared" si="5"/>
        <v>19.05</v>
      </c>
      <c r="P17" s="1">
        <f t="shared" si="6"/>
        <v>4.76</v>
      </c>
    </row>
    <row r="18" spans="1:16" ht="15" customHeight="1" x14ac:dyDescent="0.25">
      <c r="A18" s="1" t="s">
        <v>196</v>
      </c>
      <c r="B18" s="1" t="s">
        <v>1228</v>
      </c>
      <c r="C18" s="2">
        <v>1.9</v>
      </c>
      <c r="D18" s="2">
        <v>50.8</v>
      </c>
      <c r="E18" s="2">
        <v>4.76</v>
      </c>
      <c r="F18" s="6" t="str">
        <f t="shared" si="0"/>
        <v xml:space="preserve">*elseif,AR20,EQ,'CH50.8X4.76',THEN
   CEDISACH_VAR_b=0.05080
   CEDISACH_VAR_t=0.00476
</v>
      </c>
      <c r="H18" s="1">
        <f t="shared" si="7"/>
        <v>476</v>
      </c>
      <c r="I18" s="1">
        <v>2223</v>
      </c>
      <c r="J18" s="1" t="b">
        <f t="shared" si="1"/>
        <v>0</v>
      </c>
      <c r="K18" s="1">
        <v>83</v>
      </c>
      <c r="L18" s="1" t="str">
        <f t="shared" si="2"/>
        <v>CH22.23x4.76</v>
      </c>
      <c r="M18" s="1" t="str">
        <f t="shared" si="3"/>
        <v>CH22x4</v>
      </c>
      <c r="N18" s="1">
        <f t="shared" si="4"/>
        <v>0.83</v>
      </c>
      <c r="O18" s="1">
        <f t="shared" si="5"/>
        <v>22.23</v>
      </c>
      <c r="P18" s="1">
        <f t="shared" si="6"/>
        <v>4.76</v>
      </c>
    </row>
    <row r="19" spans="1:16" ht="15" customHeight="1" x14ac:dyDescent="0.25">
      <c r="A19" s="1" t="s">
        <v>197</v>
      </c>
      <c r="B19" s="1" t="s">
        <v>1229</v>
      </c>
      <c r="C19" s="2">
        <v>0.59</v>
      </c>
      <c r="D19" s="2">
        <v>12.7</v>
      </c>
      <c r="E19" s="2">
        <v>6.35</v>
      </c>
      <c r="F19" s="6" t="str">
        <f t="shared" si="0"/>
        <v xml:space="preserve">*elseif,AR20,EQ,'CH12.7X6.35',THEN
   CEDISACH_VAR_b=0.01270
   CEDISACH_VAR_t=0.00635
</v>
      </c>
      <c r="H19" s="1">
        <f t="shared" si="7"/>
        <v>476</v>
      </c>
      <c r="I19" s="1">
        <v>2540</v>
      </c>
      <c r="J19" s="1" t="b">
        <f t="shared" si="1"/>
        <v>0</v>
      </c>
      <c r="K19" s="1">
        <v>95</v>
      </c>
      <c r="L19" s="1" t="str">
        <f t="shared" si="2"/>
        <v>CH25.4x4.76</v>
      </c>
      <c r="M19" s="1" t="str">
        <f t="shared" si="3"/>
        <v>CH25x4</v>
      </c>
      <c r="N19" s="1">
        <f t="shared" si="4"/>
        <v>0.95</v>
      </c>
      <c r="O19" s="1">
        <f t="shared" si="5"/>
        <v>25.4</v>
      </c>
      <c r="P19" s="1">
        <f t="shared" si="6"/>
        <v>4.76</v>
      </c>
    </row>
    <row r="20" spans="1:16" ht="15" customHeight="1" x14ac:dyDescent="0.25">
      <c r="A20" s="1" t="s">
        <v>1230</v>
      </c>
      <c r="B20" s="1" t="s">
        <v>1231</v>
      </c>
      <c r="C20" s="2">
        <v>0.74</v>
      </c>
      <c r="D20" s="2">
        <v>15.77</v>
      </c>
      <c r="E20" s="2">
        <v>6.35</v>
      </c>
      <c r="F20" s="6" t="str">
        <f t="shared" si="0"/>
        <v xml:space="preserve">*elseif,AR20,EQ,'CH15.77X6.35',THEN
   CEDISACH_VAR_b=0.01577
   CEDISACH_VAR_t=0.00635
</v>
      </c>
      <c r="H20" s="1">
        <f t="shared" si="7"/>
        <v>476</v>
      </c>
      <c r="I20" s="1">
        <v>3175</v>
      </c>
      <c r="J20" s="1" t="b">
        <f t="shared" si="1"/>
        <v>0</v>
      </c>
      <c r="K20" s="1">
        <v>119</v>
      </c>
      <c r="L20" s="1" t="str">
        <f t="shared" si="2"/>
        <v>CH31.75x4.76</v>
      </c>
      <c r="M20" s="1" t="str">
        <f t="shared" si="3"/>
        <v>CH31x4</v>
      </c>
      <c r="N20" s="1">
        <f t="shared" si="4"/>
        <v>1.19</v>
      </c>
      <c r="O20" s="1">
        <f t="shared" si="5"/>
        <v>31.75</v>
      </c>
      <c r="P20" s="1">
        <f t="shared" si="6"/>
        <v>4.76</v>
      </c>
    </row>
    <row r="21" spans="1:16" ht="15" customHeight="1" x14ac:dyDescent="0.25">
      <c r="A21" s="1" t="s">
        <v>199</v>
      </c>
      <c r="B21" s="1" t="s">
        <v>1232</v>
      </c>
      <c r="C21" s="2">
        <v>0.95</v>
      </c>
      <c r="D21" s="2">
        <v>19.05</v>
      </c>
      <c r="E21" s="2">
        <v>6.35</v>
      </c>
      <c r="F21" s="6" t="str">
        <f t="shared" si="0"/>
        <v xml:space="preserve">*elseif,AR20,EQ,'CH19.05X6.35',THEN
   CEDISACH_VAR_b=0.01905
   CEDISACH_VAR_t=0.00635
</v>
      </c>
      <c r="H21" s="1">
        <f t="shared" si="7"/>
        <v>476</v>
      </c>
      <c r="I21" s="1">
        <v>3810</v>
      </c>
      <c r="J21" s="1" t="b">
        <f t="shared" si="1"/>
        <v>0</v>
      </c>
      <c r="K21" s="1">
        <v>142</v>
      </c>
      <c r="L21" s="1" t="str">
        <f t="shared" si="2"/>
        <v>CH38.1x4.76</v>
      </c>
      <c r="M21" s="1" t="str">
        <f t="shared" si="3"/>
        <v>CH38x4</v>
      </c>
      <c r="N21" s="1">
        <f t="shared" si="4"/>
        <v>1.42</v>
      </c>
      <c r="O21" s="1">
        <f t="shared" si="5"/>
        <v>38.1</v>
      </c>
      <c r="P21" s="1">
        <f t="shared" si="6"/>
        <v>4.76</v>
      </c>
    </row>
    <row r="22" spans="1:16" ht="15" customHeight="1" x14ac:dyDescent="0.25">
      <c r="A22" s="1" t="s">
        <v>200</v>
      </c>
      <c r="B22" s="1" t="s">
        <v>1233</v>
      </c>
      <c r="C22" s="2">
        <v>1.1100000000000001</v>
      </c>
      <c r="D22" s="2">
        <v>22.23</v>
      </c>
      <c r="E22" s="2">
        <v>6.35</v>
      </c>
      <c r="F22" s="6" t="str">
        <f t="shared" si="0"/>
        <v xml:space="preserve">*elseif,AR20,EQ,'CH22.23X6.35',THEN
   CEDISACH_VAR_b=0.02223
   CEDISACH_VAR_t=0.00635
</v>
      </c>
      <c r="H22" s="1">
        <f t="shared" si="7"/>
        <v>476</v>
      </c>
      <c r="I22" s="1">
        <v>5080</v>
      </c>
      <c r="J22" s="1" t="b">
        <f t="shared" si="1"/>
        <v>0</v>
      </c>
      <c r="K22" s="1">
        <v>190</v>
      </c>
      <c r="L22" s="1" t="str">
        <f t="shared" si="2"/>
        <v>CH50.8x4.76</v>
      </c>
      <c r="M22" s="1" t="str">
        <f t="shared" si="3"/>
        <v>CH50x4</v>
      </c>
      <c r="N22" s="1">
        <f t="shared" si="4"/>
        <v>1.9</v>
      </c>
      <c r="O22" s="1">
        <f t="shared" si="5"/>
        <v>50.8</v>
      </c>
      <c r="P22" s="1">
        <f t="shared" si="6"/>
        <v>4.76</v>
      </c>
    </row>
    <row r="23" spans="1:16" ht="15" customHeight="1" x14ac:dyDescent="0.25">
      <c r="A23" s="1" t="s">
        <v>328</v>
      </c>
      <c r="B23" s="1" t="s">
        <v>1234</v>
      </c>
      <c r="C23" s="2">
        <v>1.27</v>
      </c>
      <c r="D23" s="2">
        <v>25.4</v>
      </c>
      <c r="E23" s="2">
        <v>6.35</v>
      </c>
      <c r="F23" s="6" t="str">
        <f t="shared" si="0"/>
        <v xml:space="preserve">*elseif,AR20,EQ,'CH25.4X6.35',THEN
   CEDISACH_VAR_b=0.02540
   CEDISACH_VAR_t=0.00635
</v>
      </c>
      <c r="H23" s="1">
        <v>635</v>
      </c>
      <c r="I23" s="1">
        <v>1270</v>
      </c>
      <c r="J23" s="1" t="b">
        <f t="shared" si="1"/>
        <v>1</v>
      </c>
      <c r="K23" s="1">
        <v>59</v>
      </c>
      <c r="L23" s="1" t="str">
        <f t="shared" si="2"/>
        <v>CH12.7x6.35</v>
      </c>
      <c r="M23" s="1" t="str">
        <f t="shared" si="3"/>
        <v>CH12x6</v>
      </c>
      <c r="N23" s="1">
        <f t="shared" si="4"/>
        <v>0.59</v>
      </c>
      <c r="O23" s="1">
        <f t="shared" si="5"/>
        <v>12.7</v>
      </c>
      <c r="P23" s="1">
        <f t="shared" si="6"/>
        <v>6.35</v>
      </c>
    </row>
    <row r="24" spans="1:16" ht="15" customHeight="1" x14ac:dyDescent="0.25">
      <c r="A24" s="1" t="s">
        <v>329</v>
      </c>
      <c r="B24" s="1" t="s">
        <v>1235</v>
      </c>
      <c r="C24" s="2">
        <v>1.58</v>
      </c>
      <c r="D24" s="2">
        <v>31.75</v>
      </c>
      <c r="E24" s="2">
        <v>6.35</v>
      </c>
      <c r="F24" s="6" t="str">
        <f t="shared" si="0"/>
        <v xml:space="preserve">*elseif,AR20,EQ,'CH31.75X6.35',THEN
   CEDISACH_VAR_b=0.03175
   CEDISACH_VAR_t=0.00635
</v>
      </c>
      <c r="H24" s="1">
        <f t="shared" si="7"/>
        <v>635</v>
      </c>
      <c r="I24" s="1">
        <v>1577</v>
      </c>
      <c r="J24" s="1" t="b">
        <f t="shared" si="1"/>
        <v>0</v>
      </c>
      <c r="K24" s="1">
        <v>74</v>
      </c>
      <c r="L24" s="1" t="str">
        <f t="shared" si="2"/>
        <v>CH15.77x6.35</v>
      </c>
      <c r="M24" s="1" t="str">
        <f t="shared" si="3"/>
        <v>CH15x6</v>
      </c>
      <c r="N24" s="1">
        <f t="shared" si="4"/>
        <v>0.74</v>
      </c>
      <c r="O24" s="1">
        <f t="shared" si="5"/>
        <v>15.77</v>
      </c>
      <c r="P24" s="1">
        <f t="shared" si="6"/>
        <v>6.35</v>
      </c>
    </row>
    <row r="25" spans="1:16" ht="15" customHeight="1" x14ac:dyDescent="0.25">
      <c r="A25" s="1" t="s">
        <v>330</v>
      </c>
      <c r="B25" s="1" t="s">
        <v>1236</v>
      </c>
      <c r="C25" s="2">
        <v>1.9</v>
      </c>
      <c r="D25" s="2">
        <v>38.1</v>
      </c>
      <c r="E25" s="2">
        <v>6.35</v>
      </c>
      <c r="F25" s="6" t="str">
        <f t="shared" si="0"/>
        <v xml:space="preserve">*elseif,AR20,EQ,'CH38.1X6.35',THEN
   CEDISACH_VAR_b=0.03810
   CEDISACH_VAR_t=0.00635
</v>
      </c>
      <c r="H25" s="1">
        <f t="shared" si="7"/>
        <v>635</v>
      </c>
      <c r="I25" s="1">
        <v>1905</v>
      </c>
      <c r="J25" s="1" t="b">
        <f t="shared" si="1"/>
        <v>0</v>
      </c>
      <c r="K25" s="1">
        <v>95</v>
      </c>
      <c r="L25" s="1" t="str">
        <f t="shared" si="2"/>
        <v>CH19.05x6.35</v>
      </c>
      <c r="M25" s="1" t="str">
        <f t="shared" si="3"/>
        <v>CH19x6</v>
      </c>
      <c r="N25" s="1">
        <f t="shared" si="4"/>
        <v>0.95</v>
      </c>
      <c r="O25" s="1">
        <f t="shared" si="5"/>
        <v>19.05</v>
      </c>
      <c r="P25" s="1">
        <f t="shared" si="6"/>
        <v>6.35</v>
      </c>
    </row>
    <row r="26" spans="1:16" ht="15" customHeight="1" x14ac:dyDescent="0.25">
      <c r="A26" s="1" t="s">
        <v>331</v>
      </c>
      <c r="B26" s="1" t="s">
        <v>1237</v>
      </c>
      <c r="C26" s="2">
        <v>2.5299999999999998</v>
      </c>
      <c r="D26" s="2">
        <v>50.8</v>
      </c>
      <c r="E26" s="2">
        <v>6.35</v>
      </c>
      <c r="F26" s="6" t="str">
        <f t="shared" si="0"/>
        <v xml:space="preserve">*elseif,AR20,EQ,'CH50.8X6.35',THEN
   CEDISACH_VAR_b=0.05080
   CEDISACH_VAR_t=0.00635
</v>
      </c>
      <c r="H26" s="1">
        <f t="shared" si="7"/>
        <v>635</v>
      </c>
      <c r="I26" s="1">
        <v>2223</v>
      </c>
      <c r="J26" s="1" t="b">
        <f t="shared" si="1"/>
        <v>0</v>
      </c>
      <c r="K26" s="1">
        <v>111</v>
      </c>
      <c r="L26" s="1" t="str">
        <f t="shared" si="2"/>
        <v>CH22.23x6.35</v>
      </c>
      <c r="M26" s="1" t="str">
        <f t="shared" si="3"/>
        <v>CH22x6</v>
      </c>
      <c r="N26" s="1">
        <f t="shared" si="4"/>
        <v>1.1100000000000001</v>
      </c>
      <c r="O26" s="1">
        <f t="shared" si="5"/>
        <v>22.23</v>
      </c>
      <c r="P26" s="1">
        <f t="shared" si="6"/>
        <v>6.35</v>
      </c>
    </row>
    <row r="27" spans="1:16" ht="15" customHeight="1" x14ac:dyDescent="0.25">
      <c r="A27" s="1" t="s">
        <v>332</v>
      </c>
      <c r="B27" s="1" t="s">
        <v>1238</v>
      </c>
      <c r="C27" s="2">
        <v>3.17</v>
      </c>
      <c r="D27" s="2">
        <v>63.5</v>
      </c>
      <c r="E27" s="2">
        <v>6.35</v>
      </c>
      <c r="F27" s="6" t="str">
        <f t="shared" si="0"/>
        <v xml:space="preserve">*elseif,AR20,EQ,'CH63.5X6.35',THEN
   CEDISACH_VAR_b=0.06350
   CEDISACH_VAR_t=0.00635
</v>
      </c>
      <c r="H27" s="1">
        <f t="shared" si="7"/>
        <v>635</v>
      </c>
      <c r="I27" s="1">
        <v>2540</v>
      </c>
      <c r="J27" s="1" t="b">
        <f t="shared" si="1"/>
        <v>0</v>
      </c>
      <c r="K27" s="1">
        <v>127</v>
      </c>
      <c r="L27" s="1" t="str">
        <f t="shared" si="2"/>
        <v>CH25.4x6.35</v>
      </c>
      <c r="M27" s="1" t="str">
        <f t="shared" si="3"/>
        <v>CH25x6</v>
      </c>
      <c r="N27" s="1">
        <f t="shared" si="4"/>
        <v>1.27</v>
      </c>
      <c r="O27" s="1">
        <f t="shared" si="5"/>
        <v>25.4</v>
      </c>
      <c r="P27" s="1">
        <f t="shared" si="6"/>
        <v>6.35</v>
      </c>
    </row>
    <row r="28" spans="1:16" ht="15" customHeight="1" x14ac:dyDescent="0.25">
      <c r="A28" s="1" t="s">
        <v>333</v>
      </c>
      <c r="B28" s="1" t="s">
        <v>1239</v>
      </c>
      <c r="C28" s="2">
        <v>3.8</v>
      </c>
      <c r="D28" s="2">
        <v>76.2</v>
      </c>
      <c r="E28" s="2">
        <v>6.35</v>
      </c>
      <c r="F28" s="6" t="str">
        <f t="shared" si="0"/>
        <v xml:space="preserve">*elseif,AR20,EQ,'CH76.2X6.35',THEN
   CEDISACH_VAR_b=0.07620
   CEDISACH_VAR_t=0.00635
</v>
      </c>
      <c r="H28" s="1">
        <f t="shared" si="7"/>
        <v>635</v>
      </c>
      <c r="I28" s="1">
        <v>3175</v>
      </c>
      <c r="J28" s="1" t="b">
        <f t="shared" si="1"/>
        <v>0</v>
      </c>
      <c r="K28" s="1">
        <v>158</v>
      </c>
      <c r="L28" s="1" t="str">
        <f t="shared" si="2"/>
        <v>CH31.75x6.35</v>
      </c>
      <c r="M28" s="1" t="str">
        <f t="shared" si="3"/>
        <v>CH31x6</v>
      </c>
      <c r="N28" s="1">
        <f t="shared" si="4"/>
        <v>1.58</v>
      </c>
      <c r="O28" s="1">
        <f t="shared" si="5"/>
        <v>31.75</v>
      </c>
      <c r="P28" s="1">
        <f t="shared" si="6"/>
        <v>6.35</v>
      </c>
    </row>
    <row r="29" spans="1:16" ht="15" customHeight="1" x14ac:dyDescent="0.25">
      <c r="A29" s="1" t="s">
        <v>334</v>
      </c>
      <c r="B29" s="1" t="s">
        <v>1240</v>
      </c>
      <c r="C29" s="2">
        <v>5.07</v>
      </c>
      <c r="D29" s="2">
        <v>101.6</v>
      </c>
      <c r="E29" s="2">
        <v>6.35</v>
      </c>
      <c r="F29" s="6" t="str">
        <f t="shared" si="0"/>
        <v xml:space="preserve">*elseif,AR20,EQ,'CH101.6X6.35',THEN
   CEDISACH_VAR_b=0.10160
   CEDISACH_VAR_t=0.00635
</v>
      </c>
      <c r="H29" s="1">
        <f t="shared" si="7"/>
        <v>635</v>
      </c>
      <c r="I29" s="1">
        <v>3810</v>
      </c>
      <c r="J29" s="1" t="b">
        <f t="shared" si="1"/>
        <v>0</v>
      </c>
      <c r="K29" s="1">
        <v>190</v>
      </c>
      <c r="L29" s="1" t="str">
        <f t="shared" si="2"/>
        <v>CH38.1x6.35</v>
      </c>
      <c r="M29" s="1" t="str">
        <f t="shared" si="3"/>
        <v>CH38x6</v>
      </c>
      <c r="N29" s="1">
        <f t="shared" si="4"/>
        <v>1.9</v>
      </c>
      <c r="O29" s="1">
        <f t="shared" si="5"/>
        <v>38.1</v>
      </c>
      <c r="P29" s="1">
        <f t="shared" si="6"/>
        <v>6.35</v>
      </c>
    </row>
    <row r="30" spans="1:16" ht="15" customHeight="1" x14ac:dyDescent="0.25">
      <c r="A30" s="1" t="s">
        <v>201</v>
      </c>
      <c r="B30" s="1" t="s">
        <v>1241</v>
      </c>
      <c r="C30" s="2">
        <v>1.58</v>
      </c>
      <c r="D30" s="2">
        <v>25.4</v>
      </c>
      <c r="E30" s="2">
        <v>7.94</v>
      </c>
      <c r="F30" s="6" t="str">
        <f t="shared" si="0"/>
        <v xml:space="preserve">*elseif,AR20,EQ,'CH25.4X7.94',THEN
   CEDISACH_VAR_b=0.02540
   CEDISACH_VAR_t=0.00794
</v>
      </c>
      <c r="H30" s="1">
        <f t="shared" si="7"/>
        <v>635</v>
      </c>
      <c r="I30" s="1">
        <v>5080</v>
      </c>
      <c r="J30" s="1" t="b">
        <f t="shared" si="1"/>
        <v>0</v>
      </c>
      <c r="K30" s="1">
        <v>253</v>
      </c>
      <c r="L30" s="1" t="str">
        <f t="shared" si="2"/>
        <v>CH50.8x6.35</v>
      </c>
      <c r="M30" s="1" t="str">
        <f t="shared" si="3"/>
        <v>CH50x6</v>
      </c>
      <c r="N30" s="1">
        <f t="shared" si="4"/>
        <v>2.5299999999999998</v>
      </c>
      <c r="O30" s="1">
        <f t="shared" si="5"/>
        <v>50.8</v>
      </c>
      <c r="P30" s="1">
        <f t="shared" si="6"/>
        <v>6.35</v>
      </c>
    </row>
    <row r="31" spans="1:16" ht="15" customHeight="1" x14ac:dyDescent="0.25">
      <c r="A31" s="1" t="s">
        <v>202</v>
      </c>
      <c r="B31" s="1" t="s">
        <v>1242</v>
      </c>
      <c r="C31" s="2">
        <v>1.98</v>
      </c>
      <c r="D31" s="2">
        <v>31.75</v>
      </c>
      <c r="E31" s="2">
        <v>7.94</v>
      </c>
      <c r="F31" s="6" t="str">
        <f t="shared" si="0"/>
        <v xml:space="preserve">*elseif,AR20,EQ,'CH31.75X7.94',THEN
   CEDISACH_VAR_b=0.03175
   CEDISACH_VAR_t=0.00794
</v>
      </c>
      <c r="H31" s="1">
        <f t="shared" si="7"/>
        <v>635</v>
      </c>
      <c r="I31" s="1">
        <v>6350</v>
      </c>
      <c r="J31" s="1" t="b">
        <f t="shared" si="1"/>
        <v>0</v>
      </c>
      <c r="K31" s="1">
        <v>317</v>
      </c>
      <c r="L31" s="1" t="str">
        <f t="shared" si="2"/>
        <v>CH63.5x6.35</v>
      </c>
      <c r="M31" s="1" t="str">
        <f t="shared" si="3"/>
        <v>CH63x6</v>
      </c>
      <c r="N31" s="1">
        <f t="shared" si="4"/>
        <v>3.17</v>
      </c>
      <c r="O31" s="1">
        <f t="shared" si="5"/>
        <v>63.5</v>
      </c>
      <c r="P31" s="1">
        <f t="shared" si="6"/>
        <v>6.35</v>
      </c>
    </row>
    <row r="32" spans="1:16" ht="15" customHeight="1" x14ac:dyDescent="0.25">
      <c r="A32" s="1" t="s">
        <v>203</v>
      </c>
      <c r="B32" s="1" t="s">
        <v>1243</v>
      </c>
      <c r="C32" s="2">
        <v>2.38</v>
      </c>
      <c r="D32" s="2">
        <v>38.1</v>
      </c>
      <c r="E32" s="2">
        <v>7.94</v>
      </c>
      <c r="F32" s="6" t="str">
        <f t="shared" si="0"/>
        <v xml:space="preserve">*elseif,AR20,EQ,'CH38.1X7.94',THEN
   CEDISACH_VAR_b=0.03810
   CEDISACH_VAR_t=0.00794
</v>
      </c>
      <c r="H32" s="1">
        <f t="shared" si="7"/>
        <v>635</v>
      </c>
      <c r="I32" s="1">
        <v>7620</v>
      </c>
      <c r="J32" s="1" t="b">
        <f t="shared" si="1"/>
        <v>0</v>
      </c>
      <c r="K32" s="1">
        <v>380</v>
      </c>
      <c r="L32" s="1" t="str">
        <f t="shared" si="2"/>
        <v>CH76.2x6.35</v>
      </c>
      <c r="M32" s="1" t="str">
        <f t="shared" si="3"/>
        <v>CH76x6</v>
      </c>
      <c r="N32" s="1">
        <f t="shared" si="4"/>
        <v>3.8</v>
      </c>
      <c r="O32" s="1">
        <f t="shared" si="5"/>
        <v>76.2</v>
      </c>
      <c r="P32" s="1">
        <f t="shared" si="6"/>
        <v>6.35</v>
      </c>
    </row>
    <row r="33" spans="1:16" ht="15" customHeight="1" x14ac:dyDescent="0.25">
      <c r="A33" s="1" t="s">
        <v>204</v>
      </c>
      <c r="B33" s="1" t="s">
        <v>1244</v>
      </c>
      <c r="C33" s="2">
        <v>3.17</v>
      </c>
      <c r="D33" s="2">
        <v>50.8</v>
      </c>
      <c r="E33" s="2">
        <v>7.94</v>
      </c>
      <c r="F33" s="6" t="str">
        <f t="shared" si="0"/>
        <v xml:space="preserve">*elseif,AR20,EQ,'CH50.8X7.94',THEN
   CEDISACH_VAR_b=0.05080
   CEDISACH_VAR_t=0.00794
</v>
      </c>
      <c r="H33" s="1">
        <f t="shared" si="7"/>
        <v>635</v>
      </c>
      <c r="I33" s="1">
        <v>10160</v>
      </c>
      <c r="J33" s="1" t="b">
        <f t="shared" si="1"/>
        <v>0</v>
      </c>
      <c r="K33" s="1">
        <v>507</v>
      </c>
      <c r="L33" s="1" t="str">
        <f t="shared" si="2"/>
        <v>CH101.6x6.35</v>
      </c>
      <c r="M33" s="1" t="str">
        <f t="shared" si="3"/>
        <v>CH101x6</v>
      </c>
      <c r="N33" s="1">
        <f t="shared" si="4"/>
        <v>5.07</v>
      </c>
      <c r="O33" s="1">
        <f t="shared" si="5"/>
        <v>101.6</v>
      </c>
      <c r="P33" s="1">
        <f t="shared" si="6"/>
        <v>6.35</v>
      </c>
    </row>
    <row r="34" spans="1:16" ht="15" customHeight="1" x14ac:dyDescent="0.25">
      <c r="A34" s="1" t="s">
        <v>205</v>
      </c>
      <c r="B34" s="1" t="s">
        <v>1245</v>
      </c>
      <c r="C34" s="2">
        <v>3.96</v>
      </c>
      <c r="D34" s="2">
        <v>63.5</v>
      </c>
      <c r="E34" s="2">
        <v>7.94</v>
      </c>
      <c r="F34" s="6" t="str">
        <f t="shared" si="0"/>
        <v xml:space="preserve">*elseif,AR20,EQ,'CH63.5X7.94',THEN
   CEDISACH_VAR_b=0.06350
   CEDISACH_VAR_t=0.00794
</v>
      </c>
      <c r="H34" s="1">
        <v>794</v>
      </c>
      <c r="I34" s="1">
        <v>2540</v>
      </c>
      <c r="J34" s="1" t="b">
        <f t="shared" si="1"/>
        <v>1</v>
      </c>
      <c r="K34" s="1">
        <v>158</v>
      </c>
      <c r="L34" s="1" t="str">
        <f t="shared" si="2"/>
        <v>CH25.4x7.94</v>
      </c>
      <c r="M34" s="1" t="str">
        <f t="shared" si="3"/>
        <v>CH25x7</v>
      </c>
      <c r="N34" s="1">
        <f t="shared" si="4"/>
        <v>1.58</v>
      </c>
      <c r="O34" s="1">
        <f t="shared" si="5"/>
        <v>25.4</v>
      </c>
      <c r="P34" s="1">
        <f t="shared" si="6"/>
        <v>7.94</v>
      </c>
    </row>
    <row r="35" spans="1:16" ht="15" customHeight="1" x14ac:dyDescent="0.25">
      <c r="A35" s="1" t="s">
        <v>206</v>
      </c>
      <c r="B35" s="1" t="s">
        <v>1246</v>
      </c>
      <c r="C35" s="2">
        <v>4.75</v>
      </c>
      <c r="D35" s="2">
        <v>76.2</v>
      </c>
      <c r="E35" s="2">
        <v>7.94</v>
      </c>
      <c r="F35" s="6" t="str">
        <f t="shared" si="0"/>
        <v xml:space="preserve">*elseif,AR20,EQ,'CH76.2X7.94',THEN
   CEDISACH_VAR_b=0.07620
   CEDISACH_VAR_t=0.00794
</v>
      </c>
      <c r="H35" s="1">
        <f t="shared" si="7"/>
        <v>794</v>
      </c>
      <c r="I35" s="1">
        <v>3175</v>
      </c>
      <c r="J35" s="1" t="b">
        <f t="shared" si="1"/>
        <v>0</v>
      </c>
      <c r="K35" s="1">
        <v>198</v>
      </c>
      <c r="L35" s="1" t="str">
        <f t="shared" si="2"/>
        <v>CH31.75x7.94</v>
      </c>
      <c r="M35" s="1" t="str">
        <f t="shared" si="3"/>
        <v>CH31x7</v>
      </c>
      <c r="N35" s="1">
        <f t="shared" si="4"/>
        <v>1.98</v>
      </c>
      <c r="O35" s="1">
        <f t="shared" si="5"/>
        <v>31.75</v>
      </c>
      <c r="P35" s="1">
        <f t="shared" si="6"/>
        <v>7.94</v>
      </c>
    </row>
    <row r="36" spans="1:16" ht="15" customHeight="1" x14ac:dyDescent="0.25">
      <c r="A36" s="1" t="s">
        <v>207</v>
      </c>
      <c r="B36" s="1" t="s">
        <v>1247</v>
      </c>
      <c r="C36" s="2">
        <v>6.33</v>
      </c>
      <c r="D36" s="2">
        <v>101.6</v>
      </c>
      <c r="E36" s="2">
        <v>7.94</v>
      </c>
      <c r="F36" s="6" t="str">
        <f t="shared" si="0"/>
        <v xml:space="preserve">*elseif,AR20,EQ,'CH101.6X7.94',THEN
   CEDISACH_VAR_b=0.10160
   CEDISACH_VAR_t=0.00794
</v>
      </c>
      <c r="H36" s="1">
        <f t="shared" si="7"/>
        <v>794</v>
      </c>
      <c r="I36" s="1">
        <v>3810</v>
      </c>
      <c r="J36" s="1" t="b">
        <f t="shared" si="1"/>
        <v>0</v>
      </c>
      <c r="K36" s="1">
        <v>238</v>
      </c>
      <c r="L36" s="1" t="str">
        <f t="shared" si="2"/>
        <v>CH38.1x7.94</v>
      </c>
      <c r="M36" s="1" t="str">
        <f t="shared" si="3"/>
        <v>CH38x7</v>
      </c>
      <c r="N36" s="1">
        <f t="shared" si="4"/>
        <v>2.38</v>
      </c>
      <c r="O36" s="1">
        <f t="shared" si="5"/>
        <v>38.1</v>
      </c>
      <c r="P36" s="1">
        <f t="shared" si="6"/>
        <v>7.94</v>
      </c>
    </row>
    <row r="37" spans="1:16" ht="15" customHeight="1" x14ac:dyDescent="0.25">
      <c r="A37" s="1" t="s">
        <v>210</v>
      </c>
      <c r="B37" s="1" t="s">
        <v>1248</v>
      </c>
      <c r="C37" s="2">
        <v>1.9</v>
      </c>
      <c r="D37" s="2">
        <v>25.4</v>
      </c>
      <c r="E37" s="2">
        <v>9.5299999999999994</v>
      </c>
      <c r="F37" s="6" t="str">
        <f t="shared" si="0"/>
        <v xml:space="preserve">*elseif,AR20,EQ,'CH25.4X9.53',THEN
   CEDISACH_VAR_b=0.02540
   CEDISACH_VAR_t=0.00953
</v>
      </c>
      <c r="H37" s="1">
        <f t="shared" si="7"/>
        <v>794</v>
      </c>
      <c r="I37" s="1">
        <v>5080</v>
      </c>
      <c r="J37" s="1" t="b">
        <f t="shared" si="1"/>
        <v>0</v>
      </c>
      <c r="K37" s="1">
        <v>317</v>
      </c>
      <c r="L37" s="1" t="str">
        <f t="shared" si="2"/>
        <v>CH50.8x7.94</v>
      </c>
      <c r="M37" s="1" t="str">
        <f t="shared" si="3"/>
        <v>CH50x7</v>
      </c>
      <c r="N37" s="1">
        <f t="shared" si="4"/>
        <v>3.17</v>
      </c>
      <c r="O37" s="1">
        <f t="shared" si="5"/>
        <v>50.8</v>
      </c>
      <c r="P37" s="1">
        <f t="shared" si="6"/>
        <v>7.94</v>
      </c>
    </row>
    <row r="38" spans="1:16" ht="15" customHeight="1" x14ac:dyDescent="0.25">
      <c r="A38" s="1" t="s">
        <v>211</v>
      </c>
      <c r="B38" s="1" t="s">
        <v>1249</v>
      </c>
      <c r="C38" s="2">
        <v>2.38</v>
      </c>
      <c r="D38" s="2">
        <v>31.75</v>
      </c>
      <c r="E38" s="2">
        <v>9.5299999999999994</v>
      </c>
      <c r="F38" s="6" t="str">
        <f t="shared" si="0"/>
        <v xml:space="preserve">*elseif,AR20,EQ,'CH31.75X9.53',THEN
   CEDISACH_VAR_b=0.03175
   CEDISACH_VAR_t=0.00953
</v>
      </c>
      <c r="H38" s="1">
        <f t="shared" si="7"/>
        <v>794</v>
      </c>
      <c r="I38" s="1">
        <v>6350</v>
      </c>
      <c r="J38" s="1" t="b">
        <f t="shared" si="1"/>
        <v>0</v>
      </c>
      <c r="K38" s="1">
        <v>396</v>
      </c>
      <c r="L38" s="1" t="str">
        <f t="shared" si="2"/>
        <v>CH63.5x7.94</v>
      </c>
      <c r="M38" s="1" t="str">
        <f t="shared" si="3"/>
        <v>CH63x7</v>
      </c>
      <c r="N38" s="1">
        <f t="shared" si="4"/>
        <v>3.96</v>
      </c>
      <c r="O38" s="1">
        <f t="shared" si="5"/>
        <v>63.5</v>
      </c>
      <c r="P38" s="1">
        <f t="shared" si="6"/>
        <v>7.94</v>
      </c>
    </row>
    <row r="39" spans="1:16" ht="15" customHeight="1" x14ac:dyDescent="0.25">
      <c r="A39" s="1" t="s">
        <v>212</v>
      </c>
      <c r="B39" s="1" t="s">
        <v>1250</v>
      </c>
      <c r="C39" s="2">
        <v>2.85</v>
      </c>
      <c r="D39" s="2">
        <v>38.1</v>
      </c>
      <c r="E39" s="2">
        <v>9.5299999999999994</v>
      </c>
      <c r="F39" s="6" t="str">
        <f t="shared" si="0"/>
        <v xml:space="preserve">*elseif,AR20,EQ,'CH38.1X9.53',THEN
   CEDISACH_VAR_b=0.03810
   CEDISACH_VAR_t=0.00953
</v>
      </c>
      <c r="H39" s="1">
        <f t="shared" si="7"/>
        <v>794</v>
      </c>
      <c r="I39" s="1">
        <v>7620</v>
      </c>
      <c r="J39" s="1" t="b">
        <f t="shared" si="1"/>
        <v>0</v>
      </c>
      <c r="K39" s="1">
        <v>475</v>
      </c>
      <c r="L39" s="1" t="str">
        <f t="shared" si="2"/>
        <v>CH76.2x7.94</v>
      </c>
      <c r="M39" s="1" t="str">
        <f t="shared" si="3"/>
        <v>CH76x7</v>
      </c>
      <c r="N39" s="1">
        <f t="shared" si="4"/>
        <v>4.75</v>
      </c>
      <c r="O39" s="1">
        <f t="shared" si="5"/>
        <v>76.2</v>
      </c>
      <c r="P39" s="1">
        <f t="shared" si="6"/>
        <v>7.94</v>
      </c>
    </row>
    <row r="40" spans="1:16" ht="15" customHeight="1" x14ac:dyDescent="0.25">
      <c r="A40" s="1" t="s">
        <v>213</v>
      </c>
      <c r="B40" s="1" t="s">
        <v>1251</v>
      </c>
      <c r="C40" s="2">
        <v>3.8</v>
      </c>
      <c r="D40" s="2">
        <v>50.8</v>
      </c>
      <c r="E40" s="2">
        <v>9.5299999999999994</v>
      </c>
      <c r="F40" s="6" t="str">
        <f t="shared" si="0"/>
        <v xml:space="preserve">*elseif,AR20,EQ,'CH50.8X9.53',THEN
   CEDISACH_VAR_b=0.05080
   CEDISACH_VAR_t=0.00953
</v>
      </c>
      <c r="H40" s="1">
        <f t="shared" si="7"/>
        <v>794</v>
      </c>
      <c r="I40" s="1">
        <v>10160</v>
      </c>
      <c r="J40" s="1" t="b">
        <f t="shared" si="1"/>
        <v>0</v>
      </c>
      <c r="K40" s="1">
        <v>633</v>
      </c>
      <c r="L40" s="1" t="str">
        <f t="shared" si="2"/>
        <v>CH101.6x7.94</v>
      </c>
      <c r="M40" s="1" t="str">
        <f t="shared" si="3"/>
        <v>CH101x7</v>
      </c>
      <c r="N40" s="1">
        <f t="shared" si="4"/>
        <v>6.33</v>
      </c>
      <c r="O40" s="1">
        <f t="shared" si="5"/>
        <v>101.6</v>
      </c>
      <c r="P40" s="1">
        <f t="shared" si="6"/>
        <v>7.94</v>
      </c>
    </row>
    <row r="41" spans="1:16" ht="15" customHeight="1" x14ac:dyDescent="0.25">
      <c r="A41" s="1" t="s">
        <v>214</v>
      </c>
      <c r="B41" s="1" t="s">
        <v>1252</v>
      </c>
      <c r="C41" s="2">
        <v>4.75</v>
      </c>
      <c r="D41" s="2">
        <v>63.5</v>
      </c>
      <c r="E41" s="2">
        <v>9.5299999999999994</v>
      </c>
      <c r="F41" s="6" t="str">
        <f t="shared" si="0"/>
        <v xml:space="preserve">*elseif,AR20,EQ,'CH63.5X9.53',THEN
   CEDISACH_VAR_b=0.06350
   CEDISACH_VAR_t=0.00953
</v>
      </c>
      <c r="H41" s="1">
        <v>953</v>
      </c>
      <c r="I41" s="1">
        <v>2540</v>
      </c>
      <c r="J41" s="1" t="b">
        <f t="shared" si="1"/>
        <v>1</v>
      </c>
      <c r="K41" s="1">
        <v>190</v>
      </c>
      <c r="L41" s="1" t="str">
        <f t="shared" si="2"/>
        <v>CH25.4x9.53</v>
      </c>
      <c r="M41" s="1" t="str">
        <f t="shared" si="3"/>
        <v>CH25x9</v>
      </c>
      <c r="N41" s="1">
        <f t="shared" si="4"/>
        <v>1.9</v>
      </c>
      <c r="O41" s="1">
        <f t="shared" si="5"/>
        <v>25.4</v>
      </c>
      <c r="P41" s="1">
        <f t="shared" si="6"/>
        <v>9.5299999999999994</v>
      </c>
    </row>
    <row r="42" spans="1:16" ht="15" customHeight="1" x14ac:dyDescent="0.25">
      <c r="A42" s="1" t="s">
        <v>215</v>
      </c>
      <c r="B42" s="1" t="s">
        <v>1253</v>
      </c>
      <c r="C42" s="2">
        <v>5.7</v>
      </c>
      <c r="D42" s="2">
        <v>76.2</v>
      </c>
      <c r="E42" s="2">
        <v>9.5299999999999994</v>
      </c>
      <c r="F42" s="6" t="str">
        <f t="shared" si="0"/>
        <v xml:space="preserve">*elseif,AR20,EQ,'CH76.2X9.53',THEN
   CEDISACH_VAR_b=0.07620
   CEDISACH_VAR_t=0.00953
</v>
      </c>
      <c r="H42" s="1">
        <f t="shared" si="7"/>
        <v>953</v>
      </c>
      <c r="I42" s="1">
        <v>3175</v>
      </c>
      <c r="J42" s="1" t="b">
        <f t="shared" si="1"/>
        <v>0</v>
      </c>
      <c r="K42" s="1">
        <v>238</v>
      </c>
      <c r="L42" s="1" t="str">
        <f t="shared" si="2"/>
        <v>CH31.75x9.53</v>
      </c>
      <c r="M42" s="1" t="str">
        <f t="shared" si="3"/>
        <v>CH31x9</v>
      </c>
      <c r="N42" s="1">
        <f t="shared" si="4"/>
        <v>2.38</v>
      </c>
      <c r="O42" s="1">
        <f t="shared" si="5"/>
        <v>31.75</v>
      </c>
      <c r="P42" s="1">
        <f t="shared" si="6"/>
        <v>9.5299999999999994</v>
      </c>
    </row>
    <row r="43" spans="1:16" ht="15" customHeight="1" x14ac:dyDescent="0.25">
      <c r="A43" s="1" t="s">
        <v>216</v>
      </c>
      <c r="B43" s="1" t="s">
        <v>1254</v>
      </c>
      <c r="C43" s="2">
        <v>7.6</v>
      </c>
      <c r="D43" s="2">
        <v>101.6</v>
      </c>
      <c r="E43" s="2">
        <v>9.5299999999999994</v>
      </c>
      <c r="F43" s="6" t="str">
        <f t="shared" si="0"/>
        <v xml:space="preserve">*elseif,AR20,EQ,'CH101.6X9.53',THEN
   CEDISACH_VAR_b=0.10160
   CEDISACH_VAR_t=0.00953
</v>
      </c>
      <c r="H43" s="1">
        <f t="shared" si="7"/>
        <v>953</v>
      </c>
      <c r="I43" s="1">
        <v>3810</v>
      </c>
      <c r="J43" s="1" t="b">
        <f t="shared" si="1"/>
        <v>0</v>
      </c>
      <c r="K43" s="1">
        <v>285</v>
      </c>
      <c r="L43" s="1" t="str">
        <f t="shared" si="2"/>
        <v>CH38.1x9.53</v>
      </c>
      <c r="M43" s="1" t="str">
        <f t="shared" si="3"/>
        <v>CH38x9</v>
      </c>
      <c r="N43" s="1">
        <f t="shared" si="4"/>
        <v>2.85</v>
      </c>
      <c r="O43" s="1">
        <f t="shared" si="5"/>
        <v>38.1</v>
      </c>
      <c r="P43" s="1">
        <f t="shared" si="6"/>
        <v>9.5299999999999994</v>
      </c>
    </row>
    <row r="44" spans="1:16" ht="15" customHeight="1" x14ac:dyDescent="0.25">
      <c r="A44" s="1" t="s">
        <v>220</v>
      </c>
      <c r="B44" s="1" t="s">
        <v>1255</v>
      </c>
      <c r="C44" s="2">
        <v>2.2200000000000002</v>
      </c>
      <c r="D44" s="2">
        <v>22.23</v>
      </c>
      <c r="E44" s="2">
        <v>12.7</v>
      </c>
      <c r="F44" s="6" t="str">
        <f t="shared" si="0"/>
        <v xml:space="preserve">*elseif,AR20,EQ,'CH22.23X12.7',THEN
   CEDISACH_VAR_b=0.02223
   CEDISACH_VAR_t=0.01270
</v>
      </c>
      <c r="H44" s="1">
        <f t="shared" si="7"/>
        <v>953</v>
      </c>
      <c r="I44" s="1">
        <v>5080</v>
      </c>
      <c r="J44" s="1" t="b">
        <f t="shared" si="1"/>
        <v>0</v>
      </c>
      <c r="K44" s="1">
        <v>380</v>
      </c>
      <c r="L44" s="1" t="str">
        <f t="shared" si="2"/>
        <v>CH50.8x9.53</v>
      </c>
      <c r="M44" s="1" t="str">
        <f t="shared" si="3"/>
        <v>CH50x9</v>
      </c>
      <c r="N44" s="1">
        <f t="shared" si="4"/>
        <v>3.8</v>
      </c>
      <c r="O44" s="1">
        <f t="shared" si="5"/>
        <v>50.8</v>
      </c>
      <c r="P44" s="1">
        <f t="shared" si="6"/>
        <v>9.5299999999999994</v>
      </c>
    </row>
    <row r="45" spans="1:16" ht="15" customHeight="1" x14ac:dyDescent="0.25">
      <c r="A45" s="1" t="s">
        <v>222</v>
      </c>
      <c r="B45" s="1" t="s">
        <v>1256</v>
      </c>
      <c r="C45" s="2">
        <v>3.17</v>
      </c>
      <c r="D45" s="2">
        <v>31.75</v>
      </c>
      <c r="E45" s="2">
        <v>12.7</v>
      </c>
      <c r="F45" s="6" t="str">
        <f t="shared" si="0"/>
        <v xml:space="preserve">*elseif,AR20,EQ,'CH31.75X12.7',THEN
   CEDISACH_VAR_b=0.03175
   CEDISACH_VAR_t=0.01270
</v>
      </c>
      <c r="H45" s="1">
        <f t="shared" si="7"/>
        <v>953</v>
      </c>
      <c r="I45" s="1">
        <v>6350</v>
      </c>
      <c r="J45" s="1" t="b">
        <f t="shared" si="1"/>
        <v>0</v>
      </c>
      <c r="K45" s="1">
        <v>475</v>
      </c>
      <c r="L45" s="1" t="str">
        <f t="shared" si="2"/>
        <v>CH63.5x9.53</v>
      </c>
      <c r="M45" s="1" t="str">
        <f t="shared" si="3"/>
        <v>CH63x9</v>
      </c>
      <c r="N45" s="1">
        <f t="shared" si="4"/>
        <v>4.75</v>
      </c>
      <c r="O45" s="1">
        <f t="shared" si="5"/>
        <v>63.5</v>
      </c>
      <c r="P45" s="1">
        <f t="shared" si="6"/>
        <v>9.5299999999999994</v>
      </c>
    </row>
    <row r="46" spans="1:16" ht="15" customHeight="1" x14ac:dyDescent="0.25">
      <c r="A46" s="1" t="s">
        <v>219</v>
      </c>
      <c r="B46" s="1" t="s">
        <v>1257</v>
      </c>
      <c r="C46" s="2">
        <v>3.8</v>
      </c>
      <c r="D46" s="2">
        <v>38.1</v>
      </c>
      <c r="E46" s="2">
        <v>12.7</v>
      </c>
      <c r="F46" s="6" t="str">
        <f t="shared" si="0"/>
        <v xml:space="preserve">*elseif,AR20,EQ,'CH38.1X12.7',THEN
   CEDISACH_VAR_b=0.03810
   CEDISACH_VAR_t=0.01270
</v>
      </c>
      <c r="H46" s="1">
        <f t="shared" si="7"/>
        <v>953</v>
      </c>
      <c r="I46" s="1">
        <v>7620</v>
      </c>
      <c r="J46" s="1" t="b">
        <f t="shared" si="1"/>
        <v>0</v>
      </c>
      <c r="K46" s="1">
        <v>570</v>
      </c>
      <c r="L46" s="1" t="str">
        <f t="shared" si="2"/>
        <v>CH76.2x9.53</v>
      </c>
      <c r="M46" s="1" t="str">
        <f t="shared" si="3"/>
        <v>CH76x9</v>
      </c>
      <c r="N46" s="1">
        <f t="shared" si="4"/>
        <v>5.7</v>
      </c>
      <c r="O46" s="1">
        <f t="shared" si="5"/>
        <v>76.2</v>
      </c>
      <c r="P46" s="1">
        <f t="shared" si="6"/>
        <v>9.5299999999999994</v>
      </c>
    </row>
    <row r="47" spans="1:16" ht="15" customHeight="1" x14ac:dyDescent="0.25">
      <c r="A47" s="1" t="s">
        <v>223</v>
      </c>
      <c r="B47" s="1" t="s">
        <v>1258</v>
      </c>
      <c r="C47" s="2">
        <v>5.0599999999999996</v>
      </c>
      <c r="D47" s="2">
        <v>50.8</v>
      </c>
      <c r="E47" s="2">
        <v>12.7</v>
      </c>
      <c r="F47" s="6" t="str">
        <f t="shared" si="0"/>
        <v xml:space="preserve">*elseif,AR20,EQ,'CH50.8X12.7',THEN
   CEDISACH_VAR_b=0.05080
   CEDISACH_VAR_t=0.01270
</v>
      </c>
      <c r="H47" s="1">
        <f t="shared" si="7"/>
        <v>953</v>
      </c>
      <c r="I47" s="1">
        <v>10160</v>
      </c>
      <c r="J47" s="1" t="b">
        <f t="shared" si="1"/>
        <v>0</v>
      </c>
      <c r="K47" s="1">
        <v>760</v>
      </c>
      <c r="L47" s="1" t="str">
        <f t="shared" si="2"/>
        <v>CH101.6x9.53</v>
      </c>
      <c r="M47" s="1" t="str">
        <f t="shared" si="3"/>
        <v>CH101x9</v>
      </c>
      <c r="N47" s="1">
        <f t="shared" si="4"/>
        <v>7.6</v>
      </c>
      <c r="O47" s="1">
        <f t="shared" si="5"/>
        <v>101.6</v>
      </c>
      <c r="P47" s="1">
        <f t="shared" si="6"/>
        <v>9.5299999999999994</v>
      </c>
    </row>
    <row r="48" spans="1:16" ht="15" customHeight="1" x14ac:dyDescent="0.25">
      <c r="A48" s="1" t="s">
        <v>224</v>
      </c>
      <c r="B48" s="1" t="s">
        <v>1259</v>
      </c>
      <c r="C48" s="2">
        <v>6.33</v>
      </c>
      <c r="D48" s="2">
        <v>63.5</v>
      </c>
      <c r="E48" s="2">
        <v>12.7</v>
      </c>
      <c r="F48" s="6" t="str">
        <f t="shared" si="0"/>
        <v xml:space="preserve">*elseif,AR20,EQ,'CH63.5X12.7',THEN
   CEDISACH_VAR_b=0.06350
   CEDISACH_VAR_t=0.01270
</v>
      </c>
      <c r="H48" s="1">
        <v>1270</v>
      </c>
      <c r="I48" s="1">
        <v>2223</v>
      </c>
      <c r="J48" s="1" t="b">
        <f t="shared" si="1"/>
        <v>1</v>
      </c>
      <c r="K48" s="1">
        <v>222</v>
      </c>
      <c r="L48" s="1" t="str">
        <f t="shared" si="2"/>
        <v>CH22.23x12.7</v>
      </c>
      <c r="M48" s="1" t="str">
        <f t="shared" si="3"/>
        <v>CH22x12</v>
      </c>
      <c r="N48" s="1">
        <f t="shared" si="4"/>
        <v>2.2200000000000002</v>
      </c>
      <c r="O48" s="1">
        <f t="shared" si="5"/>
        <v>22.23</v>
      </c>
      <c r="P48" s="1">
        <f t="shared" si="6"/>
        <v>12.7</v>
      </c>
    </row>
    <row r="49" spans="1:16" ht="15" customHeight="1" x14ac:dyDescent="0.25">
      <c r="A49" s="1" t="s">
        <v>225</v>
      </c>
      <c r="B49" s="1" t="s">
        <v>1260</v>
      </c>
      <c r="C49" s="2">
        <v>7.6</v>
      </c>
      <c r="D49" s="2">
        <v>76.2</v>
      </c>
      <c r="E49" s="2">
        <v>12.7</v>
      </c>
      <c r="F49" s="6" t="str">
        <f t="shared" si="0"/>
        <v xml:space="preserve">*elseif,AR20,EQ,'CH76.2X12.7',THEN
   CEDISACH_VAR_b=0.07620
   CEDISACH_VAR_t=0.01270
</v>
      </c>
      <c r="H49" s="1">
        <f t="shared" si="7"/>
        <v>1270</v>
      </c>
      <c r="I49" s="1">
        <v>3175</v>
      </c>
      <c r="J49" s="1" t="b">
        <f t="shared" si="1"/>
        <v>0</v>
      </c>
      <c r="K49" s="1">
        <v>317</v>
      </c>
      <c r="L49" s="1" t="str">
        <f t="shared" si="2"/>
        <v>CH31.75x12.7</v>
      </c>
      <c r="M49" s="1" t="str">
        <f t="shared" si="3"/>
        <v>CH31x12</v>
      </c>
      <c r="N49" s="1">
        <f t="shared" si="4"/>
        <v>3.17</v>
      </c>
      <c r="O49" s="1">
        <f t="shared" si="5"/>
        <v>31.75</v>
      </c>
      <c r="P49" s="1">
        <f t="shared" si="6"/>
        <v>12.7</v>
      </c>
    </row>
    <row r="50" spans="1:16" ht="15" customHeight="1" x14ac:dyDescent="0.25">
      <c r="A50" s="1" t="s">
        <v>226</v>
      </c>
      <c r="B50" s="1" t="s">
        <v>1261</v>
      </c>
      <c r="C50" s="2">
        <v>10.130000000000001</v>
      </c>
      <c r="D50" s="2">
        <v>101.6</v>
      </c>
      <c r="E50" s="2">
        <v>12.7</v>
      </c>
      <c r="F50" s="6" t="str">
        <f t="shared" si="0"/>
        <v xml:space="preserve">*elseif,AR20,EQ,'CH101.6X12.7',THEN
   CEDISACH_VAR_b=0.10160
   CEDISACH_VAR_t=0.01270
</v>
      </c>
      <c r="H50" s="1">
        <f t="shared" si="7"/>
        <v>1270</v>
      </c>
      <c r="I50" s="1">
        <v>3810</v>
      </c>
      <c r="J50" s="1" t="b">
        <f t="shared" si="1"/>
        <v>0</v>
      </c>
      <c r="K50" s="1">
        <v>380</v>
      </c>
      <c r="L50" s="1" t="str">
        <f t="shared" si="2"/>
        <v>CH38.1x12.7</v>
      </c>
      <c r="M50" s="1" t="str">
        <f t="shared" si="3"/>
        <v>CH38x12</v>
      </c>
      <c r="N50" s="1">
        <f t="shared" si="4"/>
        <v>3.8</v>
      </c>
      <c r="O50" s="1">
        <f t="shared" si="5"/>
        <v>38.1</v>
      </c>
      <c r="P50" s="1">
        <f t="shared" si="6"/>
        <v>12.7</v>
      </c>
    </row>
    <row r="51" spans="1:16" ht="15" customHeight="1" x14ac:dyDescent="0.25">
      <c r="A51" s="1" t="s">
        <v>229</v>
      </c>
      <c r="B51" s="1" t="s">
        <v>1262</v>
      </c>
      <c r="C51" s="2">
        <v>4.75</v>
      </c>
      <c r="D51" s="2">
        <v>38.1</v>
      </c>
      <c r="E51" s="2">
        <v>15.88</v>
      </c>
      <c r="F51" s="6" t="str">
        <f t="shared" si="0"/>
        <v xml:space="preserve">*elseif,AR20,EQ,'CH38.1X15.88',THEN
   CEDISACH_VAR_b=0.03810
   CEDISACH_VAR_t=0.01588
</v>
      </c>
      <c r="H51" s="1">
        <f t="shared" si="7"/>
        <v>1270</v>
      </c>
      <c r="I51" s="1">
        <v>5080</v>
      </c>
      <c r="J51" s="1" t="b">
        <f t="shared" si="1"/>
        <v>0</v>
      </c>
      <c r="K51" s="1">
        <v>506</v>
      </c>
      <c r="L51" s="1" t="str">
        <f t="shared" si="2"/>
        <v>CH50.8x12.7</v>
      </c>
      <c r="M51" s="1" t="str">
        <f t="shared" si="3"/>
        <v>CH50x12</v>
      </c>
      <c r="N51" s="1">
        <f t="shared" si="4"/>
        <v>5.0599999999999996</v>
      </c>
      <c r="O51" s="1">
        <f t="shared" si="5"/>
        <v>50.8</v>
      </c>
      <c r="P51" s="1">
        <f t="shared" si="6"/>
        <v>12.7</v>
      </c>
    </row>
    <row r="52" spans="1:16" ht="15" customHeight="1" x14ac:dyDescent="0.25">
      <c r="A52" s="1" t="s">
        <v>337</v>
      </c>
      <c r="B52" s="1" t="s">
        <v>1263</v>
      </c>
      <c r="C52" s="2">
        <v>5.39</v>
      </c>
      <c r="D52" s="2">
        <v>44.45</v>
      </c>
      <c r="E52" s="2">
        <v>15.88</v>
      </c>
      <c r="F52" s="6" t="str">
        <f t="shared" si="0"/>
        <v xml:space="preserve">*elseif,AR20,EQ,'CH44.45X15.88',THEN
   CEDISACH_VAR_b=0.04445
   CEDISACH_VAR_t=0.01588
</v>
      </c>
      <c r="H52" s="1">
        <f t="shared" si="7"/>
        <v>1270</v>
      </c>
      <c r="I52" s="1">
        <v>6350</v>
      </c>
      <c r="J52" s="1" t="b">
        <f t="shared" si="1"/>
        <v>0</v>
      </c>
      <c r="K52" s="1">
        <v>633</v>
      </c>
      <c r="L52" s="1" t="str">
        <f t="shared" si="2"/>
        <v>CH63.5x12.7</v>
      </c>
      <c r="M52" s="1" t="str">
        <f t="shared" si="3"/>
        <v>CH63x12</v>
      </c>
      <c r="N52" s="1">
        <f t="shared" si="4"/>
        <v>6.33</v>
      </c>
      <c r="O52" s="1">
        <f t="shared" si="5"/>
        <v>63.5</v>
      </c>
      <c r="P52" s="1">
        <f t="shared" si="6"/>
        <v>12.7</v>
      </c>
    </row>
    <row r="53" spans="1:16" ht="15" customHeight="1" x14ac:dyDescent="0.25">
      <c r="A53" s="1" t="s">
        <v>230</v>
      </c>
      <c r="B53" s="1" t="s">
        <v>1264</v>
      </c>
      <c r="C53" s="2">
        <v>6.33</v>
      </c>
      <c r="D53" s="2">
        <v>50.8</v>
      </c>
      <c r="E53" s="2">
        <v>15.88</v>
      </c>
      <c r="F53" s="6" t="str">
        <f t="shared" si="0"/>
        <v xml:space="preserve">*elseif,AR20,EQ,'CH50.8X15.88',THEN
   CEDISACH_VAR_b=0.05080
   CEDISACH_VAR_t=0.01588
</v>
      </c>
      <c r="H53" s="1">
        <f t="shared" si="7"/>
        <v>1270</v>
      </c>
      <c r="I53" s="1">
        <v>7620</v>
      </c>
      <c r="J53" s="1" t="b">
        <f t="shared" si="1"/>
        <v>0</v>
      </c>
      <c r="K53" s="1">
        <v>760</v>
      </c>
      <c r="L53" s="1" t="str">
        <f t="shared" si="2"/>
        <v>CH76.2x12.7</v>
      </c>
      <c r="M53" s="1" t="str">
        <f t="shared" si="3"/>
        <v>CH76x12</v>
      </c>
      <c r="N53" s="1">
        <f t="shared" si="4"/>
        <v>7.6</v>
      </c>
      <c r="O53" s="1">
        <f t="shared" si="5"/>
        <v>76.2</v>
      </c>
      <c r="P53" s="1">
        <f t="shared" si="6"/>
        <v>12.7</v>
      </c>
    </row>
    <row r="54" spans="1:16" ht="15" customHeight="1" x14ac:dyDescent="0.25">
      <c r="A54" s="1" t="s">
        <v>231</v>
      </c>
      <c r="B54" s="1" t="s">
        <v>1265</v>
      </c>
      <c r="C54" s="2">
        <v>7.92</v>
      </c>
      <c r="D54" s="2">
        <v>63.5</v>
      </c>
      <c r="E54" s="2">
        <v>15.88</v>
      </c>
      <c r="F54" s="6" t="str">
        <f t="shared" si="0"/>
        <v xml:space="preserve">*elseif,AR20,EQ,'CH63.5X15.88',THEN
   CEDISACH_VAR_b=0.06350
   CEDISACH_VAR_t=0.01588
</v>
      </c>
      <c r="H54" s="1">
        <f t="shared" si="7"/>
        <v>1270</v>
      </c>
      <c r="I54" s="1">
        <v>10160</v>
      </c>
      <c r="J54" s="1" t="b">
        <f t="shared" si="1"/>
        <v>0</v>
      </c>
      <c r="K54" s="1">
        <v>1013</v>
      </c>
      <c r="L54" s="1" t="str">
        <f t="shared" si="2"/>
        <v>CH101.6x12.7</v>
      </c>
      <c r="M54" s="1" t="str">
        <f t="shared" si="3"/>
        <v>CH101x12</v>
      </c>
      <c r="N54" s="1">
        <f t="shared" si="4"/>
        <v>10.130000000000001</v>
      </c>
      <c r="O54" s="1">
        <f t="shared" si="5"/>
        <v>101.6</v>
      </c>
      <c r="P54" s="1">
        <f t="shared" si="6"/>
        <v>12.7</v>
      </c>
    </row>
    <row r="55" spans="1:16" ht="15" customHeight="1" x14ac:dyDescent="0.25">
      <c r="A55" s="1" t="s">
        <v>232</v>
      </c>
      <c r="B55" s="1" t="s">
        <v>1266</v>
      </c>
      <c r="C55" s="2">
        <v>9.5</v>
      </c>
      <c r="D55" s="2">
        <v>76.2</v>
      </c>
      <c r="E55" s="2">
        <v>15.88</v>
      </c>
      <c r="F55" s="6" t="str">
        <f t="shared" si="0"/>
        <v xml:space="preserve">*elseif,AR20,EQ,'CH76.2X15.88',THEN
   CEDISACH_VAR_b=0.07620
   CEDISACH_VAR_t=0.01588
</v>
      </c>
      <c r="H55" s="1">
        <v>1588</v>
      </c>
      <c r="I55" s="1">
        <v>3810</v>
      </c>
      <c r="J55" s="1" t="b">
        <f t="shared" si="1"/>
        <v>1</v>
      </c>
      <c r="K55" s="1">
        <v>475</v>
      </c>
      <c r="L55" s="1" t="str">
        <f t="shared" si="2"/>
        <v>CH38.1x15.88</v>
      </c>
      <c r="M55" s="1" t="str">
        <f t="shared" si="3"/>
        <v>CH38x15</v>
      </c>
      <c r="N55" s="1">
        <f t="shared" si="4"/>
        <v>4.75</v>
      </c>
      <c r="O55" s="1">
        <f t="shared" si="5"/>
        <v>38.1</v>
      </c>
      <c r="P55" s="1">
        <f t="shared" si="6"/>
        <v>15.88</v>
      </c>
    </row>
    <row r="56" spans="1:16" ht="15" customHeight="1" x14ac:dyDescent="0.25">
      <c r="A56" s="1" t="s">
        <v>233</v>
      </c>
      <c r="B56" s="1" t="s">
        <v>1267</v>
      </c>
      <c r="C56" s="2">
        <v>11.08</v>
      </c>
      <c r="D56" s="2">
        <v>88.9</v>
      </c>
      <c r="E56" s="2">
        <v>15.88</v>
      </c>
      <c r="F56" s="6" t="str">
        <f t="shared" si="0"/>
        <v xml:space="preserve">*elseif,AR20,EQ,'CH88.9X15.88',THEN
   CEDISACH_VAR_b=0.08890
   CEDISACH_VAR_t=0.01588
</v>
      </c>
      <c r="H56" s="1">
        <f t="shared" si="7"/>
        <v>1588</v>
      </c>
      <c r="I56" s="1">
        <v>4445</v>
      </c>
      <c r="J56" s="1" t="b">
        <f t="shared" si="1"/>
        <v>0</v>
      </c>
      <c r="K56" s="1">
        <v>539</v>
      </c>
      <c r="L56" s="1" t="str">
        <f t="shared" si="2"/>
        <v>CH44.45x15.88</v>
      </c>
      <c r="M56" s="1" t="str">
        <f t="shared" si="3"/>
        <v>CH44x15</v>
      </c>
      <c r="N56" s="1">
        <f t="shared" si="4"/>
        <v>5.39</v>
      </c>
      <c r="O56" s="1">
        <f t="shared" si="5"/>
        <v>44.45</v>
      </c>
      <c r="P56" s="1">
        <f t="shared" si="6"/>
        <v>15.88</v>
      </c>
    </row>
    <row r="57" spans="1:16" ht="15" customHeight="1" x14ac:dyDescent="0.25">
      <c r="A57" s="1" t="s">
        <v>234</v>
      </c>
      <c r="B57" s="1" t="s">
        <v>1268</v>
      </c>
      <c r="C57" s="2">
        <v>12.67</v>
      </c>
      <c r="D57" s="2">
        <v>101.6</v>
      </c>
      <c r="E57" s="2">
        <v>15.88</v>
      </c>
      <c r="F57" s="6" t="str">
        <f t="shared" si="0"/>
        <v xml:space="preserve">*elseif,AR20,EQ,'CH101.6X15.88',THEN
   CEDISACH_VAR_b=0.10160
   CEDISACH_VAR_t=0.01588
</v>
      </c>
      <c r="H57" s="1">
        <f t="shared" si="7"/>
        <v>1588</v>
      </c>
      <c r="I57" s="1">
        <v>5080</v>
      </c>
      <c r="J57" s="1" t="b">
        <f t="shared" si="1"/>
        <v>0</v>
      </c>
      <c r="K57" s="1">
        <v>633</v>
      </c>
      <c r="L57" s="1" t="str">
        <f t="shared" si="2"/>
        <v>CH50.8x15.88</v>
      </c>
      <c r="M57" s="1" t="str">
        <f t="shared" si="3"/>
        <v>CH50x15</v>
      </c>
      <c r="N57" s="1">
        <f t="shared" si="4"/>
        <v>6.33</v>
      </c>
      <c r="O57" s="1">
        <f t="shared" si="5"/>
        <v>50.8</v>
      </c>
      <c r="P57" s="1">
        <f t="shared" si="6"/>
        <v>15.88</v>
      </c>
    </row>
    <row r="58" spans="1:16" ht="15" customHeight="1" x14ac:dyDescent="0.25">
      <c r="A58" s="1" t="s">
        <v>236</v>
      </c>
      <c r="B58" s="1" t="s">
        <v>1269</v>
      </c>
      <c r="C58" s="2">
        <v>11.94</v>
      </c>
      <c r="D58" s="2">
        <v>88.9</v>
      </c>
      <c r="E58" s="2">
        <v>17.46</v>
      </c>
      <c r="F58" s="6" t="str">
        <f t="shared" si="0"/>
        <v xml:space="preserve">*elseif,AR20,EQ,'CH88.9X17.46',THEN
   CEDISACH_VAR_b=0.08890
   CEDISACH_VAR_t=0.01746
</v>
      </c>
      <c r="H58" s="1">
        <f t="shared" si="7"/>
        <v>1588</v>
      </c>
      <c r="I58" s="1">
        <v>6350</v>
      </c>
      <c r="J58" s="1" t="b">
        <f t="shared" si="1"/>
        <v>0</v>
      </c>
      <c r="K58" s="1">
        <v>792</v>
      </c>
      <c r="L58" s="1" t="str">
        <f t="shared" si="2"/>
        <v>CH63.5x15.88</v>
      </c>
      <c r="M58" s="1" t="str">
        <f t="shared" si="3"/>
        <v>CH63x15</v>
      </c>
      <c r="N58" s="1">
        <f t="shared" si="4"/>
        <v>7.92</v>
      </c>
      <c r="O58" s="1">
        <f t="shared" si="5"/>
        <v>63.5</v>
      </c>
      <c r="P58" s="1">
        <f t="shared" si="6"/>
        <v>15.88</v>
      </c>
    </row>
    <row r="59" spans="1:16" ht="15" customHeight="1" x14ac:dyDescent="0.25">
      <c r="A59" s="1" t="s">
        <v>237</v>
      </c>
      <c r="B59" s="1" t="s">
        <v>1270</v>
      </c>
      <c r="C59" s="2">
        <v>7.6</v>
      </c>
      <c r="D59" s="2">
        <v>50.8</v>
      </c>
      <c r="E59" s="2">
        <v>19.05</v>
      </c>
      <c r="F59" s="6" t="str">
        <f t="shared" si="0"/>
        <v xml:space="preserve">*elseif,AR20,EQ,'CH50.8X19.05',THEN
   CEDISACH_VAR_b=0.05080
   CEDISACH_VAR_t=0.01905
</v>
      </c>
      <c r="H59" s="1">
        <f t="shared" si="7"/>
        <v>1588</v>
      </c>
      <c r="I59" s="1">
        <v>7620</v>
      </c>
      <c r="J59" s="1" t="b">
        <f t="shared" si="1"/>
        <v>0</v>
      </c>
      <c r="K59" s="1">
        <v>950</v>
      </c>
      <c r="L59" s="1" t="str">
        <f t="shared" si="2"/>
        <v>CH76.2x15.88</v>
      </c>
      <c r="M59" s="1" t="str">
        <f t="shared" si="3"/>
        <v>CH76x15</v>
      </c>
      <c r="N59" s="1">
        <f t="shared" si="4"/>
        <v>9.5</v>
      </c>
      <c r="O59" s="1">
        <f t="shared" si="5"/>
        <v>76.2</v>
      </c>
      <c r="P59" s="1">
        <f t="shared" si="6"/>
        <v>15.88</v>
      </c>
    </row>
    <row r="60" spans="1:16" ht="15" customHeight="1" x14ac:dyDescent="0.25">
      <c r="A60" s="1" t="s">
        <v>238</v>
      </c>
      <c r="B60" s="1" t="s">
        <v>1271</v>
      </c>
      <c r="C60" s="2">
        <v>9.5</v>
      </c>
      <c r="D60" s="2">
        <v>63.5</v>
      </c>
      <c r="E60" s="2">
        <v>19.05</v>
      </c>
      <c r="F60" s="6" t="str">
        <f t="shared" si="0"/>
        <v xml:space="preserve">*elseif,AR20,EQ,'CH63.5X19.05',THEN
   CEDISACH_VAR_b=0.06350
   CEDISACH_VAR_t=0.01905
</v>
      </c>
      <c r="H60" s="1">
        <f t="shared" si="7"/>
        <v>1588</v>
      </c>
      <c r="I60" s="1">
        <v>8890</v>
      </c>
      <c r="J60" s="1" t="b">
        <f t="shared" si="1"/>
        <v>0</v>
      </c>
      <c r="K60" s="1">
        <v>1108</v>
      </c>
      <c r="L60" s="1" t="str">
        <f t="shared" si="2"/>
        <v>CH88.9x15.88</v>
      </c>
      <c r="M60" s="1" t="str">
        <f t="shared" si="3"/>
        <v>CH88x15</v>
      </c>
      <c r="N60" s="1">
        <f t="shared" si="4"/>
        <v>11.08</v>
      </c>
      <c r="O60" s="1">
        <f t="shared" si="5"/>
        <v>88.9</v>
      </c>
      <c r="P60" s="1">
        <f t="shared" si="6"/>
        <v>15.88</v>
      </c>
    </row>
    <row r="61" spans="1:16" ht="15" customHeight="1" x14ac:dyDescent="0.25">
      <c r="A61" s="1" t="s">
        <v>239</v>
      </c>
      <c r="B61" s="1" t="s">
        <v>1272</v>
      </c>
      <c r="C61" s="2">
        <v>11.4</v>
      </c>
      <c r="D61" s="2">
        <v>76.2</v>
      </c>
      <c r="E61" s="2">
        <v>19.05</v>
      </c>
      <c r="F61" s="6" t="str">
        <f t="shared" si="0"/>
        <v xml:space="preserve">*elseif,AR20,EQ,'CH76.2X19.05',THEN
   CEDISACH_VAR_b=0.07620
   CEDISACH_VAR_t=0.01905
</v>
      </c>
      <c r="H61" s="1">
        <f t="shared" si="7"/>
        <v>1588</v>
      </c>
      <c r="I61" s="1">
        <v>10160</v>
      </c>
      <c r="J61" s="1" t="b">
        <f t="shared" si="1"/>
        <v>0</v>
      </c>
      <c r="K61" s="1">
        <v>1267</v>
      </c>
      <c r="L61" s="1" t="str">
        <f t="shared" si="2"/>
        <v>CH101.6x15.88</v>
      </c>
      <c r="M61" s="1" t="str">
        <f t="shared" si="3"/>
        <v>CH101x15</v>
      </c>
      <c r="N61" s="1">
        <f t="shared" si="4"/>
        <v>12.67</v>
      </c>
      <c r="O61" s="1">
        <f t="shared" si="5"/>
        <v>101.6</v>
      </c>
      <c r="P61" s="1">
        <f t="shared" si="6"/>
        <v>15.88</v>
      </c>
    </row>
    <row r="62" spans="1:16" ht="15" customHeight="1" x14ac:dyDescent="0.25">
      <c r="A62" s="1" t="s">
        <v>240</v>
      </c>
      <c r="B62" s="1" t="s">
        <v>1273</v>
      </c>
      <c r="C62" s="2">
        <v>13.05</v>
      </c>
      <c r="D62" s="2">
        <v>88.9</v>
      </c>
      <c r="E62" s="2">
        <v>19.05</v>
      </c>
      <c r="F62" s="6" t="str">
        <f t="shared" si="0"/>
        <v xml:space="preserve">*elseif,AR20,EQ,'CH88.9X19.05',THEN
   CEDISACH_VAR_b=0.08890
   CEDISACH_VAR_t=0.01905
</v>
      </c>
      <c r="H62" s="1">
        <v>1746</v>
      </c>
      <c r="I62" s="1">
        <v>8890</v>
      </c>
      <c r="J62" s="1" t="b">
        <f t="shared" si="1"/>
        <v>1</v>
      </c>
      <c r="K62" s="1">
        <v>1194</v>
      </c>
      <c r="L62" s="1" t="str">
        <f t="shared" si="2"/>
        <v>CH88.9x17.46</v>
      </c>
      <c r="M62" s="1" t="str">
        <f t="shared" si="3"/>
        <v>CH88x17</v>
      </c>
      <c r="N62" s="1">
        <f t="shared" si="4"/>
        <v>11.94</v>
      </c>
      <c r="O62" s="1">
        <f t="shared" si="5"/>
        <v>88.9</v>
      </c>
      <c r="P62" s="1">
        <f t="shared" si="6"/>
        <v>17.46</v>
      </c>
    </row>
    <row r="63" spans="1:16" ht="15" customHeight="1" x14ac:dyDescent="0.25">
      <c r="A63" s="1" t="s">
        <v>241</v>
      </c>
      <c r="B63" s="1" t="s">
        <v>1274</v>
      </c>
      <c r="C63" s="2">
        <v>15.19</v>
      </c>
      <c r="D63" s="2">
        <v>101.6</v>
      </c>
      <c r="E63" s="2">
        <v>19.05</v>
      </c>
      <c r="F63" s="6" t="str">
        <f t="shared" si="0"/>
        <v xml:space="preserve">*elseif,AR20,EQ,'CH101.6X19.05',THEN
   CEDISACH_VAR_b=0.10160
   CEDISACH_VAR_t=0.01905
</v>
      </c>
      <c r="H63" s="1">
        <v>1905</v>
      </c>
      <c r="I63" s="1">
        <v>5080</v>
      </c>
      <c r="J63" s="1" t="b">
        <f t="shared" si="1"/>
        <v>1</v>
      </c>
      <c r="K63" s="1">
        <v>760</v>
      </c>
      <c r="L63" s="1" t="str">
        <f t="shared" si="2"/>
        <v>CH50.8x19.05</v>
      </c>
      <c r="M63" s="1" t="str">
        <f t="shared" si="3"/>
        <v>CH50x19</v>
      </c>
      <c r="N63" s="1">
        <f t="shared" si="4"/>
        <v>7.6</v>
      </c>
      <c r="O63" s="1">
        <f t="shared" si="5"/>
        <v>50.8</v>
      </c>
      <c r="P63" s="1">
        <f t="shared" si="6"/>
        <v>19.05</v>
      </c>
    </row>
    <row r="64" spans="1:16" ht="15" customHeight="1" x14ac:dyDescent="0.25">
      <c r="A64" s="1" t="s">
        <v>1275</v>
      </c>
      <c r="B64" s="1" t="s">
        <v>1276</v>
      </c>
      <c r="C64" s="2">
        <v>19.87</v>
      </c>
      <c r="D64" s="2">
        <v>63.5</v>
      </c>
      <c r="E64" s="2">
        <v>22.23</v>
      </c>
      <c r="F64" s="6" t="str">
        <f t="shared" si="0"/>
        <v xml:space="preserve">*elseif,AR20,EQ,'CH63.5X22.23',THEN
   CEDISACH_VAR_b=0.06350
   CEDISACH_VAR_t=0.02223
</v>
      </c>
      <c r="H64" s="1">
        <f t="shared" ref="H64:H67" si="8">H63</f>
        <v>1905</v>
      </c>
      <c r="I64" s="1">
        <v>6350</v>
      </c>
      <c r="J64" s="1" t="b">
        <f t="shared" si="1"/>
        <v>0</v>
      </c>
      <c r="K64" s="1">
        <v>950</v>
      </c>
      <c r="L64" s="1" t="str">
        <f t="shared" si="2"/>
        <v>CH63.5x19.05</v>
      </c>
      <c r="M64" s="1" t="str">
        <f t="shared" si="3"/>
        <v>CH63x19</v>
      </c>
      <c r="N64" s="1">
        <f t="shared" si="4"/>
        <v>9.5</v>
      </c>
      <c r="O64" s="1">
        <f t="shared" si="5"/>
        <v>63.5</v>
      </c>
      <c r="P64" s="1">
        <f t="shared" si="6"/>
        <v>19.05</v>
      </c>
    </row>
    <row r="65" spans="1:16" ht="15" customHeight="1" x14ac:dyDescent="0.25">
      <c r="A65" s="1" t="s">
        <v>1277</v>
      </c>
      <c r="B65" s="1" t="s">
        <v>1278</v>
      </c>
      <c r="C65" s="2">
        <v>12.66</v>
      </c>
      <c r="D65" s="2">
        <v>63.5</v>
      </c>
      <c r="E65" s="2">
        <v>25.4</v>
      </c>
      <c r="F65" s="6" t="str">
        <f t="shared" si="0"/>
        <v xml:space="preserve">*elseif,AR20,EQ,'CH63.5X25.4',THEN
   CEDISACH_VAR_b=0.06350
   CEDISACH_VAR_t=0.02540
</v>
      </c>
      <c r="H65" s="1">
        <f t="shared" si="8"/>
        <v>1905</v>
      </c>
      <c r="I65" s="1">
        <v>7620</v>
      </c>
      <c r="J65" s="1" t="b">
        <f t="shared" si="1"/>
        <v>0</v>
      </c>
      <c r="K65" s="1">
        <v>1140</v>
      </c>
      <c r="L65" s="1" t="str">
        <f t="shared" si="2"/>
        <v>CH76.2x19.05</v>
      </c>
      <c r="M65" s="1" t="str">
        <f t="shared" si="3"/>
        <v>CH76x19</v>
      </c>
      <c r="N65" s="1">
        <f t="shared" si="4"/>
        <v>11.4</v>
      </c>
      <c r="O65" s="1">
        <f t="shared" si="5"/>
        <v>76.2</v>
      </c>
      <c r="P65" s="1">
        <f t="shared" si="6"/>
        <v>19.05</v>
      </c>
    </row>
    <row r="66" spans="1:16" ht="15" customHeight="1" x14ac:dyDescent="0.25">
      <c r="A66" s="1" t="s">
        <v>244</v>
      </c>
      <c r="B66" s="1" t="s">
        <v>1279</v>
      </c>
      <c r="C66" s="2">
        <v>15.19</v>
      </c>
      <c r="D66" s="2">
        <v>76.2</v>
      </c>
      <c r="E66" s="2">
        <v>25.4</v>
      </c>
      <c r="F66" s="6" t="str">
        <f t="shared" si="0"/>
        <v xml:space="preserve">*elseif,AR20,EQ,'CH76.2X25.4',THEN
   CEDISACH_VAR_b=0.07620
   CEDISACH_VAR_t=0.02540
</v>
      </c>
      <c r="H66" s="1">
        <f t="shared" si="8"/>
        <v>1905</v>
      </c>
      <c r="I66" s="1">
        <v>8890</v>
      </c>
      <c r="J66" s="1" t="b">
        <f t="shared" si="1"/>
        <v>0</v>
      </c>
      <c r="K66" s="1">
        <v>1305</v>
      </c>
      <c r="L66" s="1" t="str">
        <f t="shared" si="2"/>
        <v>CH88.9x19.05</v>
      </c>
      <c r="M66" s="1" t="str">
        <f t="shared" si="3"/>
        <v>CH88x19</v>
      </c>
      <c r="N66" s="1">
        <f t="shared" si="4"/>
        <v>13.05</v>
      </c>
      <c r="O66" s="1">
        <f t="shared" si="5"/>
        <v>88.9</v>
      </c>
      <c r="P66" s="1">
        <f t="shared" si="6"/>
        <v>19.05</v>
      </c>
    </row>
    <row r="67" spans="1:16" ht="15" customHeight="1" x14ac:dyDescent="0.25">
      <c r="A67" s="1" t="s">
        <v>246</v>
      </c>
      <c r="B67" s="1" t="s">
        <v>1280</v>
      </c>
      <c r="C67" s="2">
        <v>20.260000000000002</v>
      </c>
      <c r="D67" s="2">
        <v>101.6</v>
      </c>
      <c r="E67" s="2">
        <v>25.4</v>
      </c>
      <c r="F67" s="6" t="str">
        <f t="shared" ref="F67:F89" si="9">$F$1 &amp; UPPER(A67) &amp; "',THEN" &amp; CHAR(10) &amp; "   " &amp; $G$1 &amp; "_VAR_" &amp; $D$1 &amp; "=" &amp; FIXED(D67/1000,5) &amp; CHAR(10) &amp; "   " &amp; $G$1 &amp; "_VAR_" &amp; $E$1 &amp; "=" &amp; FIXED(E67/1000,5) &amp; CHAR(10)</f>
        <v xml:space="preserve">*elseif,AR20,EQ,'CH101.6X25.4',THEN
   CEDISACH_VAR_b=0.10160
   CEDISACH_VAR_t=0.02540
</v>
      </c>
      <c r="H67" s="1">
        <f t="shared" si="8"/>
        <v>1905</v>
      </c>
      <c r="I67" s="1">
        <v>10160</v>
      </c>
      <c r="J67" s="1" t="b">
        <f t="shared" si="1"/>
        <v>0</v>
      </c>
      <c r="K67" s="1">
        <v>1519</v>
      </c>
      <c r="L67" s="1" t="str">
        <f t="shared" si="2"/>
        <v>CH101.6x19.05</v>
      </c>
      <c r="M67" s="1" t="str">
        <f t="shared" si="3"/>
        <v>CH101x19</v>
      </c>
      <c r="N67" s="1">
        <f t="shared" si="4"/>
        <v>15.19</v>
      </c>
      <c r="O67" s="1">
        <f t="shared" si="5"/>
        <v>101.6</v>
      </c>
      <c r="P67" s="1">
        <f t="shared" si="6"/>
        <v>19.05</v>
      </c>
    </row>
    <row r="68" spans="1:16" ht="15" customHeight="1" x14ac:dyDescent="0.25">
      <c r="F68" s="6"/>
      <c r="H68" s="1">
        <v>2223</v>
      </c>
      <c r="I68" s="1">
        <v>6350</v>
      </c>
      <c r="J68" s="1" t="b">
        <f t="shared" si="1"/>
        <v>1</v>
      </c>
      <c r="K68" s="1">
        <v>1987</v>
      </c>
      <c r="L68" s="1" t="str">
        <f t="shared" si="2"/>
        <v>CH63.5x22.23</v>
      </c>
      <c r="M68" s="1" t="str">
        <f t="shared" si="3"/>
        <v>CH63x22</v>
      </c>
      <c r="N68" s="1">
        <f t="shared" si="4"/>
        <v>19.87</v>
      </c>
      <c r="O68" s="1">
        <f t="shared" si="5"/>
        <v>63.5</v>
      </c>
      <c r="P68" s="1">
        <f t="shared" si="6"/>
        <v>22.23</v>
      </c>
    </row>
    <row r="69" spans="1:16" ht="15" customHeight="1" x14ac:dyDescent="0.25">
      <c r="F69" s="6"/>
      <c r="H69" s="1">
        <v>2540</v>
      </c>
      <c r="I69" s="1">
        <v>6350</v>
      </c>
      <c r="J69" s="1" t="b">
        <f t="shared" si="1"/>
        <v>0</v>
      </c>
      <c r="K69" s="1">
        <v>1266</v>
      </c>
      <c r="L69" s="1" t="str">
        <f t="shared" si="2"/>
        <v>CH63.5x25.4</v>
      </c>
      <c r="M69" s="1" t="str">
        <f t="shared" si="3"/>
        <v>CH63x25</v>
      </c>
      <c r="N69" s="1">
        <f t="shared" si="4"/>
        <v>12.66</v>
      </c>
      <c r="O69" s="1">
        <f t="shared" si="5"/>
        <v>63.5</v>
      </c>
      <c r="P69" s="1">
        <f t="shared" si="6"/>
        <v>25.4</v>
      </c>
    </row>
    <row r="70" spans="1:16" ht="15" customHeight="1" x14ac:dyDescent="0.25">
      <c r="F70" s="6"/>
      <c r="H70" s="1">
        <f t="shared" ref="H70:H71" si="10">H69</f>
        <v>2540</v>
      </c>
      <c r="I70" s="1">
        <v>7620</v>
      </c>
      <c r="J70" s="1" t="b">
        <f t="shared" si="1"/>
        <v>0</v>
      </c>
      <c r="K70" s="1">
        <v>1519</v>
      </c>
      <c r="L70" s="1" t="str">
        <f t="shared" si="2"/>
        <v>CH76.2x25.4</v>
      </c>
      <c r="M70" s="1" t="str">
        <f t="shared" si="3"/>
        <v>CH76x25</v>
      </c>
      <c r="N70" s="1">
        <f t="shared" si="4"/>
        <v>15.19</v>
      </c>
      <c r="O70" s="1">
        <f t="shared" si="5"/>
        <v>76.2</v>
      </c>
      <c r="P70" s="1">
        <f t="shared" si="6"/>
        <v>25.4</v>
      </c>
    </row>
    <row r="71" spans="1:16" ht="15" customHeight="1" x14ac:dyDescent="0.25">
      <c r="F71" s="6"/>
      <c r="H71" s="1">
        <f t="shared" si="10"/>
        <v>2540</v>
      </c>
      <c r="I71" s="1">
        <v>10160</v>
      </c>
      <c r="J71" s="1" t="b">
        <f t="shared" ref="J71" si="11">I71&lt;I70</f>
        <v>0</v>
      </c>
      <c r="K71" s="1">
        <v>2026</v>
      </c>
      <c r="L71" s="1" t="str">
        <f t="shared" ref="L71" si="12">"CH" &amp; O71 &amp; "x" &amp; P71</f>
        <v>CH101.6x25.4</v>
      </c>
      <c r="M71" s="1" t="str">
        <f t="shared" ref="M71" si="13">"CH" &amp; ROUNDDOWN(O71,0) &amp; "x" &amp; ROUNDDOWN(P71,0)</f>
        <v>CH101x25</v>
      </c>
      <c r="N71" s="1">
        <f t="shared" ref="N71" si="14">K71/100</f>
        <v>20.260000000000002</v>
      </c>
      <c r="O71" s="1">
        <f t="shared" ref="O71" si="15">I71/100</f>
        <v>101.6</v>
      </c>
      <c r="P71" s="1">
        <f t="shared" ref="P71" si="16">H71/100</f>
        <v>25.4</v>
      </c>
    </row>
    <row r="72" spans="1:16" ht="15" customHeight="1" x14ac:dyDescent="0.25">
      <c r="F72" s="6"/>
    </row>
    <row r="73" spans="1:16" ht="15" customHeight="1" x14ac:dyDescent="0.25">
      <c r="F73" s="6"/>
    </row>
    <row r="74" spans="1:16" ht="15" customHeight="1" x14ac:dyDescent="0.25">
      <c r="F74" s="6"/>
    </row>
    <row r="75" spans="1:16" ht="15" customHeight="1" x14ac:dyDescent="0.25">
      <c r="F75" s="6"/>
    </row>
    <row r="76" spans="1:16" ht="15" customHeight="1" x14ac:dyDescent="0.25">
      <c r="F76" s="6"/>
    </row>
    <row r="77" spans="1:16" ht="15" customHeight="1" x14ac:dyDescent="0.25">
      <c r="F77" s="6"/>
    </row>
    <row r="78" spans="1:16" ht="15" customHeight="1" x14ac:dyDescent="0.25">
      <c r="F78" s="6"/>
    </row>
    <row r="79" spans="1:16" ht="15" customHeight="1" x14ac:dyDescent="0.25">
      <c r="F79" s="6"/>
    </row>
    <row r="80" spans="1:16" ht="15" customHeight="1" x14ac:dyDescent="0.25">
      <c r="F80" s="6"/>
    </row>
    <row r="81" spans="6:6" ht="15" customHeight="1" x14ac:dyDescent="0.25">
      <c r="F81" s="6"/>
    </row>
    <row r="82" spans="6:6" ht="15" customHeight="1" x14ac:dyDescent="0.25">
      <c r="F82" s="6"/>
    </row>
    <row r="83" spans="6:6" ht="15" customHeight="1" x14ac:dyDescent="0.25">
      <c r="F83" s="6"/>
    </row>
    <row r="84" spans="6:6" ht="15" customHeight="1" x14ac:dyDescent="0.25">
      <c r="F84" s="6"/>
    </row>
    <row r="85" spans="6:6" ht="15" customHeight="1" x14ac:dyDescent="0.25">
      <c r="F85" s="6"/>
    </row>
    <row r="86" spans="6:6" ht="15" customHeight="1" x14ac:dyDescent="0.25">
      <c r="F86" s="6"/>
    </row>
    <row r="87" spans="6:6" ht="15" customHeight="1" x14ac:dyDescent="0.25">
      <c r="F87" s="6"/>
    </row>
    <row r="88" spans="6:6" ht="15" customHeight="1" x14ac:dyDescent="0.25">
      <c r="F88" s="6"/>
    </row>
    <row r="89" spans="6:6" ht="15" customHeight="1" x14ac:dyDescent="0.25">
      <c r="F89" s="6"/>
    </row>
    <row r="90" spans="6:6" ht="15" customHeight="1" x14ac:dyDescent="0.25"/>
    <row r="91" spans="6:6" ht="15" customHeight="1" x14ac:dyDescent="0.25"/>
    <row r="92" spans="6:6" ht="15" customHeight="1" x14ac:dyDescent="0.25"/>
    <row r="93" spans="6:6" ht="15" customHeight="1" x14ac:dyDescent="0.25"/>
    <row r="94" spans="6:6" ht="15" customHeight="1" x14ac:dyDescent="0.25"/>
    <row r="95" spans="6:6" ht="15" customHeight="1" x14ac:dyDescent="0.25"/>
    <row r="96" spans="6: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3:5" ht="15" customHeight="1" x14ac:dyDescent="0.25"/>
    <row r="498" spans="3:5" ht="15" customHeight="1" x14ac:dyDescent="0.25"/>
    <row r="499" spans="3:5" ht="15" customHeight="1" x14ac:dyDescent="0.25"/>
    <row r="500" spans="3:5" ht="15" customHeight="1" x14ac:dyDescent="0.25"/>
    <row r="501" spans="3:5" s="5" customFormat="1" ht="15" customHeight="1" thickBot="1" x14ac:dyDescent="0.3">
      <c r="C501" s="4"/>
      <c r="D501" s="4"/>
      <c r="E501" s="4"/>
    </row>
    <row r="502" spans="3:5" ht="15" customHeight="1" x14ac:dyDescent="0.25"/>
    <row r="503" spans="3:5" ht="15" customHeight="1" x14ac:dyDescent="0.25"/>
    <row r="504" spans="3:5" ht="15" customHeight="1" x14ac:dyDescent="0.25"/>
    <row r="505" spans="3:5" ht="15" customHeight="1" x14ac:dyDescent="0.25"/>
    <row r="506" spans="3:5" ht="15" customHeight="1" x14ac:dyDescent="0.25"/>
    <row r="507" spans="3:5" ht="15" customHeight="1" x14ac:dyDescent="0.25"/>
    <row r="508" spans="3:5" ht="15" customHeight="1" x14ac:dyDescent="0.25"/>
    <row r="509" spans="3:5" ht="15" customHeight="1" x14ac:dyDescent="0.25"/>
    <row r="510" spans="3:5" ht="15" customHeight="1" x14ac:dyDescent="0.25"/>
    <row r="511" spans="3:5" ht="15" customHeight="1" x14ac:dyDescent="0.25"/>
    <row r="512" spans="3:5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</sheetData>
  <conditionalFormatting sqref="F2:BD377">
    <cfRule type="notContainsBlanks" dxfId="51" priority="9">
      <formula>LEN(TRIM(F2))&gt;0</formula>
    </cfRule>
  </conditionalFormatting>
  <conditionalFormatting sqref="A1:E1">
    <cfRule type="notContainsBlanks" dxfId="50" priority="10">
      <formula>LEN(TRIM(A1))&gt;0</formula>
    </cfRule>
  </conditionalFormatting>
  <conditionalFormatting sqref="A1:E501">
    <cfRule type="containsBlanks" dxfId="49" priority="7">
      <formula>LEN(TRIM(A1))=0</formula>
    </cfRule>
    <cfRule type="expression" dxfId="48" priority="8">
      <formula>AND(COUNTA(A1),(COUNTBLANK(A$1)&lt;&gt;0))</formula>
    </cfRule>
    <cfRule type="notContainsBlanks" dxfId="47" priority="11">
      <formula>LEN(TRIM(A1))&gt;0</formula>
    </cfRule>
  </conditionalFormatting>
  <conditionalFormatting sqref="H50:H51">
    <cfRule type="notContainsBlanks" dxfId="46" priority="6">
      <formula>LEN(TRIM(H50))&gt;0</formula>
    </cfRule>
  </conditionalFormatting>
  <conditionalFormatting sqref="H62">
    <cfRule type="notContainsBlanks" dxfId="45" priority="5">
      <formula>LEN(TRIM(H62))&gt;0</formula>
    </cfRule>
  </conditionalFormatting>
  <conditionalFormatting sqref="H75">
    <cfRule type="notContainsBlanks" dxfId="44" priority="4">
      <formula>LEN(TRIM(H75))&gt;0</formula>
    </cfRule>
  </conditionalFormatting>
  <conditionalFormatting sqref="H76">
    <cfRule type="notContainsBlanks" dxfId="43" priority="3">
      <formula>LEN(TRIM(H76))&gt;0</formula>
    </cfRule>
  </conditionalFormatting>
  <conditionalFormatting sqref="I76:I80">
    <cfRule type="notContainsBlanks" dxfId="42" priority="2">
      <formula>LEN(TRIM(I76))&gt;0</formula>
    </cfRule>
  </conditionalFormatting>
  <conditionalFormatting sqref="O3:O87">
    <cfRule type="notContainsBlanks" dxfId="41" priority="1">
      <formula>LEN(TRIM(O3))&gt;0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1"/>
  <sheetViews>
    <sheetView showGridLines="0" zoomScaleNormal="100" workbookViewId="0">
      <pane ySplit="1" topLeftCell="A2" activePane="bottomLeft" state="frozen"/>
      <selection pane="bottomLeft" activeCell="G2" sqref="G2:G32"/>
    </sheetView>
  </sheetViews>
  <sheetFormatPr defaultRowHeight="12.75" x14ac:dyDescent="0.25"/>
  <cols>
    <col min="1" max="2" width="18.7109375" style="1" customWidth="1"/>
    <col min="3" max="6" width="10.7109375" style="2" customWidth="1"/>
    <col min="7" max="7" width="73.28515625" style="1" bestFit="1" customWidth="1"/>
    <col min="8" max="14" width="10.7109375" style="1" customWidth="1"/>
    <col min="15" max="15" width="11.85546875" style="1" bestFit="1" customWidth="1"/>
    <col min="16" max="70" width="10.7109375" style="1" customWidth="1"/>
    <col min="71" max="16384" width="9.140625" style="1"/>
  </cols>
  <sheetData>
    <row r="1" spans="1:16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tr">
        <f>IF(COUNTA([1]GERAL!B6),[1]GERAL!B6,"")</f>
        <v>d</v>
      </c>
      <c r="E1" s="3" t="str">
        <f>IF(COUNTA([1]GERAL!B7),[1]GERAL!B7,"")</f>
        <v>bf</v>
      </c>
      <c r="F1" s="3" t="s">
        <v>348</v>
      </c>
      <c r="G1" s="1" t="s">
        <v>176</v>
      </c>
      <c r="H1" s="9" t="s">
        <v>1329</v>
      </c>
    </row>
    <row r="2" spans="1:16" ht="15" customHeight="1" x14ac:dyDescent="0.25">
      <c r="A2" s="1" t="s">
        <v>1281</v>
      </c>
      <c r="B2" s="1" t="s">
        <v>616</v>
      </c>
      <c r="C2" s="2">
        <v>6.1</v>
      </c>
      <c r="D2" s="2">
        <v>76.2</v>
      </c>
      <c r="E2" s="2">
        <v>35.81</v>
      </c>
      <c r="F2" s="2">
        <v>4.32</v>
      </c>
      <c r="G2" s="6" t="str">
        <f>$G$1 &amp; UPPER(A2) &amp; "',THEN" &amp; CHAR(10) &amp; "   " &amp; $H$1 &amp; "_VAR_" &amp; $D$1 &amp; "=" &amp; FIXED(D2/1000,4) &amp; CHAR(10) &amp; "   " &amp; $H$1 &amp; "_VAR_" &amp; $E$1 &amp; "=" &amp; FIXED(E2/1000,4) &amp; CHAR(10) &amp; "   " &amp; $H$1 &amp; "_VAR_" &amp; $F$1 &amp; "=" &amp; FIXED(F2/1000,4) &amp; CHAR(10)</f>
        <v xml:space="preserve">*elseif,AR20,EQ,'U76.2X6.1',THEN
   CEDISAU_VAR_d=0.0762
   CEDISAU_VAR_bf=0.0358
   CEDISAU_VAR_t=0.0043
</v>
      </c>
    </row>
    <row r="3" spans="1:16" ht="15" customHeight="1" x14ac:dyDescent="0.25">
      <c r="A3" s="1" t="s">
        <v>617</v>
      </c>
      <c r="B3" s="1" t="s">
        <v>618</v>
      </c>
      <c r="C3" s="2">
        <v>7.44</v>
      </c>
      <c r="D3" s="2">
        <v>76.2</v>
      </c>
      <c r="E3" s="2">
        <v>38.049999999999997</v>
      </c>
      <c r="F3" s="2">
        <v>6.55</v>
      </c>
      <c r="G3" s="6" t="str">
        <f>$G$1 &amp; UPPER(A3) &amp; "',THEN" &amp; CHAR(10) &amp; "   " &amp; $H$1 &amp; "_VAR_" &amp; $D$1 &amp; "=" &amp; FIXED(D3/1000,4) &amp; CHAR(10) &amp; "   " &amp; $H$1 &amp; "_VAR_" &amp; $E$1 &amp; "=" &amp; FIXED(E3/1000,4) &amp; CHAR(10) &amp; "   " &amp; $H$1 &amp; "_VAR_" &amp; $F$1 &amp; "=" &amp; FIXED(F3/1000,4) &amp; CHAR(10)</f>
        <v xml:space="preserve">*elseif,AR20,EQ,'U76.2X7.44',THEN
   CEDISAU_VAR_d=0.0762
   CEDISAU_VAR_bf=0.0381
   CEDISAU_VAR_t=0.0066
</v>
      </c>
    </row>
    <row r="4" spans="1:16" ht="15" customHeight="1" x14ac:dyDescent="0.25">
      <c r="A4" s="1" t="s">
        <v>1282</v>
      </c>
      <c r="B4" s="1" t="s">
        <v>1283</v>
      </c>
      <c r="C4" s="2">
        <v>8.93</v>
      </c>
      <c r="D4" s="2">
        <v>76.2</v>
      </c>
      <c r="E4" s="2">
        <v>40.54</v>
      </c>
      <c r="F4" s="2">
        <v>9.0399999999999991</v>
      </c>
      <c r="G4" s="6" t="str">
        <f>$G$1 &amp; UPPER(A4) &amp; "',THEN" &amp; CHAR(10) &amp; "   " &amp; $H$1 &amp; "_VAR_" &amp; $D$1 &amp; "=" &amp; FIXED(D4/1000,4) &amp; CHAR(10) &amp; "   " &amp; $H$1 &amp; "_VAR_" &amp; $E$1 &amp; "=" &amp; FIXED(E4/1000,4) &amp; CHAR(10) &amp; "   " &amp; $H$1 &amp; "_VAR_" &amp; $F$1 &amp; "=" &amp; FIXED(F4/1000,4) &amp; CHAR(10)</f>
        <v xml:space="preserve">*elseif,AR20,EQ,'U76.2X8.93',THEN
   CEDISAU_VAR_d=0.0762
   CEDISAU_VAR_bf=0.0405
   CEDISAU_VAR_t=0.0090
</v>
      </c>
    </row>
    <row r="5" spans="1:16" ht="15" customHeight="1" x14ac:dyDescent="0.25">
      <c r="A5" s="1" t="s">
        <v>1284</v>
      </c>
      <c r="B5" s="1" t="s">
        <v>1285</v>
      </c>
      <c r="C5" s="2">
        <v>8.0399999999999991</v>
      </c>
      <c r="D5" s="2">
        <v>101.6</v>
      </c>
      <c r="E5" s="2">
        <v>40.130000000000003</v>
      </c>
      <c r="F5" s="2">
        <v>4.57</v>
      </c>
      <c r="G5" s="6" t="str">
        <f>$G$1 &amp; UPPER(A5) &amp; "',THEN" &amp; CHAR(10) &amp; "   " &amp; $H$1 &amp; "_VAR_" &amp; $D$1 &amp; "=" &amp; FIXED(D5/1000,4) &amp; CHAR(10) &amp; "   " &amp; $H$1 &amp; "_VAR_" &amp; $E$1 &amp; "=" &amp; FIXED(E5/1000,4) &amp; CHAR(10) &amp; "   " &amp; $H$1 &amp; "_VAR_" &amp; $F$1 &amp; "=" &amp; FIXED(F5/1000,4) &amp; CHAR(10)</f>
        <v xml:space="preserve">*elseif,AR20,EQ,'U101.6X8.04',THEN
   CEDISAU_VAR_d=0.1016
   CEDISAU_VAR_bf=0.0401
   CEDISAU_VAR_t=0.0046
</v>
      </c>
    </row>
    <row r="6" spans="1:16" ht="15" customHeight="1" x14ac:dyDescent="0.25">
      <c r="A6" s="1" t="s">
        <v>621</v>
      </c>
      <c r="B6" s="1" t="s">
        <v>622</v>
      </c>
      <c r="C6" s="2">
        <v>9.3000000000000007</v>
      </c>
      <c r="D6" s="2">
        <v>101.6</v>
      </c>
      <c r="E6" s="2">
        <v>41.83</v>
      </c>
      <c r="F6" s="2">
        <v>6.27</v>
      </c>
      <c r="G6" s="6" t="str">
        <f>$G$1 &amp; UPPER(A6) &amp; "',THEN" &amp; CHAR(10) &amp; "   " &amp; $H$1 &amp; "_VAR_" &amp; $D$1 &amp; "=" &amp; FIXED(D6/1000,4) &amp; CHAR(10) &amp; "   " &amp; $H$1 &amp; "_VAR_" &amp; $E$1 &amp; "=" &amp; FIXED(E6/1000,4) &amp; CHAR(10) &amp; "   " &amp; $H$1 &amp; "_VAR_" &amp; $F$1 &amp; "=" &amp; FIXED(F6/1000,4) &amp; CHAR(10)</f>
        <v xml:space="preserve">*elseif,AR20,EQ,'U101.6X9.3',THEN
   CEDISAU_VAR_d=0.1016
   CEDISAU_VAR_bf=0.0418
   CEDISAU_VAR_t=0.0063
</v>
      </c>
    </row>
    <row r="7" spans="1:16" ht="15" customHeight="1" x14ac:dyDescent="0.25">
      <c r="A7" s="1" t="s">
        <v>1286</v>
      </c>
      <c r="B7" s="1" t="s">
        <v>1287</v>
      </c>
      <c r="C7" s="2">
        <v>10.79</v>
      </c>
      <c r="D7" s="2">
        <v>101.6</v>
      </c>
      <c r="E7" s="2">
        <v>43.69</v>
      </c>
      <c r="F7" s="2">
        <v>8.1300000000000008</v>
      </c>
      <c r="G7" s="6" t="str">
        <f>$G$1 &amp; UPPER(A7) &amp; "',THEN" &amp; CHAR(10) &amp; "   " &amp; $H$1 &amp; "_VAR_" &amp; $D$1 &amp; "=" &amp; FIXED(D7/1000,4) &amp; CHAR(10) &amp; "   " &amp; $H$1 &amp; "_VAR_" &amp; $E$1 &amp; "=" &amp; FIXED(E7/1000,4) &amp; CHAR(10) &amp; "   " &amp; $H$1 &amp; "_VAR_" &amp; $F$1 &amp; "=" &amp; FIXED(F7/1000,4) &amp; CHAR(10)</f>
        <v xml:space="preserve">*elseif,AR20,EQ,'U101.6X10.79',THEN
   CEDISAU_VAR_d=0.1016
   CEDISAU_VAR_bf=0.0437
   CEDISAU_VAR_t=0.0081
</v>
      </c>
      <c r="I7" s="1">
        <v>76.2</v>
      </c>
      <c r="J7" s="1">
        <v>35.81</v>
      </c>
      <c r="K7" s="1">
        <v>432</v>
      </c>
      <c r="L7" s="1">
        <f>K7/100</f>
        <v>4.32</v>
      </c>
      <c r="M7" s="1">
        <v>610</v>
      </c>
      <c r="N7" s="1">
        <f>M7/100</f>
        <v>6.1</v>
      </c>
      <c r="O7" s="1" t="str">
        <f>"U" &amp; I7 &amp; "x" &amp; N7</f>
        <v>U76.2x6.1</v>
      </c>
      <c r="P7" s="1" t="str">
        <f>"U" &amp; ROUNDDOWN(I7,0) &amp; "x" &amp; ROUNDDOWN(N7,0)</f>
        <v>U76x6</v>
      </c>
    </row>
    <row r="8" spans="1:16" ht="15" customHeight="1" x14ac:dyDescent="0.25">
      <c r="A8" s="1" t="s">
        <v>623</v>
      </c>
      <c r="B8" s="1" t="s">
        <v>624</v>
      </c>
      <c r="C8" s="2">
        <v>12.2</v>
      </c>
      <c r="D8" s="2">
        <v>152.4</v>
      </c>
      <c r="E8" s="2">
        <v>48.77</v>
      </c>
      <c r="F8" s="2">
        <v>5.08</v>
      </c>
      <c r="G8" s="6" t="str">
        <f>$G$1 &amp; UPPER(A8) &amp; "',THEN" &amp; CHAR(10) &amp; "   " &amp; $H$1 &amp; "_VAR_" &amp; $D$1 &amp; "=" &amp; FIXED(D8/1000,4) &amp; CHAR(10) &amp; "   " &amp; $H$1 &amp; "_VAR_" &amp; $E$1 &amp; "=" &amp; FIXED(E8/1000,4) &amp; CHAR(10) &amp; "   " &amp; $H$1 &amp; "_VAR_" &amp; $F$1 &amp; "=" &amp; FIXED(F8/1000,4) &amp; CHAR(10)</f>
        <v xml:space="preserve">*elseif,AR20,EQ,'U152.4X12.2',THEN
   CEDISAU_VAR_d=0.1524
   CEDISAU_VAR_bf=0.0488
   CEDISAU_VAR_t=0.0051
</v>
      </c>
      <c r="I8" s="1">
        <v>76.2</v>
      </c>
      <c r="J8" s="1">
        <v>38.049999999999997</v>
      </c>
      <c r="K8" s="1">
        <v>655</v>
      </c>
      <c r="L8" s="1">
        <f>K8/100</f>
        <v>6.55</v>
      </c>
      <c r="M8" s="1">
        <v>744</v>
      </c>
      <c r="N8" s="1">
        <f t="shared" ref="N8:N37" si="0">M8/100</f>
        <v>7.44</v>
      </c>
      <c r="O8" s="1" t="str">
        <f t="shared" ref="O8:O37" si="1">"U" &amp; I8 &amp; "x" &amp; N8</f>
        <v>U76.2x7.44</v>
      </c>
      <c r="P8" s="1" t="str">
        <f t="shared" ref="P8:P37" si="2">"U" &amp; ROUNDDOWN(I8,0) &amp; "x" &amp; ROUNDDOWN(N8,0)</f>
        <v>U76x7</v>
      </c>
    </row>
    <row r="9" spans="1:16" ht="15" customHeight="1" x14ac:dyDescent="0.25">
      <c r="A9" s="1" t="s">
        <v>1288</v>
      </c>
      <c r="B9" s="1" t="s">
        <v>626</v>
      </c>
      <c r="C9" s="2">
        <v>15.63</v>
      </c>
      <c r="D9" s="2">
        <v>152.4</v>
      </c>
      <c r="E9" s="2">
        <v>51.66</v>
      </c>
      <c r="F9" s="2">
        <v>7.98</v>
      </c>
      <c r="G9" s="6" t="str">
        <f>$G$1 &amp; UPPER(A9) &amp; "',THEN" &amp; CHAR(10) &amp; "   " &amp; $H$1 &amp; "_VAR_" &amp; $D$1 &amp; "=" &amp; FIXED(D9/1000,4) &amp; CHAR(10) &amp; "   " &amp; $H$1 &amp; "_VAR_" &amp; $E$1 &amp; "=" &amp; FIXED(E9/1000,4) &amp; CHAR(10) &amp; "   " &amp; $H$1 &amp; "_VAR_" &amp; $F$1 &amp; "=" &amp; FIXED(F9/1000,4) &amp; CHAR(10)</f>
        <v xml:space="preserve">*elseif,AR20,EQ,'U152.4X15.63',THEN
   CEDISAU_VAR_d=0.1524
   CEDISAU_VAR_bf=0.0517
   CEDISAU_VAR_t=0.0080
</v>
      </c>
      <c r="I9" s="1">
        <f>I8</f>
        <v>76.2</v>
      </c>
      <c r="J9" s="1">
        <v>40.54</v>
      </c>
      <c r="K9" s="1">
        <v>904</v>
      </c>
      <c r="L9" s="1">
        <f>K9/100</f>
        <v>9.0399999999999991</v>
      </c>
      <c r="M9" s="1">
        <v>893</v>
      </c>
      <c r="N9" s="1">
        <f t="shared" si="0"/>
        <v>8.93</v>
      </c>
      <c r="O9" s="1" t="str">
        <f t="shared" si="1"/>
        <v>U76.2x8.93</v>
      </c>
      <c r="P9" s="1" t="str">
        <f t="shared" si="2"/>
        <v>U76x8</v>
      </c>
    </row>
    <row r="10" spans="1:16" ht="15" customHeight="1" x14ac:dyDescent="0.25">
      <c r="A10" s="1" t="s">
        <v>1289</v>
      </c>
      <c r="B10" s="1" t="s">
        <v>1290</v>
      </c>
      <c r="C10" s="2">
        <v>19.350000000000001</v>
      </c>
      <c r="D10" s="2">
        <v>152.4</v>
      </c>
      <c r="E10" s="2">
        <v>54.79</v>
      </c>
      <c r="F10" s="2">
        <v>11.1</v>
      </c>
      <c r="G10" s="6" t="str">
        <f>$G$1 &amp; UPPER(A10) &amp; "',THEN" &amp; CHAR(10) &amp; "   " &amp; $H$1 &amp; "_VAR_" &amp; $D$1 &amp; "=" &amp; FIXED(D10/1000,4) &amp; CHAR(10) &amp; "   " &amp; $H$1 &amp; "_VAR_" &amp; $E$1 &amp; "=" &amp; FIXED(E10/1000,4) &amp; CHAR(10) &amp; "   " &amp; $H$1 &amp; "_VAR_" &amp; $F$1 &amp; "=" &amp; FIXED(F10/1000,4) &amp; CHAR(10)</f>
        <v xml:space="preserve">*elseif,AR20,EQ,'U152.4X19.35',THEN
   CEDISAU_VAR_d=0.1524
   CEDISAU_VAR_bf=0.0548
   CEDISAU_VAR_t=0.0111
</v>
      </c>
      <c r="I10" s="1">
        <v>101.6</v>
      </c>
      <c r="J10" s="1">
        <v>40.130000000000003</v>
      </c>
      <c r="K10" s="1">
        <v>457</v>
      </c>
      <c r="L10" s="1">
        <f>K10/100</f>
        <v>4.57</v>
      </c>
      <c r="M10" s="1">
        <v>804</v>
      </c>
      <c r="N10" s="1">
        <f t="shared" si="0"/>
        <v>8.0399999999999991</v>
      </c>
      <c r="O10" s="1" t="str">
        <f t="shared" si="1"/>
        <v>U101.6x8.04</v>
      </c>
      <c r="P10" s="1" t="str">
        <f t="shared" si="2"/>
        <v>U101x8</v>
      </c>
    </row>
    <row r="11" spans="1:16" ht="15" customHeight="1" x14ac:dyDescent="0.25">
      <c r="A11" s="1" t="s">
        <v>1291</v>
      </c>
      <c r="B11" s="1" t="s">
        <v>1292</v>
      </c>
      <c r="C11" s="2">
        <v>23.07</v>
      </c>
      <c r="D11" s="2">
        <v>152.4</v>
      </c>
      <c r="E11" s="2">
        <v>57.89</v>
      </c>
      <c r="F11" s="2">
        <v>14.2</v>
      </c>
      <c r="G11" s="6" t="str">
        <f>$G$1 &amp; UPPER(A11) &amp; "',THEN" &amp; CHAR(10) &amp; "   " &amp; $H$1 &amp; "_VAR_" &amp; $D$1 &amp; "=" &amp; FIXED(D11/1000,4) &amp; CHAR(10) &amp; "   " &amp; $H$1 &amp; "_VAR_" &amp; $E$1 &amp; "=" &amp; FIXED(E11/1000,4) &amp; CHAR(10) &amp; "   " &amp; $H$1 &amp; "_VAR_" &amp; $F$1 &amp; "=" &amp; FIXED(F11/1000,4) &amp; CHAR(10)</f>
        <v xml:space="preserve">*elseif,AR20,EQ,'U152.4X23.07',THEN
   CEDISAU_VAR_d=0.1524
   CEDISAU_VAR_bf=0.0579
   CEDISAU_VAR_t=0.0142
</v>
      </c>
      <c r="I11" s="1">
        <v>101.6</v>
      </c>
      <c r="J11" s="1">
        <v>41.83</v>
      </c>
      <c r="K11" s="1">
        <v>627</v>
      </c>
      <c r="L11" s="1">
        <f>K11/100</f>
        <v>6.27</v>
      </c>
      <c r="M11" s="1">
        <v>930</v>
      </c>
      <c r="N11" s="1">
        <f t="shared" si="0"/>
        <v>9.3000000000000007</v>
      </c>
      <c r="O11" s="1" t="str">
        <f t="shared" si="1"/>
        <v>U101.6x9.3</v>
      </c>
      <c r="P11" s="1" t="str">
        <f t="shared" si="2"/>
        <v>U101x9</v>
      </c>
    </row>
    <row r="12" spans="1:16" ht="15" customHeight="1" x14ac:dyDescent="0.25">
      <c r="A12" s="1" t="s">
        <v>1293</v>
      </c>
      <c r="B12" s="1" t="s">
        <v>628</v>
      </c>
      <c r="C12" s="2">
        <v>17.11</v>
      </c>
      <c r="D12" s="2">
        <v>203.2</v>
      </c>
      <c r="E12" s="2">
        <v>57.4</v>
      </c>
      <c r="F12" s="2">
        <v>5.59</v>
      </c>
      <c r="G12" s="6" t="str">
        <f>$G$1 &amp; UPPER(A12) &amp; "',THEN" &amp; CHAR(10) &amp; "   " &amp; $H$1 &amp; "_VAR_" &amp; $D$1 &amp; "=" &amp; FIXED(D12/1000,4) &amp; CHAR(10) &amp; "   " &amp; $H$1 &amp; "_VAR_" &amp; $E$1 &amp; "=" &amp; FIXED(E12/1000,4) &amp; CHAR(10) &amp; "   " &amp; $H$1 &amp; "_VAR_" &amp; $F$1 &amp; "=" &amp; FIXED(F12/1000,4) &amp; CHAR(10)</f>
        <v xml:space="preserve">*elseif,AR20,EQ,'U203.2X17.11',THEN
   CEDISAU_VAR_d=0.2032
   CEDISAU_VAR_bf=0.0574
   CEDISAU_VAR_t=0.0056
</v>
      </c>
      <c r="I12" s="1">
        <f>I11</f>
        <v>101.6</v>
      </c>
      <c r="J12" s="1">
        <v>43.69</v>
      </c>
      <c r="K12" s="1">
        <v>813</v>
      </c>
      <c r="L12" s="1">
        <f>K12/100</f>
        <v>8.1300000000000008</v>
      </c>
      <c r="M12" s="1">
        <v>1079</v>
      </c>
      <c r="N12" s="1">
        <f t="shared" si="0"/>
        <v>10.79</v>
      </c>
      <c r="O12" s="1" t="str">
        <f t="shared" si="1"/>
        <v>U101.6x10.79</v>
      </c>
      <c r="P12" s="1" t="str">
        <f t="shared" si="2"/>
        <v>U101x10</v>
      </c>
    </row>
    <row r="13" spans="1:16" ht="15" customHeight="1" x14ac:dyDescent="0.25">
      <c r="A13" s="1" t="s">
        <v>1294</v>
      </c>
      <c r="B13" s="1" t="s">
        <v>630</v>
      </c>
      <c r="C13" s="2">
        <v>20.46</v>
      </c>
      <c r="D13" s="2">
        <v>203.2</v>
      </c>
      <c r="E13" s="2">
        <v>59.51</v>
      </c>
      <c r="F13" s="2">
        <v>7.7</v>
      </c>
      <c r="G13" s="6" t="str">
        <f>$G$1 &amp; UPPER(A13) &amp; "',THEN" &amp; CHAR(10) &amp; "   " &amp; $H$1 &amp; "_VAR_" &amp; $D$1 &amp; "=" &amp; FIXED(D13/1000,4) &amp; CHAR(10) &amp; "   " &amp; $H$1 &amp; "_VAR_" &amp; $E$1 &amp; "=" &amp; FIXED(E13/1000,4) &amp; CHAR(10) &amp; "   " &amp; $H$1 &amp; "_VAR_" &amp; $F$1 &amp; "=" &amp; FIXED(F13/1000,4) &amp; CHAR(10)</f>
        <v xml:space="preserve">*elseif,AR20,EQ,'U203.2X20.46',THEN
   CEDISAU_VAR_d=0.2032
   CEDISAU_VAR_bf=0.0595
   CEDISAU_VAR_t=0.0077
</v>
      </c>
      <c r="I13" s="1">
        <v>152.4</v>
      </c>
      <c r="J13" s="1">
        <v>48.77</v>
      </c>
      <c r="K13" s="1">
        <v>508</v>
      </c>
      <c r="L13" s="1">
        <f>K13/100</f>
        <v>5.08</v>
      </c>
      <c r="M13" s="1">
        <v>1220</v>
      </c>
      <c r="N13" s="1">
        <f t="shared" si="0"/>
        <v>12.2</v>
      </c>
      <c r="O13" s="1" t="str">
        <f t="shared" si="1"/>
        <v>U152.4x12.2</v>
      </c>
      <c r="P13" s="1" t="str">
        <f t="shared" si="2"/>
        <v>U152x12</v>
      </c>
    </row>
    <row r="14" spans="1:16" ht="15" customHeight="1" x14ac:dyDescent="0.25">
      <c r="A14" s="1" t="s">
        <v>1295</v>
      </c>
      <c r="B14" s="1" t="s">
        <v>1296</v>
      </c>
      <c r="C14" s="2">
        <v>24.18</v>
      </c>
      <c r="D14" s="2">
        <v>203.2</v>
      </c>
      <c r="E14" s="2">
        <v>61.85</v>
      </c>
      <c r="F14" s="2">
        <v>10.029999999999999</v>
      </c>
      <c r="G14" s="6" t="str">
        <f>$G$1 &amp; UPPER(A14) &amp; "',THEN" &amp; CHAR(10) &amp; "   " &amp; $H$1 &amp; "_VAR_" &amp; $D$1 &amp; "=" &amp; FIXED(D14/1000,4) &amp; CHAR(10) &amp; "   " &amp; $H$1 &amp; "_VAR_" &amp; $E$1 &amp; "=" &amp; FIXED(E14/1000,4) &amp; CHAR(10) &amp; "   " &amp; $H$1 &amp; "_VAR_" &amp; $F$1 &amp; "=" &amp; FIXED(F14/1000,4) &amp; CHAR(10)</f>
        <v xml:space="preserve">*elseif,AR20,EQ,'U203.2X24.18',THEN
   CEDISAU_VAR_d=0.2032
   CEDISAU_VAR_bf=0.0619
   CEDISAU_VAR_t=0.0100
</v>
      </c>
      <c r="I14" s="1">
        <v>152.4</v>
      </c>
      <c r="J14" s="1">
        <v>51.66</v>
      </c>
      <c r="K14" s="1">
        <v>798</v>
      </c>
      <c r="L14" s="1">
        <f>K14/100</f>
        <v>7.98</v>
      </c>
      <c r="M14" s="1">
        <v>1563</v>
      </c>
      <c r="N14" s="1">
        <f t="shared" si="0"/>
        <v>15.63</v>
      </c>
      <c r="O14" s="1" t="str">
        <f t="shared" si="1"/>
        <v>U152.4x15.63</v>
      </c>
      <c r="P14" s="1" t="str">
        <f t="shared" si="2"/>
        <v>U152x15</v>
      </c>
    </row>
    <row r="15" spans="1:16" ht="15" customHeight="1" x14ac:dyDescent="0.25">
      <c r="A15" s="1" t="s">
        <v>1297</v>
      </c>
      <c r="B15" s="1" t="s">
        <v>1298</v>
      </c>
      <c r="C15" s="2">
        <v>27.9</v>
      </c>
      <c r="D15" s="2">
        <v>203.2</v>
      </c>
      <c r="E15" s="2">
        <v>64.19</v>
      </c>
      <c r="F15" s="2">
        <v>12.37</v>
      </c>
      <c r="G15" s="6" t="str">
        <f>$G$1 &amp; UPPER(A15) &amp; "',THEN" &amp; CHAR(10) &amp; "   " &amp; $H$1 &amp; "_VAR_" &amp; $D$1 &amp; "=" &amp; FIXED(D15/1000,4) &amp; CHAR(10) &amp; "   " &amp; $H$1 &amp; "_VAR_" &amp; $E$1 &amp; "=" &amp; FIXED(E15/1000,4) &amp; CHAR(10) &amp; "   " &amp; $H$1 &amp; "_VAR_" &amp; $F$1 &amp; "=" &amp; FIXED(F15/1000,4) &amp; CHAR(10)</f>
        <v xml:space="preserve">*elseif,AR20,EQ,'U203.2X27.9',THEN
   CEDISAU_VAR_d=0.2032
   CEDISAU_VAR_bf=0.0642
   CEDISAU_VAR_t=0.0124
</v>
      </c>
      <c r="I15" s="1">
        <f t="shared" ref="I15:I16" si="3">I14</f>
        <v>152.4</v>
      </c>
      <c r="J15" s="1">
        <v>54.79</v>
      </c>
      <c r="K15" s="1">
        <v>1110</v>
      </c>
      <c r="L15" s="1">
        <f>K15/100</f>
        <v>11.1</v>
      </c>
      <c r="M15" s="1">
        <v>1935</v>
      </c>
      <c r="N15" s="1">
        <f t="shared" si="0"/>
        <v>19.350000000000001</v>
      </c>
      <c r="O15" s="1" t="str">
        <f t="shared" si="1"/>
        <v>U152.4x19.35</v>
      </c>
      <c r="P15" s="1" t="str">
        <f t="shared" si="2"/>
        <v>U152x19</v>
      </c>
    </row>
    <row r="16" spans="1:16" ht="15" customHeight="1" x14ac:dyDescent="0.25">
      <c r="A16" s="1" t="s">
        <v>1299</v>
      </c>
      <c r="B16" s="1" t="s">
        <v>1300</v>
      </c>
      <c r="C16" s="2">
        <v>31.62</v>
      </c>
      <c r="D16" s="2">
        <v>203.2</v>
      </c>
      <c r="E16" s="2">
        <v>66.52</v>
      </c>
      <c r="F16" s="2">
        <v>14.71</v>
      </c>
      <c r="G16" s="6" t="str">
        <f>$G$1 &amp; UPPER(A16) &amp; "',THEN" &amp; CHAR(10) &amp; "   " &amp; $H$1 &amp; "_VAR_" &amp; $D$1 &amp; "=" &amp; FIXED(D16/1000,4) &amp; CHAR(10) &amp; "   " &amp; $H$1 &amp; "_VAR_" &amp; $E$1 &amp; "=" &amp; FIXED(E16/1000,4) &amp; CHAR(10) &amp; "   " &amp; $H$1 &amp; "_VAR_" &amp; $F$1 &amp; "=" &amp; FIXED(F16/1000,4) &amp; CHAR(10)</f>
        <v xml:space="preserve">*elseif,AR20,EQ,'U203.2X31.62',THEN
   CEDISAU_VAR_d=0.2032
   CEDISAU_VAR_bf=0.0665
   CEDISAU_VAR_t=0.0147
</v>
      </c>
      <c r="I16" s="1">
        <f t="shared" si="3"/>
        <v>152.4</v>
      </c>
      <c r="J16" s="1">
        <v>57.89</v>
      </c>
      <c r="K16" s="1">
        <v>1420</v>
      </c>
      <c r="L16" s="1">
        <f>K16/100</f>
        <v>14.2</v>
      </c>
      <c r="M16" s="1">
        <v>2307</v>
      </c>
      <c r="N16" s="1">
        <f t="shared" si="0"/>
        <v>23.07</v>
      </c>
      <c r="O16" s="1" t="str">
        <f t="shared" si="1"/>
        <v>U152.4x23.07</v>
      </c>
      <c r="P16" s="1" t="str">
        <f t="shared" si="2"/>
        <v>U152x23</v>
      </c>
    </row>
    <row r="17" spans="1:16" ht="15" customHeight="1" x14ac:dyDescent="0.25">
      <c r="A17" s="1" t="s">
        <v>631</v>
      </c>
      <c r="B17" s="1" t="s">
        <v>632</v>
      </c>
      <c r="C17" s="2">
        <v>22.77</v>
      </c>
      <c r="D17" s="2">
        <v>254</v>
      </c>
      <c r="E17" s="2">
        <v>66.040000000000006</v>
      </c>
      <c r="F17" s="2">
        <v>6.1</v>
      </c>
      <c r="G17" s="6" t="str">
        <f>$G$1 &amp; UPPER(A17) &amp; "',THEN" &amp; CHAR(10) &amp; "   " &amp; $H$1 &amp; "_VAR_" &amp; $D$1 &amp; "=" &amp; FIXED(D17/1000,4) &amp; CHAR(10) &amp; "   " &amp; $H$1 &amp; "_VAR_" &amp; $E$1 &amp; "=" &amp; FIXED(E17/1000,4) &amp; CHAR(10) &amp; "   " &amp; $H$1 &amp; "_VAR_" &amp; $F$1 &amp; "=" &amp; FIXED(F17/1000,4) &amp; CHAR(10)</f>
        <v xml:space="preserve">*elseif,AR20,EQ,'U254X22.77',THEN
   CEDISAU_VAR_d=0.2540
   CEDISAU_VAR_bf=0.0660
   CEDISAU_VAR_t=0.0061
</v>
      </c>
      <c r="I17" s="1">
        <v>203.2</v>
      </c>
      <c r="J17" s="1">
        <v>57.4</v>
      </c>
      <c r="K17" s="1">
        <v>559</v>
      </c>
      <c r="L17" s="1">
        <f>K17/100</f>
        <v>5.59</v>
      </c>
      <c r="M17" s="1">
        <v>1711</v>
      </c>
      <c r="N17" s="1">
        <f t="shared" si="0"/>
        <v>17.11</v>
      </c>
      <c r="O17" s="1" t="str">
        <f t="shared" si="1"/>
        <v>U203.2x17.11</v>
      </c>
      <c r="P17" s="1" t="str">
        <f t="shared" si="2"/>
        <v>U203x17</v>
      </c>
    </row>
    <row r="18" spans="1:16" ht="15" customHeight="1" x14ac:dyDescent="0.25">
      <c r="A18" s="1" t="s">
        <v>633</v>
      </c>
      <c r="B18" s="1" t="s">
        <v>634</v>
      </c>
      <c r="C18" s="2">
        <v>29.76</v>
      </c>
      <c r="D18" s="2">
        <v>254</v>
      </c>
      <c r="E18" s="2">
        <v>69.569999999999993</v>
      </c>
      <c r="F18" s="2">
        <v>9.6300000000000008</v>
      </c>
      <c r="G18" s="6" t="str">
        <f>$G$1 &amp; UPPER(A18) &amp; "',THEN" &amp; CHAR(10) &amp; "   " &amp; $H$1 &amp; "_VAR_" &amp; $D$1 &amp; "=" &amp; FIXED(D18/1000,4) &amp; CHAR(10) &amp; "   " &amp; $H$1 &amp; "_VAR_" &amp; $E$1 &amp; "=" &amp; FIXED(E18/1000,4) &amp; CHAR(10) &amp; "   " &amp; $H$1 &amp; "_VAR_" &amp; $F$1 &amp; "=" &amp; FIXED(F18/1000,4) &amp; CHAR(10)</f>
        <v xml:space="preserve">*elseif,AR20,EQ,'U254X29.76',THEN
   CEDISAU_VAR_d=0.2540
   CEDISAU_VAR_bf=0.0696
   CEDISAU_VAR_t=0.0096
</v>
      </c>
      <c r="I18" s="1">
        <v>203.2</v>
      </c>
      <c r="J18" s="1">
        <v>59.51</v>
      </c>
      <c r="K18" s="1">
        <v>770</v>
      </c>
      <c r="L18" s="1">
        <f>K18/100</f>
        <v>7.7</v>
      </c>
      <c r="M18" s="1">
        <v>2046</v>
      </c>
      <c r="N18" s="1">
        <f t="shared" si="0"/>
        <v>20.46</v>
      </c>
      <c r="O18" s="1" t="str">
        <f t="shared" si="1"/>
        <v>U203.2x20.46</v>
      </c>
      <c r="P18" s="1" t="str">
        <f t="shared" si="2"/>
        <v>U203x20</v>
      </c>
    </row>
    <row r="19" spans="1:16" ht="15" customHeight="1" x14ac:dyDescent="0.25">
      <c r="A19" s="1" t="s">
        <v>1301</v>
      </c>
      <c r="B19" s="1" t="s">
        <v>1302</v>
      </c>
      <c r="C19" s="2">
        <v>37.200000000000003</v>
      </c>
      <c r="D19" s="2">
        <v>254</v>
      </c>
      <c r="E19" s="2">
        <v>73.3</v>
      </c>
      <c r="F19" s="2">
        <v>13.36</v>
      </c>
      <c r="G19" s="6" t="str">
        <f>$G$1 &amp; UPPER(A19) &amp; "',THEN" &amp; CHAR(10) &amp; "   " &amp; $H$1 &amp; "_VAR_" &amp; $D$1 &amp; "=" &amp; FIXED(D19/1000,4) &amp; CHAR(10) &amp; "   " &amp; $H$1 &amp; "_VAR_" &amp; $E$1 &amp; "=" &amp; FIXED(E19/1000,4) &amp; CHAR(10) &amp; "   " &amp; $H$1 &amp; "_VAR_" &amp; $F$1 &amp; "=" &amp; FIXED(F19/1000,4) &amp; CHAR(10)</f>
        <v xml:space="preserve">*elseif,AR20,EQ,'U254X37.2',THEN
   CEDISAU_VAR_d=0.2540
   CEDISAU_VAR_bf=0.0733
   CEDISAU_VAR_t=0.0134
</v>
      </c>
      <c r="I19" s="1">
        <f t="shared" ref="I19:I21" si="4">I18</f>
        <v>203.2</v>
      </c>
      <c r="J19" s="1">
        <v>61.85</v>
      </c>
      <c r="K19" s="1">
        <v>1003</v>
      </c>
      <c r="L19" s="1">
        <f>K19/100</f>
        <v>10.029999999999999</v>
      </c>
      <c r="M19" s="1">
        <v>2418</v>
      </c>
      <c r="N19" s="1">
        <f t="shared" si="0"/>
        <v>24.18</v>
      </c>
      <c r="O19" s="1" t="str">
        <f t="shared" si="1"/>
        <v>U203.2x24.18</v>
      </c>
      <c r="P19" s="1" t="str">
        <f t="shared" si="2"/>
        <v>U203x24</v>
      </c>
    </row>
    <row r="20" spans="1:16" ht="15" customHeight="1" x14ac:dyDescent="0.25">
      <c r="A20" s="1" t="s">
        <v>1303</v>
      </c>
      <c r="B20" s="1" t="s">
        <v>1304</v>
      </c>
      <c r="C20" s="2">
        <v>44.65</v>
      </c>
      <c r="D20" s="2">
        <v>254</v>
      </c>
      <c r="E20" s="2">
        <v>77.040000000000006</v>
      </c>
      <c r="F20" s="2">
        <v>17.09</v>
      </c>
      <c r="G20" s="6" t="str">
        <f>$G$1 &amp; UPPER(A20) &amp; "',THEN" &amp; CHAR(10) &amp; "   " &amp; $H$1 &amp; "_VAR_" &amp; $D$1 &amp; "=" &amp; FIXED(D20/1000,4) &amp; CHAR(10) &amp; "   " &amp; $H$1 &amp; "_VAR_" &amp; $E$1 &amp; "=" &amp; FIXED(E20/1000,4) &amp; CHAR(10) &amp; "   " &amp; $H$1 &amp; "_VAR_" &amp; $F$1 &amp; "=" &amp; FIXED(F20/1000,4) &amp; CHAR(10)</f>
        <v xml:space="preserve">*elseif,AR20,EQ,'U254X44.65',THEN
   CEDISAU_VAR_d=0.2540
   CEDISAU_VAR_bf=0.0770
   CEDISAU_VAR_t=0.0171
</v>
      </c>
      <c r="I20" s="1">
        <f t="shared" si="4"/>
        <v>203.2</v>
      </c>
      <c r="J20" s="1">
        <v>64.19</v>
      </c>
      <c r="K20" s="1">
        <v>1237</v>
      </c>
      <c r="L20" s="1">
        <f>K20/100</f>
        <v>12.37</v>
      </c>
      <c r="M20" s="1">
        <v>2790</v>
      </c>
      <c r="N20" s="1">
        <f t="shared" si="0"/>
        <v>27.9</v>
      </c>
      <c r="O20" s="1" t="str">
        <f t="shared" si="1"/>
        <v>U203.2x27.9</v>
      </c>
      <c r="P20" s="1" t="str">
        <f t="shared" si="2"/>
        <v>U203x27</v>
      </c>
    </row>
    <row r="21" spans="1:16" ht="15" customHeight="1" x14ac:dyDescent="0.25">
      <c r="A21" s="1" t="s">
        <v>1305</v>
      </c>
      <c r="B21" s="1" t="s">
        <v>1306</v>
      </c>
      <c r="C21" s="2">
        <v>52.09</v>
      </c>
      <c r="D21" s="2">
        <v>254</v>
      </c>
      <c r="E21" s="2">
        <v>80.77</v>
      </c>
      <c r="F21" s="2">
        <v>20.83</v>
      </c>
      <c r="G21" s="6" t="str">
        <f>$G$1 &amp; UPPER(A21) &amp; "',THEN" &amp; CHAR(10) &amp; "   " &amp; $H$1 &amp; "_VAR_" &amp; $D$1 &amp; "=" &amp; FIXED(D21/1000,4) &amp; CHAR(10) &amp; "   " &amp; $H$1 &amp; "_VAR_" &amp; $E$1 &amp; "=" &amp; FIXED(E21/1000,4) &amp; CHAR(10) &amp; "   " &amp; $H$1 &amp; "_VAR_" &amp; $F$1 &amp; "=" &amp; FIXED(F21/1000,4) &amp; CHAR(10)</f>
        <v xml:space="preserve">*elseif,AR20,EQ,'U254X52.09',THEN
   CEDISAU_VAR_d=0.2540
   CEDISAU_VAR_bf=0.0808
   CEDISAU_VAR_t=0.0208
</v>
      </c>
      <c r="I21" s="1">
        <f t="shared" si="4"/>
        <v>203.2</v>
      </c>
      <c r="J21" s="1">
        <v>66.52</v>
      </c>
      <c r="K21" s="1">
        <v>1471</v>
      </c>
      <c r="L21" s="1">
        <f>K21/100</f>
        <v>14.71</v>
      </c>
      <c r="M21" s="1">
        <v>3162</v>
      </c>
      <c r="N21" s="1">
        <f t="shared" si="0"/>
        <v>31.62</v>
      </c>
      <c r="O21" s="1" t="str">
        <f t="shared" si="1"/>
        <v>U203.2x31.62</v>
      </c>
      <c r="P21" s="1" t="str">
        <f t="shared" si="2"/>
        <v>U203x31</v>
      </c>
    </row>
    <row r="22" spans="1:16" ht="15" customHeight="1" x14ac:dyDescent="0.25">
      <c r="A22" s="1" t="s">
        <v>1307</v>
      </c>
      <c r="B22" s="1" t="s">
        <v>1308</v>
      </c>
      <c r="C22" s="2">
        <v>30.81</v>
      </c>
      <c r="D22" s="2">
        <v>304.8</v>
      </c>
      <c r="E22" s="2">
        <v>74.680000000000007</v>
      </c>
      <c r="F22" s="2">
        <v>7.11</v>
      </c>
      <c r="G22" s="6" t="str">
        <f>$G$1 &amp; UPPER(A22) &amp; "',THEN" &amp; CHAR(10) &amp; "   " &amp; $H$1 &amp; "_VAR_" &amp; $D$1 &amp; "=" &amp; FIXED(D22/1000,4) &amp; CHAR(10) &amp; "   " &amp; $H$1 &amp; "_VAR_" &amp; $E$1 &amp; "=" &amp; FIXED(E22/1000,4) &amp; CHAR(10) &amp; "   " &amp; $H$1 &amp; "_VAR_" &amp; $F$1 &amp; "=" &amp; FIXED(F22/1000,4) &amp; CHAR(10)</f>
        <v xml:space="preserve">*elseif,AR20,EQ,'U304.8X30.81',THEN
   CEDISAU_VAR_d=0.3048
   CEDISAU_VAR_bf=0.0747
   CEDISAU_VAR_t=0.0071
</v>
      </c>
      <c r="I22" s="1">
        <v>254</v>
      </c>
      <c r="J22" s="1">
        <v>66.040000000000006</v>
      </c>
      <c r="K22" s="1">
        <v>610</v>
      </c>
      <c r="L22" s="1">
        <f>K22/100</f>
        <v>6.1</v>
      </c>
      <c r="M22" s="1">
        <v>2277</v>
      </c>
      <c r="N22" s="1">
        <f t="shared" si="0"/>
        <v>22.77</v>
      </c>
      <c r="O22" s="1" t="str">
        <f t="shared" si="1"/>
        <v>U254x22.77</v>
      </c>
      <c r="P22" s="1" t="str">
        <f t="shared" si="2"/>
        <v>U254x22</v>
      </c>
    </row>
    <row r="23" spans="1:16" ht="15" customHeight="1" x14ac:dyDescent="0.25">
      <c r="A23" s="1" t="s">
        <v>1309</v>
      </c>
      <c r="B23" s="1" t="s">
        <v>1310</v>
      </c>
      <c r="C23" s="2">
        <v>37.200000000000003</v>
      </c>
      <c r="D23" s="2">
        <v>304.8</v>
      </c>
      <c r="E23" s="2">
        <v>77.39</v>
      </c>
      <c r="F23" s="2">
        <v>9.83</v>
      </c>
      <c r="G23" s="6" t="str">
        <f>$G$1 &amp; UPPER(A23) &amp; "',THEN" &amp; CHAR(10) &amp; "   " &amp; $H$1 &amp; "_VAR_" &amp; $D$1 &amp; "=" &amp; FIXED(D23/1000,4) &amp; CHAR(10) &amp; "   " &amp; $H$1 &amp; "_VAR_" &amp; $E$1 &amp; "=" &amp; FIXED(E23/1000,4) &amp; CHAR(10) &amp; "   " &amp; $H$1 &amp; "_VAR_" &amp; $F$1 &amp; "=" &amp; FIXED(F23/1000,4) &amp; CHAR(10)</f>
        <v xml:space="preserve">*elseif,AR20,EQ,'U304.8X37.2',THEN
   CEDISAU_VAR_d=0.3048
   CEDISAU_VAR_bf=0.0774
   CEDISAU_VAR_t=0.0098
</v>
      </c>
      <c r="I23" s="1">
        <v>254</v>
      </c>
      <c r="J23" s="1">
        <v>69.569999999999993</v>
      </c>
      <c r="K23" s="1">
        <v>963</v>
      </c>
      <c r="L23" s="1">
        <f>K23/100</f>
        <v>9.6300000000000008</v>
      </c>
      <c r="M23" s="1">
        <v>2976</v>
      </c>
      <c r="N23" s="1">
        <f t="shared" si="0"/>
        <v>29.76</v>
      </c>
      <c r="O23" s="1" t="str">
        <f t="shared" si="1"/>
        <v>U254x29.76</v>
      </c>
      <c r="P23" s="1" t="str">
        <f t="shared" si="2"/>
        <v>U254x29</v>
      </c>
    </row>
    <row r="24" spans="1:16" ht="15" customHeight="1" x14ac:dyDescent="0.25">
      <c r="A24" s="1" t="s">
        <v>1311</v>
      </c>
      <c r="B24" s="1" t="s">
        <v>1312</v>
      </c>
      <c r="C24" s="2">
        <v>44.65</v>
      </c>
      <c r="D24" s="2">
        <v>304.8</v>
      </c>
      <c r="E24" s="2">
        <v>80.52</v>
      </c>
      <c r="F24" s="2">
        <v>12.95</v>
      </c>
      <c r="G24" s="6" t="str">
        <f>$G$1 &amp; UPPER(A24) &amp; "',THEN" &amp; CHAR(10) &amp; "   " &amp; $H$1 &amp; "_VAR_" &amp; $D$1 &amp; "=" &amp; FIXED(D24/1000,4) &amp; CHAR(10) &amp; "   " &amp; $H$1 &amp; "_VAR_" &amp; $E$1 &amp; "=" &amp; FIXED(E24/1000,4) &amp; CHAR(10) &amp; "   " &amp; $H$1 &amp; "_VAR_" &amp; $F$1 &amp; "=" &amp; FIXED(F24/1000,4) &amp; CHAR(10)</f>
        <v xml:space="preserve">*elseif,AR20,EQ,'U304.8X44.65',THEN
   CEDISAU_VAR_d=0.3048
   CEDISAU_VAR_bf=0.0805
   CEDISAU_VAR_t=0.0130
</v>
      </c>
      <c r="I24" s="1">
        <f t="shared" ref="I24:I26" si="5">I23</f>
        <v>254</v>
      </c>
      <c r="J24" s="1">
        <v>73.3</v>
      </c>
      <c r="K24" s="1">
        <v>1336</v>
      </c>
      <c r="L24" s="1">
        <f>K24/100</f>
        <v>13.36</v>
      </c>
      <c r="M24" s="1">
        <v>3720</v>
      </c>
      <c r="N24" s="1">
        <f t="shared" si="0"/>
        <v>37.200000000000003</v>
      </c>
      <c r="O24" s="1" t="str">
        <f t="shared" si="1"/>
        <v>U254x37.2</v>
      </c>
      <c r="P24" s="1" t="str">
        <f t="shared" si="2"/>
        <v>U254x37</v>
      </c>
    </row>
    <row r="25" spans="1:16" ht="15" customHeight="1" x14ac:dyDescent="0.25">
      <c r="A25" s="1" t="s">
        <v>1313</v>
      </c>
      <c r="B25" s="1" t="s">
        <v>1314</v>
      </c>
      <c r="C25" s="2">
        <v>52.09</v>
      </c>
      <c r="D25" s="2">
        <v>304.8</v>
      </c>
      <c r="E25" s="2">
        <v>83.62</v>
      </c>
      <c r="F25" s="2">
        <v>16.05</v>
      </c>
      <c r="G25" s="6" t="str">
        <f>$G$1 &amp; UPPER(A25) &amp; "',THEN" &amp; CHAR(10) &amp; "   " &amp; $H$1 &amp; "_VAR_" &amp; $D$1 &amp; "=" &amp; FIXED(D25/1000,4) &amp; CHAR(10) &amp; "   " &amp; $H$1 &amp; "_VAR_" &amp; $E$1 &amp; "=" &amp; FIXED(E25/1000,4) &amp; CHAR(10) &amp; "   " &amp; $H$1 &amp; "_VAR_" &amp; $F$1 &amp; "=" &amp; FIXED(F25/1000,4) &amp; CHAR(10)</f>
        <v xml:space="preserve">*elseif,AR20,EQ,'U304.8X52.09',THEN
   CEDISAU_VAR_d=0.3048
   CEDISAU_VAR_bf=0.0836
   CEDISAU_VAR_t=0.0161
</v>
      </c>
      <c r="I25" s="1">
        <f t="shared" si="5"/>
        <v>254</v>
      </c>
      <c r="J25" s="1">
        <v>77.040000000000006</v>
      </c>
      <c r="K25" s="1">
        <v>1709</v>
      </c>
      <c r="L25" s="1">
        <f>K25/100</f>
        <v>17.09</v>
      </c>
      <c r="M25" s="1">
        <v>4465</v>
      </c>
      <c r="N25" s="1">
        <f t="shared" si="0"/>
        <v>44.65</v>
      </c>
      <c r="O25" s="1" t="str">
        <f t="shared" si="1"/>
        <v>U254x44.65</v>
      </c>
      <c r="P25" s="1" t="str">
        <f t="shared" si="2"/>
        <v>U254x44</v>
      </c>
    </row>
    <row r="26" spans="1:16" ht="15" customHeight="1" x14ac:dyDescent="0.25">
      <c r="A26" s="1" t="s">
        <v>1315</v>
      </c>
      <c r="B26" s="1" t="s">
        <v>1316</v>
      </c>
      <c r="C26" s="2">
        <v>59.53</v>
      </c>
      <c r="D26" s="2">
        <v>304.8</v>
      </c>
      <c r="E26" s="2">
        <v>86.74</v>
      </c>
      <c r="F26" s="2">
        <v>19.18</v>
      </c>
      <c r="G26" s="6" t="str">
        <f>$G$1 &amp; UPPER(A26) &amp; "',THEN" &amp; CHAR(10) &amp; "   " &amp; $H$1 &amp; "_VAR_" &amp; $D$1 &amp; "=" &amp; FIXED(D26/1000,4) &amp; CHAR(10) &amp; "   " &amp; $H$1 &amp; "_VAR_" &amp; $E$1 &amp; "=" &amp; FIXED(E26/1000,4) &amp; CHAR(10) &amp; "   " &amp; $H$1 &amp; "_VAR_" &amp; $F$1 &amp; "=" &amp; FIXED(F26/1000,4) &amp; CHAR(10)</f>
        <v xml:space="preserve">*elseif,AR20,EQ,'U304.8X59.53',THEN
   CEDISAU_VAR_d=0.3048
   CEDISAU_VAR_bf=0.0867
   CEDISAU_VAR_t=0.0192
</v>
      </c>
      <c r="I26" s="1">
        <f t="shared" si="5"/>
        <v>254</v>
      </c>
      <c r="J26" s="1">
        <v>80.77</v>
      </c>
      <c r="K26" s="1">
        <v>2083</v>
      </c>
      <c r="L26" s="1">
        <f>K26/100</f>
        <v>20.83</v>
      </c>
      <c r="M26" s="1">
        <v>5209</v>
      </c>
      <c r="N26" s="1">
        <f t="shared" si="0"/>
        <v>52.09</v>
      </c>
      <c r="O26" s="1" t="str">
        <f t="shared" si="1"/>
        <v>U254x52.09</v>
      </c>
      <c r="P26" s="1" t="str">
        <f t="shared" si="2"/>
        <v>U254x52</v>
      </c>
    </row>
    <row r="27" spans="1:16" ht="15" customHeight="1" x14ac:dyDescent="0.25">
      <c r="A27" s="1" t="s">
        <v>1317</v>
      </c>
      <c r="B27" s="1" t="s">
        <v>1318</v>
      </c>
      <c r="C27" s="2">
        <v>50.45</v>
      </c>
      <c r="D27" s="2">
        <v>381</v>
      </c>
      <c r="E27" s="2">
        <v>86.36</v>
      </c>
      <c r="F27" s="2">
        <v>10.16</v>
      </c>
      <c r="G27" s="6" t="str">
        <f>$G$1 &amp; UPPER(A27) &amp; "',THEN" &amp; CHAR(10) &amp; "   " &amp; $H$1 &amp; "_VAR_" &amp; $D$1 &amp; "=" &amp; FIXED(D27/1000,4) &amp; CHAR(10) &amp; "   " &amp; $H$1 &amp; "_VAR_" &amp; $E$1 &amp; "=" &amp; FIXED(E27/1000,4) &amp; CHAR(10) &amp; "   " &amp; $H$1 &amp; "_VAR_" &amp; $F$1 &amp; "=" &amp; FIXED(F27/1000,4) &amp; CHAR(10)</f>
        <v xml:space="preserve">*elseif,AR20,EQ,'U381X50.45',THEN
   CEDISAU_VAR_d=0.3810
   CEDISAU_VAR_bf=0.0864
   CEDISAU_VAR_t=0.0102
</v>
      </c>
      <c r="I27" s="1">
        <v>304.8</v>
      </c>
      <c r="J27" s="1">
        <v>74.680000000000007</v>
      </c>
      <c r="K27" s="1">
        <v>711</v>
      </c>
      <c r="L27" s="1">
        <f>K27/100</f>
        <v>7.11</v>
      </c>
      <c r="M27" s="1">
        <v>3081</v>
      </c>
      <c r="N27" s="1">
        <f t="shared" si="0"/>
        <v>30.81</v>
      </c>
      <c r="O27" s="1" t="str">
        <f t="shared" si="1"/>
        <v>U304.8x30.81</v>
      </c>
      <c r="P27" s="1" t="str">
        <f t="shared" si="2"/>
        <v>U304x30</v>
      </c>
    </row>
    <row r="28" spans="1:16" ht="15" customHeight="1" x14ac:dyDescent="0.25">
      <c r="A28" s="1" t="s">
        <v>1319</v>
      </c>
      <c r="B28" s="1" t="s">
        <v>1320</v>
      </c>
      <c r="C28" s="2">
        <v>52.09</v>
      </c>
      <c r="D28" s="2">
        <v>381</v>
      </c>
      <c r="E28" s="2">
        <v>86.92</v>
      </c>
      <c r="F28" s="2">
        <v>10.72</v>
      </c>
      <c r="G28" s="6" t="str">
        <f>$G$1 &amp; UPPER(A28) &amp; "',THEN" &amp; CHAR(10) &amp; "   " &amp; $H$1 &amp; "_VAR_" &amp; $D$1 &amp; "=" &amp; FIXED(D28/1000,4) &amp; CHAR(10) &amp; "   " &amp; $H$1 &amp; "_VAR_" &amp; $E$1 &amp; "=" &amp; FIXED(E28/1000,4) &amp; CHAR(10) &amp; "   " &amp; $H$1 &amp; "_VAR_" &amp; $F$1 &amp; "=" &amp; FIXED(F28/1000,4) &amp; CHAR(10)</f>
        <v xml:space="preserve">*elseif,AR20,EQ,'U381X52.09',THEN
   CEDISAU_VAR_d=0.3810
   CEDISAU_VAR_bf=0.0869
   CEDISAU_VAR_t=0.0107
</v>
      </c>
      <c r="I28" s="1">
        <f>I27</f>
        <v>304.8</v>
      </c>
      <c r="J28" s="1">
        <v>77.39</v>
      </c>
      <c r="K28" s="1">
        <v>983</v>
      </c>
      <c r="L28" s="1">
        <f>K28/100</f>
        <v>9.83</v>
      </c>
      <c r="M28" s="1">
        <v>3720</v>
      </c>
      <c r="N28" s="1">
        <f t="shared" si="0"/>
        <v>37.200000000000003</v>
      </c>
      <c r="O28" s="1" t="str">
        <f t="shared" si="1"/>
        <v>U304.8x37.2</v>
      </c>
      <c r="P28" s="1" t="str">
        <f t="shared" si="2"/>
        <v>U304x37</v>
      </c>
    </row>
    <row r="29" spans="1:16" ht="15" customHeight="1" x14ac:dyDescent="0.25">
      <c r="A29" s="1" t="s">
        <v>1321</v>
      </c>
      <c r="B29" s="1" t="s">
        <v>1322</v>
      </c>
      <c r="C29" s="2">
        <v>59.53</v>
      </c>
      <c r="D29" s="2">
        <v>381</v>
      </c>
      <c r="E29" s="2">
        <v>89.41</v>
      </c>
      <c r="F29" s="2">
        <v>13.21</v>
      </c>
      <c r="G29" s="6" t="str">
        <f>$G$1 &amp; UPPER(A29) &amp; "',THEN" &amp; CHAR(10) &amp; "   " &amp; $H$1 &amp; "_VAR_" &amp; $D$1 &amp; "=" &amp; FIXED(D29/1000,4) &amp; CHAR(10) &amp; "   " &amp; $H$1 &amp; "_VAR_" &amp; $E$1 &amp; "=" &amp; FIXED(E29/1000,4) &amp; CHAR(10) &amp; "   " &amp; $H$1 &amp; "_VAR_" &amp; $F$1 &amp; "=" &amp; FIXED(F29/1000,4) &amp; CHAR(10)</f>
        <v xml:space="preserve">*elseif,AR20,EQ,'U381X59.53',THEN
   CEDISAU_VAR_d=0.3810
   CEDISAU_VAR_bf=0.0894
   CEDISAU_VAR_t=0.0132
</v>
      </c>
      <c r="I29" s="1">
        <f t="shared" ref="I29:I31" si="6">I28</f>
        <v>304.8</v>
      </c>
      <c r="J29" s="1">
        <v>80.52</v>
      </c>
      <c r="K29" s="1">
        <v>1295</v>
      </c>
      <c r="L29" s="1">
        <f>K29/100</f>
        <v>12.95</v>
      </c>
      <c r="M29" s="1">
        <v>4465</v>
      </c>
      <c r="N29" s="1">
        <f t="shared" si="0"/>
        <v>44.65</v>
      </c>
      <c r="O29" s="1" t="str">
        <f t="shared" si="1"/>
        <v>U304.8x44.65</v>
      </c>
      <c r="P29" s="1" t="str">
        <f t="shared" si="2"/>
        <v>U304x44</v>
      </c>
    </row>
    <row r="30" spans="1:16" ht="15" customHeight="1" x14ac:dyDescent="0.25">
      <c r="A30" s="1" t="s">
        <v>1323</v>
      </c>
      <c r="B30" s="1" t="s">
        <v>1324</v>
      </c>
      <c r="C30" s="2">
        <v>66.97</v>
      </c>
      <c r="D30" s="2">
        <v>381</v>
      </c>
      <c r="E30" s="2">
        <v>91.9</v>
      </c>
      <c r="F30" s="2">
        <v>15.7</v>
      </c>
      <c r="G30" s="6" t="str">
        <f>$G$1 &amp; UPPER(A30) &amp; "',THEN" &amp; CHAR(10) &amp; "   " &amp; $H$1 &amp; "_VAR_" &amp; $D$1 &amp; "=" &amp; FIXED(D30/1000,4) &amp; CHAR(10) &amp; "   " &amp; $H$1 &amp; "_VAR_" &amp; $E$1 &amp; "=" &amp; FIXED(E30/1000,4) &amp; CHAR(10) &amp; "   " &amp; $H$1 &amp; "_VAR_" &amp; $F$1 &amp; "=" &amp; FIXED(F30/1000,4) &amp; CHAR(10)</f>
        <v xml:space="preserve">*elseif,AR20,EQ,'U381X66.97',THEN
   CEDISAU_VAR_d=0.3810
   CEDISAU_VAR_bf=0.0919
   CEDISAU_VAR_t=0.0157
</v>
      </c>
      <c r="I30" s="1">
        <f t="shared" si="6"/>
        <v>304.8</v>
      </c>
      <c r="J30" s="1">
        <v>83.62</v>
      </c>
      <c r="K30" s="1">
        <v>1605</v>
      </c>
      <c r="L30" s="1">
        <f>K30/100</f>
        <v>16.05</v>
      </c>
      <c r="M30" s="1">
        <v>5209</v>
      </c>
      <c r="N30" s="1">
        <f t="shared" si="0"/>
        <v>52.09</v>
      </c>
      <c r="O30" s="1" t="str">
        <f t="shared" si="1"/>
        <v>U304.8x52.09</v>
      </c>
      <c r="P30" s="1" t="str">
        <f t="shared" si="2"/>
        <v>U304x52</v>
      </c>
    </row>
    <row r="31" spans="1:16" ht="15" customHeight="1" x14ac:dyDescent="0.25">
      <c r="A31" s="1" t="s">
        <v>1325</v>
      </c>
      <c r="B31" s="1" t="s">
        <v>1326</v>
      </c>
      <c r="C31" s="2">
        <v>74.41</v>
      </c>
      <c r="D31" s="2">
        <v>381</v>
      </c>
      <c r="E31" s="2">
        <v>94.39</v>
      </c>
      <c r="F31" s="2">
        <v>18.190000000000001</v>
      </c>
      <c r="G31" s="6" t="str">
        <f>$G$1 &amp; UPPER(A31) &amp; "',THEN" &amp; CHAR(10) &amp; "   " &amp; $H$1 &amp; "_VAR_" &amp; $D$1 &amp; "=" &amp; FIXED(D31/1000,4) &amp; CHAR(10) &amp; "   " &amp; $H$1 &amp; "_VAR_" &amp; $E$1 &amp; "=" &amp; FIXED(E31/1000,4) &amp; CHAR(10) &amp; "   " &amp; $H$1 &amp; "_VAR_" &amp; $F$1 &amp; "=" &amp; FIXED(F31/1000,4) &amp; CHAR(10)</f>
        <v xml:space="preserve">*elseif,AR20,EQ,'U381X74.41',THEN
   CEDISAU_VAR_d=0.3810
   CEDISAU_VAR_bf=0.0944
   CEDISAU_VAR_t=0.0182
</v>
      </c>
      <c r="I31" s="1">
        <f t="shared" si="6"/>
        <v>304.8</v>
      </c>
      <c r="J31" s="1">
        <v>86.74</v>
      </c>
      <c r="K31" s="1">
        <v>1918</v>
      </c>
      <c r="L31" s="1">
        <f>K31/100</f>
        <v>19.18</v>
      </c>
      <c r="M31" s="1">
        <v>5953</v>
      </c>
      <c r="N31" s="1">
        <f t="shared" si="0"/>
        <v>59.53</v>
      </c>
      <c r="O31" s="1" t="str">
        <f t="shared" si="1"/>
        <v>U304.8x59.53</v>
      </c>
      <c r="P31" s="1" t="str">
        <f t="shared" si="2"/>
        <v>U304x59</v>
      </c>
    </row>
    <row r="32" spans="1:16" ht="15" customHeight="1" x14ac:dyDescent="0.25">
      <c r="A32" s="1" t="s">
        <v>1327</v>
      </c>
      <c r="B32" s="1" t="s">
        <v>1328</v>
      </c>
      <c r="C32" s="2">
        <v>81.849999999999994</v>
      </c>
      <c r="D32" s="2">
        <v>381</v>
      </c>
      <c r="E32" s="2">
        <v>96.88</v>
      </c>
      <c r="F32" s="2">
        <v>20.68</v>
      </c>
      <c r="G32" s="6" t="str">
        <f>$G$1 &amp; UPPER(A32) &amp; "',THEN" &amp; CHAR(10) &amp; "   " &amp; $H$1 &amp; "_VAR_" &amp; $D$1 &amp; "=" &amp; FIXED(D32/1000,4) &amp; CHAR(10) &amp; "   " &amp; $H$1 &amp; "_VAR_" &amp; $E$1 &amp; "=" &amp; FIXED(E32/1000,4) &amp; CHAR(10) &amp; "   " &amp; $H$1 &amp; "_VAR_" &amp; $F$1 &amp; "=" &amp; FIXED(F32/1000,4) &amp; CHAR(10)</f>
        <v xml:space="preserve">*elseif,AR20,EQ,'U381X81.85',THEN
   CEDISAU_VAR_d=0.3810
   CEDISAU_VAR_bf=0.0969
   CEDISAU_VAR_t=0.0207
</v>
      </c>
      <c r="I32" s="1">
        <v>381</v>
      </c>
      <c r="J32" s="1">
        <v>86.36</v>
      </c>
      <c r="K32" s="1">
        <v>1016</v>
      </c>
      <c r="L32" s="1">
        <f>K32/100</f>
        <v>10.16</v>
      </c>
      <c r="M32" s="1">
        <v>5045</v>
      </c>
      <c r="N32" s="1">
        <f t="shared" si="0"/>
        <v>50.45</v>
      </c>
      <c r="O32" s="1" t="str">
        <f t="shared" si="1"/>
        <v>U381x50.45</v>
      </c>
      <c r="P32" s="1" t="str">
        <f t="shared" si="2"/>
        <v>U381x50</v>
      </c>
    </row>
    <row r="33" spans="7:16" ht="15" customHeight="1" x14ac:dyDescent="0.25">
      <c r="G33" s="6"/>
      <c r="I33" s="1">
        <v>381</v>
      </c>
      <c r="J33" s="1">
        <v>86.92</v>
      </c>
      <c r="K33" s="1">
        <v>1072</v>
      </c>
      <c r="L33" s="1">
        <f>K33/100</f>
        <v>10.72</v>
      </c>
      <c r="M33" s="1">
        <v>5209</v>
      </c>
      <c r="N33" s="1">
        <f t="shared" si="0"/>
        <v>52.09</v>
      </c>
      <c r="O33" s="1" t="str">
        <f t="shared" si="1"/>
        <v>U381x52.09</v>
      </c>
      <c r="P33" s="1" t="str">
        <f t="shared" si="2"/>
        <v>U381x52</v>
      </c>
    </row>
    <row r="34" spans="7:16" ht="15" customHeight="1" x14ac:dyDescent="0.25">
      <c r="G34" s="6"/>
      <c r="I34" s="1">
        <v>381</v>
      </c>
      <c r="J34" s="1">
        <v>89.41</v>
      </c>
      <c r="K34" s="1">
        <v>1321</v>
      </c>
      <c r="L34" s="1">
        <f>K34/100</f>
        <v>13.21</v>
      </c>
      <c r="M34" s="1">
        <v>5953</v>
      </c>
      <c r="N34" s="1">
        <f t="shared" si="0"/>
        <v>59.53</v>
      </c>
      <c r="O34" s="1" t="str">
        <f t="shared" si="1"/>
        <v>U381x59.53</v>
      </c>
      <c r="P34" s="1" t="str">
        <f t="shared" si="2"/>
        <v>U381x59</v>
      </c>
    </row>
    <row r="35" spans="7:16" ht="15" customHeight="1" x14ac:dyDescent="0.25">
      <c r="G35" s="6"/>
      <c r="I35" s="1">
        <v>381</v>
      </c>
      <c r="J35" s="1">
        <v>91.9</v>
      </c>
      <c r="K35" s="1">
        <v>1570</v>
      </c>
      <c r="L35" s="1">
        <f>K35/100</f>
        <v>15.7</v>
      </c>
      <c r="M35" s="1">
        <v>6697</v>
      </c>
      <c r="N35" s="1">
        <f t="shared" si="0"/>
        <v>66.97</v>
      </c>
      <c r="O35" s="1" t="str">
        <f t="shared" si="1"/>
        <v>U381x66.97</v>
      </c>
      <c r="P35" s="1" t="str">
        <f t="shared" si="2"/>
        <v>U381x66</v>
      </c>
    </row>
    <row r="36" spans="7:16" ht="15" customHeight="1" x14ac:dyDescent="0.25">
      <c r="G36" s="6"/>
      <c r="I36" s="1">
        <v>381</v>
      </c>
      <c r="J36" s="1">
        <v>94.39</v>
      </c>
      <c r="K36" s="1">
        <v>1819</v>
      </c>
      <c r="L36" s="1">
        <f>K36/100</f>
        <v>18.190000000000001</v>
      </c>
      <c r="M36" s="1">
        <v>7441</v>
      </c>
      <c r="N36" s="1">
        <f t="shared" si="0"/>
        <v>74.41</v>
      </c>
      <c r="O36" s="1" t="str">
        <f t="shared" si="1"/>
        <v>U381x74.41</v>
      </c>
      <c r="P36" s="1" t="str">
        <f t="shared" si="2"/>
        <v>U381x74</v>
      </c>
    </row>
    <row r="37" spans="7:16" ht="15" customHeight="1" x14ac:dyDescent="0.25">
      <c r="G37" s="6"/>
      <c r="I37" s="1">
        <v>381</v>
      </c>
      <c r="J37" s="1">
        <v>96.88</v>
      </c>
      <c r="K37" s="1">
        <v>2068</v>
      </c>
      <c r="L37" s="1">
        <f>K37/100</f>
        <v>20.68</v>
      </c>
      <c r="M37" s="1">
        <v>8185</v>
      </c>
      <c r="N37" s="1">
        <f t="shared" si="0"/>
        <v>81.849999999999994</v>
      </c>
      <c r="O37" s="1" t="str">
        <f t="shared" si="1"/>
        <v>U381x81.85</v>
      </c>
      <c r="P37" s="1" t="str">
        <f t="shared" si="2"/>
        <v>U381x81</v>
      </c>
    </row>
    <row r="38" spans="7:16" ht="15" customHeight="1" x14ac:dyDescent="0.25">
      <c r="G38" s="6"/>
    </row>
    <row r="39" spans="7:16" ht="15" customHeight="1" x14ac:dyDescent="0.25">
      <c r="G39" s="6"/>
    </row>
    <row r="40" spans="7:16" ht="15" customHeight="1" x14ac:dyDescent="0.25">
      <c r="G40" s="6"/>
    </row>
    <row r="41" spans="7:16" ht="15" customHeight="1" x14ac:dyDescent="0.25">
      <c r="G41" s="6"/>
    </row>
    <row r="42" spans="7:16" ht="15" customHeight="1" x14ac:dyDescent="0.25">
      <c r="G42" s="6"/>
    </row>
    <row r="43" spans="7:16" ht="15" customHeight="1" x14ac:dyDescent="0.25">
      <c r="G43" s="6"/>
    </row>
    <row r="44" spans="7:16" ht="15" customHeight="1" x14ac:dyDescent="0.25">
      <c r="G44" s="6"/>
    </row>
    <row r="45" spans="7:16" ht="15" customHeight="1" x14ac:dyDescent="0.25">
      <c r="G45" s="6"/>
    </row>
    <row r="46" spans="7:16" ht="15" customHeight="1" x14ac:dyDescent="0.25">
      <c r="G46" s="6"/>
    </row>
    <row r="47" spans="7:16" ht="15" customHeight="1" x14ac:dyDescent="0.25">
      <c r="G47" s="6"/>
    </row>
    <row r="48" spans="7:16" ht="15" customHeight="1" x14ac:dyDescent="0.25">
      <c r="G48" s="6"/>
    </row>
    <row r="49" spans="7:7" ht="15" customHeight="1" x14ac:dyDescent="0.25">
      <c r="G49" s="6"/>
    </row>
    <row r="50" spans="7:7" ht="15" customHeight="1" x14ac:dyDescent="0.25">
      <c r="G50" s="6"/>
    </row>
    <row r="51" spans="7:7" ht="15" customHeight="1" x14ac:dyDescent="0.25">
      <c r="G51" s="6"/>
    </row>
    <row r="52" spans="7:7" ht="15" customHeight="1" x14ac:dyDescent="0.25">
      <c r="G52" s="6"/>
    </row>
    <row r="53" spans="7:7" ht="15" customHeight="1" x14ac:dyDescent="0.25">
      <c r="G53" s="6"/>
    </row>
    <row r="54" spans="7:7" ht="15" customHeight="1" x14ac:dyDescent="0.25">
      <c r="G54" s="6"/>
    </row>
    <row r="55" spans="7:7" ht="15" customHeight="1" x14ac:dyDescent="0.25">
      <c r="G55" s="6"/>
    </row>
    <row r="56" spans="7:7" ht="15" customHeight="1" x14ac:dyDescent="0.25">
      <c r="G56" s="6"/>
    </row>
    <row r="57" spans="7:7" ht="15" customHeight="1" x14ac:dyDescent="0.25">
      <c r="G57" s="6"/>
    </row>
    <row r="58" spans="7:7" ht="15" customHeight="1" x14ac:dyDescent="0.25">
      <c r="G58" s="6"/>
    </row>
    <row r="59" spans="7:7" ht="15" customHeight="1" x14ac:dyDescent="0.25">
      <c r="G59" s="6"/>
    </row>
    <row r="60" spans="7:7" ht="15" customHeight="1" x14ac:dyDescent="0.25">
      <c r="G60" s="6"/>
    </row>
    <row r="61" spans="7:7" ht="15" customHeight="1" x14ac:dyDescent="0.25"/>
    <row r="62" spans="7:7" ht="15" customHeight="1" x14ac:dyDescent="0.25"/>
    <row r="63" spans="7:7" ht="15" customHeight="1" x14ac:dyDescent="0.25"/>
    <row r="64" spans="7:7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6" ht="15" customHeight="1" x14ac:dyDescent="0.25"/>
    <row r="466" spans="3:6" ht="15" customHeight="1" x14ac:dyDescent="0.25"/>
    <row r="467" spans="3:6" ht="15" customHeight="1" x14ac:dyDescent="0.25"/>
    <row r="468" spans="3:6" ht="15" customHeight="1" x14ac:dyDescent="0.25"/>
    <row r="469" spans="3:6" ht="15" customHeight="1" x14ac:dyDescent="0.25"/>
    <row r="470" spans="3:6" ht="15" customHeight="1" x14ac:dyDescent="0.25"/>
    <row r="471" spans="3:6" ht="15" customHeight="1" x14ac:dyDescent="0.25"/>
    <row r="472" spans="3:6" s="5" customFormat="1" ht="15" customHeight="1" thickBot="1" x14ac:dyDescent="0.3">
      <c r="C472" s="4"/>
      <c r="D472" s="4"/>
      <c r="E472" s="4"/>
      <c r="F472" s="4"/>
    </row>
    <row r="473" spans="3:6" ht="15" customHeight="1" x14ac:dyDescent="0.25"/>
    <row r="474" spans="3:6" ht="15" customHeight="1" x14ac:dyDescent="0.25"/>
    <row r="475" spans="3:6" ht="15" customHeight="1" x14ac:dyDescent="0.25"/>
    <row r="476" spans="3:6" ht="15" customHeight="1" x14ac:dyDescent="0.25"/>
    <row r="477" spans="3:6" ht="15" customHeight="1" x14ac:dyDescent="0.25"/>
    <row r="478" spans="3:6" ht="15" customHeight="1" x14ac:dyDescent="0.25"/>
    <row r="479" spans="3:6" ht="15" customHeight="1" x14ac:dyDescent="0.25"/>
    <row r="480" spans="3:6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</sheetData>
  <conditionalFormatting sqref="G1 I1:AQ1 G2:AQ1048576">
    <cfRule type="notContainsBlanks" dxfId="40" priority="3">
      <formula>LEN(TRIM(G1))&gt;0</formula>
    </cfRule>
  </conditionalFormatting>
  <conditionalFormatting sqref="A1:F1">
    <cfRule type="notContainsBlanks" dxfId="39" priority="5">
      <formula>LEN(TRIM(A1))&gt;0</formula>
    </cfRule>
  </conditionalFormatting>
  <conditionalFormatting sqref="G1 I1:AQ1">
    <cfRule type="notContainsBlanks" dxfId="38" priority="4">
      <formula>LEN(TRIM(G1))&gt;0</formula>
    </cfRule>
  </conditionalFormatting>
  <conditionalFormatting sqref="A1:F472">
    <cfRule type="containsBlanks" dxfId="37" priority="1">
      <formula>LEN(TRIM(A1))=0</formula>
    </cfRule>
    <cfRule type="expression" dxfId="36" priority="2">
      <formula>AND(COUNTA(A1),(COUNTBLANK(A$1)&lt;&gt;0))</formula>
    </cfRule>
    <cfRule type="notContainsBlanks" dxfId="35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1"/>
  <sheetViews>
    <sheetView showGridLines="0" zoomScaleNormal="100" workbookViewId="0">
      <pane ySplit="1" topLeftCell="A127" activePane="bottomLeft" state="frozen"/>
      <selection pane="bottomLeft" activeCell="I1" sqref="I1"/>
    </sheetView>
  </sheetViews>
  <sheetFormatPr defaultRowHeight="12.75" x14ac:dyDescent="0.25"/>
  <cols>
    <col min="1" max="2" width="18.7109375" style="1" customWidth="1"/>
    <col min="3" max="7" width="10.7109375" style="2" customWidth="1"/>
    <col min="8" max="8" width="73.28515625" style="1" bestFit="1" customWidth="1"/>
    <col min="9" max="70" width="10.7109375" style="1" customWidth="1"/>
    <col min="71" max="16384" width="9.140625" style="1"/>
  </cols>
  <sheetData>
    <row r="1" spans="1:9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tr">
        <f>IF(COUNTA([1]GERAL!B6),[1]GERAL!B6,"")</f>
        <v>d</v>
      </c>
      <c r="E1" s="3" t="str">
        <f>IF(COUNTA([1]GERAL!B7),[1]GERAL!B7,"")</f>
        <v>bf</v>
      </c>
      <c r="F1" s="3" t="str">
        <f>IF(COUNTA([1]GERAL!B8),[1]GERAL!B8,"")</f>
        <v>tf</v>
      </c>
      <c r="G1" s="3" t="str">
        <f>IF(COUNTA([1]GERAL!B9),[1]GERAL!B9,"")</f>
        <v>tw</v>
      </c>
      <c r="H1" s="1" t="s">
        <v>176</v>
      </c>
      <c r="I1" s="9" t="s">
        <v>1330</v>
      </c>
    </row>
    <row r="2" spans="1:9" ht="15" customHeight="1" x14ac:dyDescent="0.25">
      <c r="A2" s="1" t="s">
        <v>1342</v>
      </c>
      <c r="B2" s="1" t="s">
        <v>1342</v>
      </c>
      <c r="C2" s="2">
        <v>18.899999999999999</v>
      </c>
      <c r="D2" s="2">
        <v>200</v>
      </c>
      <c r="E2" s="2">
        <v>120</v>
      </c>
      <c r="F2" s="2">
        <v>6.3</v>
      </c>
      <c r="G2" s="2">
        <v>4.75</v>
      </c>
      <c r="H2" s="6" t="str">
        <f>$H$1 &amp; UPPER(A2) &amp; "',THEN" &amp; CHAR(10) &amp; "   " &amp; $I$1 &amp; "_VAR_" &amp; $D$1 &amp; "=" &amp; FIXED(D2/1000,5) &amp; CHAR(10) &amp; "   " &amp; $I$1 &amp; "_VAR_" &amp; $E$1 &amp; "=" &amp; FIXED(E2/1000,5) &amp; CHAR(10) &amp; "   " &amp; $I$1 &amp; "_VAR_" &amp; $F$1 &amp; "=" &amp; FIXED(F2/1000,5) &amp; CHAR(10) &amp; "   " &amp; $I$1 &amp; "_VAR_" &amp; $G$1 &amp; "=" &amp; FIXED(G2/1000,5) &amp; CHAR(10)</f>
        <v xml:space="preserve">*elseif,AR20,EQ,'VS200X19',THEN
   CEDISAVS_VAR_d=0.20000
   CEDISAVS_VAR_bf=0.12000
   CEDISAVS_VAR_tf=0.00630
   CEDISAVS_VAR_tw=0.00475
</v>
      </c>
    </row>
    <row r="3" spans="1:9" ht="15" customHeight="1" x14ac:dyDescent="0.25">
      <c r="A3" s="1" t="s">
        <v>1343</v>
      </c>
      <c r="B3" s="1" t="s">
        <v>1343</v>
      </c>
      <c r="C3" s="2">
        <v>21.9</v>
      </c>
      <c r="D3" s="2">
        <v>200</v>
      </c>
      <c r="E3" s="2">
        <v>120</v>
      </c>
      <c r="F3" s="2">
        <v>8</v>
      </c>
      <c r="G3" s="2">
        <v>4.75</v>
      </c>
      <c r="H3" s="6" t="str">
        <f>$H$1 &amp; UPPER(A3) &amp; "',THEN" &amp; CHAR(10) &amp; "   " &amp; $I$1 &amp; "_VAR_" &amp; $D$1 &amp; "=" &amp; FIXED(D3/1000,5) &amp; CHAR(10) &amp; "   " &amp; $I$1 &amp; "_VAR_" &amp; $E$1 &amp; "=" &amp; FIXED(E3/1000,5) &amp; CHAR(10) &amp; "   " &amp; $I$1 &amp; "_VAR_" &amp; $F$1 &amp; "=" &amp; FIXED(F3/1000,5) &amp; CHAR(10) &amp; "   " &amp; $I$1 &amp; "_VAR_" &amp; $G$1 &amp; "=" &amp; FIXED(G3/1000,5) &amp; CHAR(10)</f>
        <v xml:space="preserve">*elseif,AR20,EQ,'VS200X22',THEN
   CEDISAVS_VAR_d=0.20000
   CEDISAVS_VAR_bf=0.12000
   CEDISAVS_VAR_tf=0.00800
   CEDISAVS_VAR_tw=0.00475
</v>
      </c>
    </row>
    <row r="4" spans="1:9" ht="15" customHeight="1" x14ac:dyDescent="0.25">
      <c r="A4" s="1" t="s">
        <v>1344</v>
      </c>
      <c r="B4" s="1" t="s">
        <v>1344</v>
      </c>
      <c r="C4" s="2">
        <v>24.6</v>
      </c>
      <c r="D4" s="2">
        <v>200</v>
      </c>
      <c r="E4" s="2">
        <v>120</v>
      </c>
      <c r="F4" s="2">
        <v>9.5</v>
      </c>
      <c r="G4" s="2">
        <v>4.75</v>
      </c>
      <c r="H4" s="6" t="str">
        <f>$H$1 &amp; UPPER(A4) &amp; "',THEN" &amp; CHAR(10) &amp; "   " &amp; $I$1 &amp; "_VAR_" &amp; $D$1 &amp; "=" &amp; FIXED(D4/1000,5) &amp; CHAR(10) &amp; "   " &amp; $I$1 &amp; "_VAR_" &amp; $E$1 &amp; "=" &amp; FIXED(E4/1000,5) &amp; CHAR(10) &amp; "   " &amp; $I$1 &amp; "_VAR_" &amp; $F$1 &amp; "=" &amp; FIXED(F4/1000,5) &amp; CHAR(10) &amp; "   " &amp; $I$1 &amp; "_VAR_" &amp; $G$1 &amp; "=" &amp; FIXED(G4/1000,5) &amp; CHAR(10)</f>
        <v xml:space="preserve">*elseif,AR20,EQ,'VS200X25',THEN
   CEDISAVS_VAR_d=0.20000
   CEDISAVS_VAR_bf=0.12000
   CEDISAVS_VAR_tf=0.00950
   CEDISAVS_VAR_tw=0.00475
</v>
      </c>
    </row>
    <row r="5" spans="1:9" ht="15" customHeight="1" x14ac:dyDescent="0.25">
      <c r="A5" s="1" t="s">
        <v>1345</v>
      </c>
      <c r="B5" s="1" t="s">
        <v>1345</v>
      </c>
      <c r="C5" s="2">
        <v>19.8</v>
      </c>
      <c r="D5" s="2">
        <v>200</v>
      </c>
      <c r="E5" s="2">
        <v>130</v>
      </c>
      <c r="F5" s="2">
        <v>6.3</v>
      </c>
      <c r="G5" s="2">
        <v>4.75</v>
      </c>
      <c r="H5" s="6" t="str">
        <f>$H$1 &amp; UPPER(A5) &amp; "',THEN" &amp; CHAR(10) &amp; "   " &amp; $I$1 &amp; "_VAR_" &amp; $D$1 &amp; "=" &amp; FIXED(D5/1000,5) &amp; CHAR(10) &amp; "   " &amp; $I$1 &amp; "_VAR_" &amp; $E$1 &amp; "=" &amp; FIXED(E5/1000,5) &amp; CHAR(10) &amp; "   " &amp; $I$1 &amp; "_VAR_" &amp; $F$1 &amp; "=" &amp; FIXED(F5/1000,5) &amp; CHAR(10) &amp; "   " &amp; $I$1 &amp; "_VAR_" &amp; $G$1 &amp; "=" &amp; FIXED(G5/1000,5) &amp; CHAR(10)</f>
        <v xml:space="preserve">*elseif,AR20,EQ,'VS200X20',THEN
   CEDISAVS_VAR_d=0.20000
   CEDISAVS_VAR_bf=0.13000
   CEDISAVS_VAR_tf=0.00630
   CEDISAVS_VAR_tw=0.00475
</v>
      </c>
    </row>
    <row r="6" spans="1:9" ht="15" customHeight="1" x14ac:dyDescent="0.25">
      <c r="A6" s="1" t="s">
        <v>1346</v>
      </c>
      <c r="B6" s="1" t="s">
        <v>1346</v>
      </c>
      <c r="C6" s="2">
        <v>23.2</v>
      </c>
      <c r="D6" s="2">
        <v>200</v>
      </c>
      <c r="E6" s="2">
        <v>130</v>
      </c>
      <c r="F6" s="2">
        <v>8</v>
      </c>
      <c r="G6" s="2">
        <v>4.75</v>
      </c>
      <c r="H6" s="6" t="str">
        <f>$H$1 &amp; UPPER(A6) &amp; "',THEN" &amp; CHAR(10) &amp; "   " &amp; $I$1 &amp; "_VAR_" &amp; $D$1 &amp; "=" &amp; FIXED(D6/1000,5) &amp; CHAR(10) &amp; "   " &amp; $I$1 &amp; "_VAR_" &amp; $E$1 &amp; "=" &amp; FIXED(E6/1000,5) &amp; CHAR(10) &amp; "   " &amp; $I$1 &amp; "_VAR_" &amp; $F$1 &amp; "=" &amp; FIXED(F6/1000,5) &amp; CHAR(10) &amp; "   " &amp; $I$1 &amp; "_VAR_" &amp; $G$1 &amp; "=" &amp; FIXED(G6/1000,5) &amp; CHAR(10)</f>
        <v xml:space="preserve">*elseif,AR20,EQ,'VS200X23',THEN
   CEDISAVS_VAR_d=0.20000
   CEDISAVS_VAR_bf=0.13000
   CEDISAVS_VAR_tf=0.00800
   CEDISAVS_VAR_tw=0.00475
</v>
      </c>
    </row>
    <row r="7" spans="1:9" ht="15" customHeight="1" x14ac:dyDescent="0.25">
      <c r="A7" s="1" t="s">
        <v>1347</v>
      </c>
      <c r="B7" s="1" t="s">
        <v>1347</v>
      </c>
      <c r="C7" s="2">
        <v>26.1</v>
      </c>
      <c r="D7" s="2">
        <v>200</v>
      </c>
      <c r="E7" s="2">
        <v>130</v>
      </c>
      <c r="F7" s="2">
        <v>9.5</v>
      </c>
      <c r="G7" s="2">
        <v>4.75</v>
      </c>
      <c r="H7" s="6" t="str">
        <f>$H$1 &amp; UPPER(A7) &amp; "',THEN" &amp; CHAR(10) &amp; "   " &amp; $I$1 &amp; "_VAR_" &amp; $D$1 &amp; "=" &amp; FIXED(D7/1000,5) &amp; CHAR(10) &amp; "   " &amp; $I$1 &amp; "_VAR_" &amp; $E$1 &amp; "=" &amp; FIXED(E7/1000,5) &amp; CHAR(10) &amp; "   " &amp; $I$1 &amp; "_VAR_" &amp; $F$1 &amp; "=" &amp; FIXED(F7/1000,5) &amp; CHAR(10) &amp; "   " &amp; $I$1 &amp; "_VAR_" &amp; $G$1 &amp; "=" &amp; FIXED(G7/1000,5) &amp; CHAR(10)</f>
        <v xml:space="preserve">*elseif,AR20,EQ,'VS200X26',THEN
   CEDISAVS_VAR_d=0.20000
   CEDISAVS_VAR_bf=0.13000
   CEDISAVS_VAR_tf=0.00950
   CEDISAVS_VAR_tw=0.00475
</v>
      </c>
    </row>
    <row r="8" spans="1:9" ht="15" customHeight="1" x14ac:dyDescent="0.25">
      <c r="A8" s="1" t="s">
        <v>1348</v>
      </c>
      <c r="B8" s="1" t="s">
        <v>1348</v>
      </c>
      <c r="C8" s="2">
        <v>20.8</v>
      </c>
      <c r="D8" s="2">
        <v>200</v>
      </c>
      <c r="E8" s="2">
        <v>140</v>
      </c>
      <c r="F8" s="2">
        <v>6.3</v>
      </c>
      <c r="G8" s="2">
        <v>4.75</v>
      </c>
      <c r="H8" s="6" t="str">
        <f>$H$1 &amp; UPPER(A8) &amp; "',THEN" &amp; CHAR(10) &amp; "   " &amp; $I$1 &amp; "_VAR_" &amp; $D$1 &amp; "=" &amp; FIXED(D8/1000,5) &amp; CHAR(10) &amp; "   " &amp; $I$1 &amp; "_VAR_" &amp; $E$1 &amp; "=" &amp; FIXED(E8/1000,5) &amp; CHAR(10) &amp; "   " &amp; $I$1 &amp; "_VAR_" &amp; $F$1 &amp; "=" &amp; FIXED(F8/1000,5) &amp; CHAR(10) &amp; "   " &amp; $I$1 &amp; "_VAR_" &amp; $G$1 &amp; "=" &amp; FIXED(G8/1000,5) &amp; CHAR(10)</f>
        <v xml:space="preserve">*elseif,AR20,EQ,'VS200X21',THEN
   CEDISAVS_VAR_d=0.20000
   CEDISAVS_VAR_bf=0.14000
   CEDISAVS_VAR_tf=0.00630
   CEDISAVS_VAR_tw=0.00475
</v>
      </c>
    </row>
    <row r="9" spans="1:9" ht="15" customHeight="1" x14ac:dyDescent="0.25">
      <c r="A9" s="1" t="s">
        <v>1349</v>
      </c>
      <c r="B9" s="1" t="s">
        <v>1349</v>
      </c>
      <c r="C9" s="2">
        <v>24.4</v>
      </c>
      <c r="D9" s="2">
        <v>200</v>
      </c>
      <c r="E9" s="2">
        <v>140</v>
      </c>
      <c r="F9" s="2">
        <v>8</v>
      </c>
      <c r="G9" s="2">
        <v>4.75</v>
      </c>
      <c r="H9" s="6" t="str">
        <f>$H$1 &amp; UPPER(A9) &amp; "',THEN" &amp; CHAR(10) &amp; "   " &amp; $I$1 &amp; "_VAR_" &amp; $D$1 &amp; "=" &amp; FIXED(D9/1000,5) &amp; CHAR(10) &amp; "   " &amp; $I$1 &amp; "_VAR_" &amp; $E$1 &amp; "=" &amp; FIXED(E9/1000,5) &amp; CHAR(10) &amp; "   " &amp; $I$1 &amp; "_VAR_" &amp; $F$1 &amp; "=" &amp; FIXED(F9/1000,5) &amp; CHAR(10) &amp; "   " &amp; $I$1 &amp; "_VAR_" &amp; $G$1 &amp; "=" &amp; FIXED(G9/1000,5) &amp; CHAR(10)</f>
        <v xml:space="preserve">*elseif,AR20,EQ,'VS200X24',THEN
   CEDISAVS_VAR_d=0.20000
   CEDISAVS_VAR_bf=0.14000
   CEDISAVS_VAR_tf=0.00800
   CEDISAVS_VAR_tw=0.00475
</v>
      </c>
    </row>
    <row r="10" spans="1:9" ht="15" customHeight="1" x14ac:dyDescent="0.25">
      <c r="A10" s="1" t="s">
        <v>1350</v>
      </c>
      <c r="B10" s="1" t="s">
        <v>1350</v>
      </c>
      <c r="C10" s="2">
        <v>27.6</v>
      </c>
      <c r="D10" s="2">
        <v>200</v>
      </c>
      <c r="E10" s="2">
        <v>140</v>
      </c>
      <c r="F10" s="2">
        <v>9.5</v>
      </c>
      <c r="G10" s="2">
        <v>4.75</v>
      </c>
      <c r="H10" s="6" t="str">
        <f>$H$1 &amp; UPPER(A10) &amp; "',THEN" &amp; CHAR(10) &amp; "   " &amp; $I$1 &amp; "_VAR_" &amp; $D$1 &amp; "=" &amp; FIXED(D10/1000,5) &amp; CHAR(10) &amp; "   " &amp; $I$1 &amp; "_VAR_" &amp; $E$1 &amp; "=" &amp; FIXED(E10/1000,5) &amp; CHAR(10) &amp; "   " &amp; $I$1 &amp; "_VAR_" &amp; $F$1 &amp; "=" &amp; FIXED(F10/1000,5) &amp; CHAR(10) &amp; "   " &amp; $I$1 &amp; "_VAR_" &amp; $G$1 &amp; "=" &amp; FIXED(G10/1000,5) &amp; CHAR(10)</f>
        <v xml:space="preserve">*elseif,AR20,EQ,'VS200X28',THEN
   CEDISAVS_VAR_d=0.20000
   CEDISAVS_VAR_bf=0.14000
   CEDISAVS_VAR_tf=0.00950
   CEDISAVS_VAR_tw=0.00475
</v>
      </c>
    </row>
    <row r="11" spans="1:9" ht="15" customHeight="1" x14ac:dyDescent="0.25">
      <c r="A11" s="1" t="s">
        <v>1351</v>
      </c>
      <c r="B11" s="1" t="s">
        <v>1351</v>
      </c>
      <c r="C11" s="2">
        <v>20.7</v>
      </c>
      <c r="D11" s="2">
        <v>250</v>
      </c>
      <c r="E11" s="2">
        <v>120</v>
      </c>
      <c r="F11" s="2">
        <v>6.3</v>
      </c>
      <c r="G11" s="2">
        <v>4.75</v>
      </c>
      <c r="H11" s="6" t="str">
        <f>$H$1 &amp; UPPER(A11) &amp; "',THEN" &amp; CHAR(10) &amp; "   " &amp; $I$1 &amp; "_VAR_" &amp; $D$1 &amp; "=" &amp; FIXED(D11/1000,5) &amp; CHAR(10) &amp; "   " &amp; $I$1 &amp; "_VAR_" &amp; $E$1 &amp; "=" &amp; FIXED(E11/1000,5) &amp; CHAR(10) &amp; "   " &amp; $I$1 &amp; "_VAR_" &amp; $F$1 &amp; "=" &amp; FIXED(F11/1000,5) &amp; CHAR(10) &amp; "   " &amp; $I$1 &amp; "_VAR_" &amp; $G$1 &amp; "=" &amp; FIXED(G11/1000,5) &amp; CHAR(10)</f>
        <v xml:space="preserve">*elseif,AR20,EQ,'VS250X21',THEN
   CEDISAVS_VAR_d=0.25000
   CEDISAVS_VAR_bf=0.12000
   CEDISAVS_VAR_tf=0.00630
   CEDISAVS_VAR_tw=0.00475
</v>
      </c>
    </row>
    <row r="12" spans="1:9" ht="15" customHeight="1" x14ac:dyDescent="0.25">
      <c r="A12" s="1" t="s">
        <v>1352</v>
      </c>
      <c r="B12" s="1" t="s">
        <v>1352</v>
      </c>
      <c r="C12" s="2">
        <v>23.8</v>
      </c>
      <c r="D12" s="2">
        <v>250</v>
      </c>
      <c r="E12" s="2">
        <v>120</v>
      </c>
      <c r="F12" s="2">
        <v>8</v>
      </c>
      <c r="G12" s="2">
        <v>4.75</v>
      </c>
      <c r="H12" s="6" t="str">
        <f>$H$1 &amp; UPPER(A12) &amp; "',THEN" &amp; CHAR(10) &amp; "   " &amp; $I$1 &amp; "_VAR_" &amp; $D$1 &amp; "=" &amp; FIXED(D12/1000,5) &amp; CHAR(10) &amp; "   " &amp; $I$1 &amp; "_VAR_" &amp; $E$1 &amp; "=" &amp; FIXED(E12/1000,5) &amp; CHAR(10) &amp; "   " &amp; $I$1 &amp; "_VAR_" &amp; $F$1 &amp; "=" &amp; FIXED(F12/1000,5) &amp; CHAR(10) &amp; "   " &amp; $I$1 &amp; "_VAR_" &amp; $G$1 &amp; "=" &amp; FIXED(G12/1000,5) &amp; CHAR(10)</f>
        <v xml:space="preserve">*elseif,AR20,EQ,'VS250X24',THEN
   CEDISAVS_VAR_d=0.25000
   CEDISAVS_VAR_bf=0.12000
   CEDISAVS_VAR_tf=0.00800
   CEDISAVS_VAR_tw=0.00475
</v>
      </c>
    </row>
    <row r="13" spans="1:9" ht="15" customHeight="1" x14ac:dyDescent="0.25">
      <c r="A13" s="1" t="s">
        <v>1353</v>
      </c>
      <c r="B13" s="1" t="s">
        <v>1353</v>
      </c>
      <c r="C13" s="2">
        <v>26.5</v>
      </c>
      <c r="D13" s="2">
        <v>250</v>
      </c>
      <c r="E13" s="2">
        <v>120</v>
      </c>
      <c r="F13" s="2">
        <v>9.5</v>
      </c>
      <c r="G13" s="2">
        <v>4.75</v>
      </c>
      <c r="H13" s="6" t="str">
        <f>$H$1 &amp; UPPER(A13) &amp; "',THEN" &amp; CHAR(10) &amp; "   " &amp; $I$1 &amp; "_VAR_" &amp; $D$1 &amp; "=" &amp; FIXED(D13/1000,5) &amp; CHAR(10) &amp; "   " &amp; $I$1 &amp; "_VAR_" &amp; $E$1 &amp; "=" &amp; FIXED(E13/1000,5) &amp; CHAR(10) &amp; "   " &amp; $I$1 &amp; "_VAR_" &amp; $F$1 &amp; "=" &amp; FIXED(F13/1000,5) &amp; CHAR(10) &amp; "   " &amp; $I$1 &amp; "_VAR_" &amp; $G$1 &amp; "=" &amp; FIXED(G13/1000,5) &amp; CHAR(10)</f>
        <v xml:space="preserve">*elseif,AR20,EQ,'VS250X27',THEN
   CEDISAVS_VAR_d=0.25000
   CEDISAVS_VAR_bf=0.12000
   CEDISAVS_VAR_tf=0.00950
   CEDISAVS_VAR_tw=0.00475
</v>
      </c>
    </row>
    <row r="14" spans="1:9" ht="15" customHeight="1" x14ac:dyDescent="0.25">
      <c r="A14" s="1" t="s">
        <v>1354</v>
      </c>
      <c r="B14" s="1" t="s">
        <v>1354</v>
      </c>
      <c r="C14" s="2">
        <v>22.7</v>
      </c>
      <c r="D14" s="2">
        <v>250</v>
      </c>
      <c r="E14" s="2">
        <v>140</v>
      </c>
      <c r="F14" s="2">
        <v>6.3</v>
      </c>
      <c r="G14" s="2">
        <v>4.75</v>
      </c>
      <c r="H14" s="6" t="str">
        <f>$H$1 &amp; UPPER(A14) &amp; "',THEN" &amp; CHAR(10) &amp; "   " &amp; $I$1 &amp; "_VAR_" &amp; $D$1 &amp; "=" &amp; FIXED(D14/1000,5) &amp; CHAR(10) &amp; "   " &amp; $I$1 &amp; "_VAR_" &amp; $E$1 &amp; "=" &amp; FIXED(E14/1000,5) &amp; CHAR(10) &amp; "   " &amp; $I$1 &amp; "_VAR_" &amp; $F$1 &amp; "=" &amp; FIXED(F14/1000,5) &amp; CHAR(10) &amp; "   " &amp; $I$1 &amp; "_VAR_" &amp; $G$1 &amp; "=" &amp; FIXED(G14/1000,5) &amp; CHAR(10)</f>
        <v xml:space="preserve">*elseif,AR20,EQ,'VS250X23',THEN
   CEDISAVS_VAR_d=0.25000
   CEDISAVS_VAR_bf=0.14000
   CEDISAVS_VAR_tf=0.00630
   CEDISAVS_VAR_tw=0.00475
</v>
      </c>
    </row>
    <row r="15" spans="1:9" ht="15" customHeight="1" x14ac:dyDescent="0.25">
      <c r="A15" s="1" t="s">
        <v>1355</v>
      </c>
      <c r="B15" s="1" t="s">
        <v>1355</v>
      </c>
      <c r="C15" s="2">
        <v>26.3</v>
      </c>
      <c r="D15" s="2">
        <v>250</v>
      </c>
      <c r="E15" s="2">
        <v>140</v>
      </c>
      <c r="F15" s="2">
        <v>8</v>
      </c>
      <c r="G15" s="2">
        <v>4.75</v>
      </c>
      <c r="H15" s="6" t="str">
        <f>$H$1 &amp; UPPER(A15) &amp; "',THEN" &amp; CHAR(10) &amp; "   " &amp; $I$1 &amp; "_VAR_" &amp; $D$1 &amp; "=" &amp; FIXED(D15/1000,5) &amp; CHAR(10) &amp; "   " &amp; $I$1 &amp; "_VAR_" &amp; $E$1 &amp; "=" &amp; FIXED(E15/1000,5) &amp; CHAR(10) &amp; "   " &amp; $I$1 &amp; "_VAR_" &amp; $F$1 &amp; "=" &amp; FIXED(F15/1000,5) &amp; CHAR(10) &amp; "   " &amp; $I$1 &amp; "_VAR_" &amp; $G$1 &amp; "=" &amp; FIXED(G15/1000,5) &amp; CHAR(10)</f>
        <v xml:space="preserve">*elseif,AR20,EQ,'VS250X26',THEN
   CEDISAVS_VAR_d=0.25000
   CEDISAVS_VAR_bf=0.14000
   CEDISAVS_VAR_tf=0.00800
   CEDISAVS_VAR_tw=0.00475
</v>
      </c>
    </row>
    <row r="16" spans="1:9" ht="15" customHeight="1" x14ac:dyDescent="0.25">
      <c r="A16" s="1" t="s">
        <v>1356</v>
      </c>
      <c r="B16" s="1" t="s">
        <v>1356</v>
      </c>
      <c r="C16" s="2">
        <v>29.5</v>
      </c>
      <c r="D16" s="2">
        <v>250</v>
      </c>
      <c r="E16" s="2">
        <v>140</v>
      </c>
      <c r="F16" s="2">
        <v>9.5</v>
      </c>
      <c r="G16" s="2">
        <v>4.75</v>
      </c>
      <c r="H16" s="6" t="str">
        <f>$H$1 &amp; UPPER(A16) &amp; "',THEN" &amp; CHAR(10) &amp; "   " &amp; $I$1 &amp; "_VAR_" &amp; $D$1 &amp; "=" &amp; FIXED(D16/1000,5) &amp; CHAR(10) &amp; "   " &amp; $I$1 &amp; "_VAR_" &amp; $E$1 &amp; "=" &amp; FIXED(E16/1000,5) &amp; CHAR(10) &amp; "   " &amp; $I$1 &amp; "_VAR_" &amp; $F$1 &amp; "=" &amp; FIXED(F16/1000,5) &amp; CHAR(10) &amp; "   " &amp; $I$1 &amp; "_VAR_" &amp; $G$1 &amp; "=" &amp; FIXED(G16/1000,5) &amp; CHAR(10)</f>
        <v xml:space="preserve">*elseif,AR20,EQ,'VS250X30',THEN
   CEDISAVS_VAR_d=0.25000
   CEDISAVS_VAR_bf=0.14000
   CEDISAVS_VAR_tf=0.00950
   CEDISAVS_VAR_tw=0.00475
</v>
      </c>
    </row>
    <row r="17" spans="1:8" ht="15" customHeight="1" x14ac:dyDescent="0.25">
      <c r="A17" s="1" t="s">
        <v>1357</v>
      </c>
      <c r="B17" s="1" t="s">
        <v>1357</v>
      </c>
      <c r="C17" s="2">
        <v>24.7</v>
      </c>
      <c r="D17" s="2">
        <v>250</v>
      </c>
      <c r="E17" s="2">
        <v>160</v>
      </c>
      <c r="F17" s="2">
        <v>6.3</v>
      </c>
      <c r="G17" s="2">
        <v>4.75</v>
      </c>
      <c r="H17" s="6" t="str">
        <f>$H$1 &amp; UPPER(A17) &amp; "',THEN" &amp; CHAR(10) &amp; "   " &amp; $I$1 &amp; "_VAR_" &amp; $D$1 &amp; "=" &amp; FIXED(D17/1000,5) &amp; CHAR(10) &amp; "   " &amp; $I$1 &amp; "_VAR_" &amp; $E$1 &amp; "=" &amp; FIXED(E17/1000,5) &amp; CHAR(10) &amp; "   " &amp; $I$1 &amp; "_VAR_" &amp; $F$1 &amp; "=" &amp; FIXED(F17/1000,5) &amp; CHAR(10) &amp; "   " &amp; $I$1 &amp; "_VAR_" &amp; $G$1 &amp; "=" &amp; FIXED(G17/1000,5) &amp; CHAR(10)</f>
        <v xml:space="preserve">*elseif,AR20,EQ,'VS250X25',THEN
   CEDISAVS_VAR_d=0.25000
   CEDISAVS_VAR_bf=0.16000
   CEDISAVS_VAR_tf=0.00630
   CEDISAVS_VAR_tw=0.00475
</v>
      </c>
    </row>
    <row r="18" spans="1:8" ht="15" customHeight="1" x14ac:dyDescent="0.25">
      <c r="A18" s="1" t="s">
        <v>1358</v>
      </c>
      <c r="B18" s="1" t="s">
        <v>1358</v>
      </c>
      <c r="C18" s="2">
        <v>28.8</v>
      </c>
      <c r="D18" s="2">
        <v>250</v>
      </c>
      <c r="E18" s="2">
        <v>160</v>
      </c>
      <c r="F18" s="2">
        <v>8</v>
      </c>
      <c r="G18" s="2">
        <v>4.75</v>
      </c>
      <c r="H18" s="6" t="str">
        <f>$H$1 &amp; UPPER(A18) &amp; "',THEN" &amp; CHAR(10) &amp; "   " &amp; $I$1 &amp; "_VAR_" &amp; $D$1 &amp; "=" &amp; FIXED(D18/1000,5) &amp; CHAR(10) &amp; "   " &amp; $I$1 &amp; "_VAR_" &amp; $E$1 &amp; "=" &amp; FIXED(E18/1000,5) &amp; CHAR(10) &amp; "   " &amp; $I$1 &amp; "_VAR_" &amp; $F$1 &amp; "=" &amp; FIXED(F18/1000,5) &amp; CHAR(10) &amp; "   " &amp; $I$1 &amp; "_VAR_" &amp; $G$1 &amp; "=" &amp; FIXED(G18/1000,5) &amp; CHAR(10)</f>
        <v xml:space="preserve">*elseif,AR20,EQ,'VS250X29',THEN
   CEDISAVS_VAR_d=0.25000
   CEDISAVS_VAR_bf=0.16000
   CEDISAVS_VAR_tf=0.00800
   CEDISAVS_VAR_tw=0.00475
</v>
      </c>
    </row>
    <row r="19" spans="1:8" ht="15" customHeight="1" x14ac:dyDescent="0.25">
      <c r="A19" s="1" t="s">
        <v>1359</v>
      </c>
      <c r="B19" s="1" t="s">
        <v>1359</v>
      </c>
      <c r="C19" s="2">
        <v>32.5</v>
      </c>
      <c r="D19" s="2">
        <v>250</v>
      </c>
      <c r="E19" s="2">
        <v>160</v>
      </c>
      <c r="F19" s="2">
        <v>9.5</v>
      </c>
      <c r="G19" s="2">
        <v>4.75</v>
      </c>
      <c r="H19" s="6" t="str">
        <f>$H$1 &amp; UPPER(A19) &amp; "',THEN" &amp; CHAR(10) &amp; "   " &amp; $I$1 &amp; "_VAR_" &amp; $D$1 &amp; "=" &amp; FIXED(D19/1000,5) &amp; CHAR(10) &amp; "   " &amp; $I$1 &amp; "_VAR_" &amp; $E$1 &amp; "=" &amp; FIXED(E19/1000,5) &amp; CHAR(10) &amp; "   " &amp; $I$1 &amp; "_VAR_" &amp; $F$1 &amp; "=" &amp; FIXED(F19/1000,5) &amp; CHAR(10) &amp; "   " &amp; $I$1 &amp; "_VAR_" &amp; $G$1 &amp; "=" &amp; FIXED(G19/1000,5) &amp; CHAR(10)</f>
        <v xml:space="preserve">*elseif,AR20,EQ,'VS250X33',THEN
   CEDISAVS_VAR_d=0.25000
   CEDISAVS_VAR_bf=0.16000
   CEDISAVS_VAR_tf=0.00950
   CEDISAVS_VAR_tw=0.00475
</v>
      </c>
    </row>
    <row r="20" spans="1:8" ht="15" customHeight="1" x14ac:dyDescent="0.25">
      <c r="A20" s="1" t="s">
        <v>1360</v>
      </c>
      <c r="B20" s="1" t="s">
        <v>1360</v>
      </c>
      <c r="C20" s="2">
        <v>22.6</v>
      </c>
      <c r="D20" s="2">
        <v>300</v>
      </c>
      <c r="E20" s="2">
        <v>120</v>
      </c>
      <c r="F20" s="2">
        <v>6.3</v>
      </c>
      <c r="G20" s="2">
        <v>4.75</v>
      </c>
      <c r="H20" s="6" t="str">
        <f>$H$1 &amp; UPPER(A20) &amp; "',THEN" &amp; CHAR(10) &amp; "   " &amp; $I$1 &amp; "_VAR_" &amp; $D$1 &amp; "=" &amp; FIXED(D20/1000,5) &amp; CHAR(10) &amp; "   " &amp; $I$1 &amp; "_VAR_" &amp; $E$1 &amp; "=" &amp; FIXED(E20/1000,5) &amp; CHAR(10) &amp; "   " &amp; $I$1 &amp; "_VAR_" &amp; $F$1 &amp; "=" &amp; FIXED(F20/1000,5) &amp; CHAR(10) &amp; "   " &amp; $I$1 &amp; "_VAR_" &amp; $G$1 &amp; "=" &amp; FIXED(G20/1000,5) &amp; CHAR(10)</f>
        <v xml:space="preserve">*elseif,AR20,EQ,'VS300X23',THEN
   CEDISAVS_VAR_d=0.30000
   CEDISAVS_VAR_bf=0.12000
   CEDISAVS_VAR_tf=0.00630
   CEDISAVS_VAR_tw=0.00475
</v>
      </c>
    </row>
    <row r="21" spans="1:8" ht="15" customHeight="1" x14ac:dyDescent="0.25">
      <c r="A21" s="1" t="s">
        <v>1361</v>
      </c>
      <c r="B21" s="1" t="s">
        <v>1361</v>
      </c>
      <c r="C21" s="2">
        <v>25.7</v>
      </c>
      <c r="D21" s="2">
        <v>300</v>
      </c>
      <c r="E21" s="2">
        <v>120</v>
      </c>
      <c r="F21" s="2">
        <v>8</v>
      </c>
      <c r="G21" s="2">
        <v>4.75</v>
      </c>
      <c r="H21" s="6" t="str">
        <f>$H$1 &amp; UPPER(A21) &amp; "',THEN" &amp; CHAR(10) &amp; "   " &amp; $I$1 &amp; "_VAR_" &amp; $D$1 &amp; "=" &amp; FIXED(D21/1000,5) &amp; CHAR(10) &amp; "   " &amp; $I$1 &amp; "_VAR_" &amp; $E$1 &amp; "=" &amp; FIXED(E21/1000,5) &amp; CHAR(10) &amp; "   " &amp; $I$1 &amp; "_VAR_" &amp; $F$1 &amp; "=" &amp; FIXED(F21/1000,5) &amp; CHAR(10) &amp; "   " &amp; $I$1 &amp; "_VAR_" &amp; $G$1 &amp; "=" &amp; FIXED(G21/1000,5) &amp; CHAR(10)</f>
        <v xml:space="preserve">*elseif,AR20,EQ,'VS300X26',THEN
   CEDISAVS_VAR_d=0.30000
   CEDISAVS_VAR_bf=0.12000
   CEDISAVS_VAR_tf=0.00800
   CEDISAVS_VAR_tw=0.00475
</v>
      </c>
    </row>
    <row r="22" spans="1:8" ht="15" customHeight="1" x14ac:dyDescent="0.25">
      <c r="A22" s="1" t="s">
        <v>1362</v>
      </c>
      <c r="B22" s="1" t="s">
        <v>1362</v>
      </c>
      <c r="C22" s="2">
        <v>28.4</v>
      </c>
      <c r="D22" s="2">
        <v>300</v>
      </c>
      <c r="E22" s="2">
        <v>120</v>
      </c>
      <c r="F22" s="2">
        <v>9.5</v>
      </c>
      <c r="G22" s="2">
        <v>4.75</v>
      </c>
      <c r="H22" s="6" t="str">
        <f>$H$1 &amp; UPPER(A22) &amp; "',THEN" &amp; CHAR(10) &amp; "   " &amp; $I$1 &amp; "_VAR_" &amp; $D$1 &amp; "=" &amp; FIXED(D22/1000,5) &amp; CHAR(10) &amp; "   " &amp; $I$1 &amp; "_VAR_" &amp; $E$1 &amp; "=" &amp; FIXED(E22/1000,5) &amp; CHAR(10) &amp; "   " &amp; $I$1 &amp; "_VAR_" &amp; $F$1 &amp; "=" &amp; FIXED(F22/1000,5) &amp; CHAR(10) &amp; "   " &amp; $I$1 &amp; "_VAR_" &amp; $G$1 &amp; "=" &amp; FIXED(G22/1000,5) &amp; CHAR(10)</f>
        <v xml:space="preserve">*elseif,AR20,EQ,'VS300X29',THEN
   CEDISAVS_VAR_d=0.30000
   CEDISAVS_VAR_bf=0.12000
   CEDISAVS_VAR_tf=0.00950
   CEDISAVS_VAR_tw=0.00475
</v>
      </c>
    </row>
    <row r="23" spans="1:8" ht="15" customHeight="1" x14ac:dyDescent="0.25">
      <c r="A23" s="1" t="s">
        <v>1363</v>
      </c>
      <c r="B23" s="1" t="s">
        <v>1363</v>
      </c>
      <c r="C23" s="2">
        <v>24.6</v>
      </c>
      <c r="D23" s="2">
        <v>300</v>
      </c>
      <c r="E23" s="2">
        <v>140</v>
      </c>
      <c r="F23" s="2">
        <v>6.3</v>
      </c>
      <c r="G23" s="2">
        <v>4.75</v>
      </c>
      <c r="H23" s="6" t="str">
        <f>$H$1 &amp; UPPER(A23) &amp; "',THEN" &amp; CHAR(10) &amp; "   " &amp; $I$1 &amp; "_VAR_" &amp; $D$1 &amp; "=" &amp; FIXED(D23/1000,5) &amp; CHAR(10) &amp; "   " &amp; $I$1 &amp; "_VAR_" &amp; $E$1 &amp; "=" &amp; FIXED(E23/1000,5) &amp; CHAR(10) &amp; "   " &amp; $I$1 &amp; "_VAR_" &amp; $F$1 &amp; "=" &amp; FIXED(F23/1000,5) &amp; CHAR(10) &amp; "   " &amp; $I$1 &amp; "_VAR_" &amp; $G$1 &amp; "=" &amp; FIXED(G23/1000,5) &amp; CHAR(10)</f>
        <v xml:space="preserve">*elseif,AR20,EQ,'VS300X25',THEN
   CEDISAVS_VAR_d=0.30000
   CEDISAVS_VAR_bf=0.14000
   CEDISAVS_VAR_tf=0.00630
   CEDISAVS_VAR_tw=0.00475
</v>
      </c>
    </row>
    <row r="24" spans="1:8" ht="15" customHeight="1" x14ac:dyDescent="0.25">
      <c r="A24" s="1" t="s">
        <v>1364</v>
      </c>
      <c r="B24" s="1" t="s">
        <v>1364</v>
      </c>
      <c r="C24" s="2">
        <v>28.2</v>
      </c>
      <c r="D24" s="2">
        <v>300</v>
      </c>
      <c r="E24" s="2">
        <v>140</v>
      </c>
      <c r="F24" s="2">
        <v>8</v>
      </c>
      <c r="G24" s="2">
        <v>4.75</v>
      </c>
      <c r="H24" s="6" t="str">
        <f>$H$1 &amp; UPPER(A24) &amp; "',THEN" &amp; CHAR(10) &amp; "   " &amp; $I$1 &amp; "_VAR_" &amp; $D$1 &amp; "=" &amp; FIXED(D24/1000,5) &amp; CHAR(10) &amp; "   " &amp; $I$1 &amp; "_VAR_" &amp; $E$1 &amp; "=" &amp; FIXED(E24/1000,5) &amp; CHAR(10) &amp; "   " &amp; $I$1 &amp; "_VAR_" &amp; $F$1 &amp; "=" &amp; FIXED(F24/1000,5) &amp; CHAR(10) &amp; "   " &amp; $I$1 &amp; "_VAR_" &amp; $G$1 &amp; "=" &amp; FIXED(G24/1000,5) &amp; CHAR(10)</f>
        <v xml:space="preserve">*elseif,AR20,EQ,'VS300X28',THEN
   CEDISAVS_VAR_d=0.30000
   CEDISAVS_VAR_bf=0.14000
   CEDISAVS_VAR_tf=0.00800
   CEDISAVS_VAR_tw=0.00475
</v>
      </c>
    </row>
    <row r="25" spans="1:8" ht="15" customHeight="1" x14ac:dyDescent="0.25">
      <c r="A25" s="1" t="s">
        <v>1365</v>
      </c>
      <c r="B25" s="1" t="s">
        <v>1365</v>
      </c>
      <c r="C25" s="2">
        <v>31.4</v>
      </c>
      <c r="D25" s="2">
        <v>300</v>
      </c>
      <c r="E25" s="2">
        <v>140</v>
      </c>
      <c r="F25" s="2">
        <v>9.5</v>
      </c>
      <c r="G25" s="2">
        <v>4.75</v>
      </c>
      <c r="H25" s="6" t="str">
        <f>$H$1 &amp; UPPER(A25) &amp; "',THEN" &amp; CHAR(10) &amp; "   " &amp; $I$1 &amp; "_VAR_" &amp; $D$1 &amp; "=" &amp; FIXED(D25/1000,5) &amp; CHAR(10) &amp; "   " &amp; $I$1 &amp; "_VAR_" &amp; $E$1 &amp; "=" &amp; FIXED(E25/1000,5) &amp; CHAR(10) &amp; "   " &amp; $I$1 &amp; "_VAR_" &amp; $F$1 &amp; "=" &amp; FIXED(F25/1000,5) &amp; CHAR(10) &amp; "   " &amp; $I$1 &amp; "_VAR_" &amp; $G$1 &amp; "=" &amp; FIXED(G25/1000,5) &amp; CHAR(10)</f>
        <v xml:space="preserve">*elseif,AR20,EQ,'VS300X32',THEN
   CEDISAVS_VAR_d=0.30000
   CEDISAVS_VAR_bf=0.14000
   CEDISAVS_VAR_tf=0.00950
   CEDISAVS_VAR_tw=0.00475
</v>
      </c>
    </row>
    <row r="26" spans="1:8" ht="15" customHeight="1" x14ac:dyDescent="0.25">
      <c r="A26" s="1" t="s">
        <v>1366</v>
      </c>
      <c r="B26" s="1" t="s">
        <v>1366</v>
      </c>
      <c r="C26" s="2">
        <v>26.5</v>
      </c>
      <c r="D26" s="2">
        <v>300</v>
      </c>
      <c r="E26" s="2">
        <v>160</v>
      </c>
      <c r="F26" s="2">
        <v>6.3</v>
      </c>
      <c r="G26" s="2">
        <v>4.75</v>
      </c>
      <c r="H26" s="6" t="str">
        <f>$H$1 &amp; UPPER(A26) &amp; "',THEN" &amp; CHAR(10) &amp; "   " &amp; $I$1 &amp; "_VAR_" &amp; $D$1 &amp; "=" &amp; FIXED(D26/1000,5) &amp; CHAR(10) &amp; "   " &amp; $I$1 &amp; "_VAR_" &amp; $E$1 &amp; "=" &amp; FIXED(E26/1000,5) &amp; CHAR(10) &amp; "   " &amp; $I$1 &amp; "_VAR_" &amp; $F$1 &amp; "=" &amp; FIXED(F26/1000,5) &amp; CHAR(10) &amp; "   " &amp; $I$1 &amp; "_VAR_" &amp; $G$1 &amp; "=" &amp; FIXED(G26/1000,5) &amp; CHAR(10)</f>
        <v xml:space="preserve">*elseif,AR20,EQ,'VS300X27',THEN
   CEDISAVS_VAR_d=0.30000
   CEDISAVS_VAR_bf=0.16000
   CEDISAVS_VAR_tf=0.00630
   CEDISAVS_VAR_tw=0.00475
</v>
      </c>
    </row>
    <row r="27" spans="1:8" ht="15" customHeight="1" x14ac:dyDescent="0.25">
      <c r="A27" s="1" t="s">
        <v>1367</v>
      </c>
      <c r="B27" s="1" t="s">
        <v>1367</v>
      </c>
      <c r="C27" s="2">
        <v>30.7</v>
      </c>
      <c r="D27" s="2">
        <v>300</v>
      </c>
      <c r="E27" s="2">
        <v>160</v>
      </c>
      <c r="F27" s="2">
        <v>8</v>
      </c>
      <c r="G27" s="2">
        <v>4.75</v>
      </c>
      <c r="H27" s="6" t="str">
        <f>$H$1 &amp; UPPER(A27) &amp; "',THEN" &amp; CHAR(10) &amp; "   " &amp; $I$1 &amp; "_VAR_" &amp; $D$1 &amp; "=" &amp; FIXED(D27/1000,5) &amp; CHAR(10) &amp; "   " &amp; $I$1 &amp; "_VAR_" &amp; $E$1 &amp; "=" &amp; FIXED(E27/1000,5) &amp; CHAR(10) &amp; "   " &amp; $I$1 &amp; "_VAR_" &amp; $F$1 &amp; "=" &amp; FIXED(F27/1000,5) &amp; CHAR(10) &amp; "   " &amp; $I$1 &amp; "_VAR_" &amp; $G$1 &amp; "=" &amp; FIXED(G27/1000,5) &amp; CHAR(10)</f>
        <v xml:space="preserve">*elseif,AR20,EQ,'VS300X31',THEN
   CEDISAVS_VAR_d=0.30000
   CEDISAVS_VAR_bf=0.16000
   CEDISAVS_VAR_tf=0.00800
   CEDISAVS_VAR_tw=0.00475
</v>
      </c>
    </row>
    <row r="28" spans="1:8" ht="15" customHeight="1" x14ac:dyDescent="0.25">
      <c r="A28" s="1" t="s">
        <v>1368</v>
      </c>
      <c r="B28" s="1" t="s">
        <v>1368</v>
      </c>
      <c r="C28" s="2">
        <v>34.299999999999997</v>
      </c>
      <c r="D28" s="2">
        <v>300</v>
      </c>
      <c r="E28" s="2">
        <v>160</v>
      </c>
      <c r="F28" s="2">
        <v>9.5</v>
      </c>
      <c r="G28" s="2">
        <v>4.75</v>
      </c>
      <c r="H28" s="6" t="str">
        <f>$H$1 &amp; UPPER(A28) &amp; "',THEN" &amp; CHAR(10) &amp; "   " &amp; $I$1 &amp; "_VAR_" &amp; $D$1 &amp; "=" &amp; FIXED(D28/1000,5) &amp; CHAR(10) &amp; "   " &amp; $I$1 &amp; "_VAR_" &amp; $E$1 &amp; "=" &amp; FIXED(E28/1000,5) &amp; CHAR(10) &amp; "   " &amp; $I$1 &amp; "_VAR_" &amp; $F$1 &amp; "=" &amp; FIXED(F28/1000,5) &amp; CHAR(10) &amp; "   " &amp; $I$1 &amp; "_VAR_" &amp; $G$1 &amp; "=" &amp; FIXED(G28/1000,5) &amp; CHAR(10)</f>
        <v xml:space="preserve">*elseif,AR20,EQ,'VS300X34',THEN
   CEDISAVS_VAR_d=0.30000
   CEDISAVS_VAR_bf=0.16000
   CEDISAVS_VAR_tf=0.00950
   CEDISAVS_VAR_tw=0.00475
</v>
      </c>
    </row>
    <row r="29" spans="1:8" ht="15" customHeight="1" x14ac:dyDescent="0.25">
      <c r="A29" s="1" t="s">
        <v>1369</v>
      </c>
      <c r="B29" s="1" t="s">
        <v>1369</v>
      </c>
      <c r="C29" s="2">
        <v>33.200000000000003</v>
      </c>
      <c r="D29" s="2">
        <v>300</v>
      </c>
      <c r="E29" s="2">
        <v>180</v>
      </c>
      <c r="F29" s="2">
        <v>8</v>
      </c>
      <c r="G29" s="2">
        <v>4.75</v>
      </c>
      <c r="H29" s="6" t="str">
        <f>$H$1 &amp; UPPER(A29) &amp; "',THEN" &amp; CHAR(10) &amp; "   " &amp; $I$1 &amp; "_VAR_" &amp; $D$1 &amp; "=" &amp; FIXED(D29/1000,5) &amp; CHAR(10) &amp; "   " &amp; $I$1 &amp; "_VAR_" &amp; $E$1 &amp; "=" &amp; FIXED(E29/1000,5) &amp; CHAR(10) &amp; "   " &amp; $I$1 &amp; "_VAR_" &amp; $F$1 &amp; "=" &amp; FIXED(F29/1000,5) &amp; CHAR(10) &amp; "   " &amp; $I$1 &amp; "_VAR_" &amp; $G$1 &amp; "=" &amp; FIXED(G29/1000,5) &amp; CHAR(10)</f>
        <v xml:space="preserve">*elseif,AR20,EQ,'VS300X33',THEN
   CEDISAVS_VAR_d=0.30000
   CEDISAVS_VAR_bf=0.18000
   CEDISAVS_VAR_tf=0.00800
   CEDISAVS_VAR_tw=0.00475
</v>
      </c>
    </row>
    <row r="30" spans="1:8" ht="15" customHeight="1" x14ac:dyDescent="0.25">
      <c r="A30" s="1" t="s">
        <v>1370</v>
      </c>
      <c r="B30" s="1" t="s">
        <v>1370</v>
      </c>
      <c r="C30" s="2">
        <v>37.299999999999997</v>
      </c>
      <c r="D30" s="2">
        <v>300</v>
      </c>
      <c r="E30" s="2">
        <v>180</v>
      </c>
      <c r="F30" s="2">
        <v>9.5</v>
      </c>
      <c r="G30" s="2">
        <v>4.75</v>
      </c>
      <c r="H30" s="6" t="str">
        <f>$H$1 &amp; UPPER(A30) &amp; "',THEN" &amp; CHAR(10) &amp; "   " &amp; $I$1 &amp; "_VAR_" &amp; $D$1 &amp; "=" &amp; FIXED(D30/1000,5) &amp; CHAR(10) &amp; "   " &amp; $I$1 &amp; "_VAR_" &amp; $E$1 &amp; "=" &amp; FIXED(E30/1000,5) &amp; CHAR(10) &amp; "   " &amp; $I$1 &amp; "_VAR_" &amp; $F$1 &amp; "=" &amp; FIXED(F30/1000,5) &amp; CHAR(10) &amp; "   " &amp; $I$1 &amp; "_VAR_" &amp; $G$1 &amp; "=" &amp; FIXED(G30/1000,5) &amp; CHAR(10)</f>
        <v xml:space="preserve">*elseif,AR20,EQ,'VS300X38',THEN
   CEDISAVS_VAR_d=0.30000
   CEDISAVS_VAR_bf=0.18000
   CEDISAVS_VAR_tf=0.00950
   CEDISAVS_VAR_tw=0.00475
</v>
      </c>
    </row>
    <row r="31" spans="1:8" ht="15" customHeight="1" x14ac:dyDescent="0.25">
      <c r="A31" s="1" t="s">
        <v>1371</v>
      </c>
      <c r="B31" s="1" t="s">
        <v>1371</v>
      </c>
      <c r="C31" s="2">
        <v>26.4</v>
      </c>
      <c r="D31" s="2">
        <v>350</v>
      </c>
      <c r="E31" s="2">
        <v>140</v>
      </c>
      <c r="F31" s="2">
        <v>6.3</v>
      </c>
      <c r="G31" s="2">
        <v>4.75</v>
      </c>
      <c r="H31" s="6" t="str">
        <f>$H$1 &amp; UPPER(A31) &amp; "',THEN" &amp; CHAR(10) &amp; "   " &amp; $I$1 &amp; "_VAR_" &amp; $D$1 &amp; "=" &amp; FIXED(D31/1000,5) &amp; CHAR(10) &amp; "   " &amp; $I$1 &amp; "_VAR_" &amp; $E$1 &amp; "=" &amp; FIXED(E31/1000,5) &amp; CHAR(10) &amp; "   " &amp; $I$1 &amp; "_VAR_" &amp; $F$1 &amp; "=" &amp; FIXED(F31/1000,5) &amp; CHAR(10) &amp; "   " &amp; $I$1 &amp; "_VAR_" &amp; $G$1 &amp; "=" &amp; FIXED(G31/1000,5) &amp; CHAR(10)</f>
        <v xml:space="preserve">*elseif,AR20,EQ,'VS350X26',THEN
   CEDISAVS_VAR_d=0.35000
   CEDISAVS_VAR_bf=0.14000
   CEDISAVS_VAR_tf=0.00630
   CEDISAVS_VAR_tw=0.00475
</v>
      </c>
    </row>
    <row r="32" spans="1:8" ht="15" customHeight="1" x14ac:dyDescent="0.25">
      <c r="A32" s="1" t="s">
        <v>1372</v>
      </c>
      <c r="B32" s="1" t="s">
        <v>1372</v>
      </c>
      <c r="C32" s="2">
        <v>30</v>
      </c>
      <c r="D32" s="2">
        <v>350</v>
      </c>
      <c r="E32" s="2">
        <v>140</v>
      </c>
      <c r="F32" s="2">
        <v>8</v>
      </c>
      <c r="G32" s="2">
        <v>4.75</v>
      </c>
      <c r="H32" s="6" t="str">
        <f>$H$1 &amp; UPPER(A32) &amp; "',THEN" &amp; CHAR(10) &amp; "   " &amp; $I$1 &amp; "_VAR_" &amp; $D$1 &amp; "=" &amp; FIXED(D32/1000,5) &amp; CHAR(10) &amp; "   " &amp; $I$1 &amp; "_VAR_" &amp; $E$1 &amp; "=" &amp; FIXED(E32/1000,5) &amp; CHAR(10) &amp; "   " &amp; $I$1 &amp; "_VAR_" &amp; $F$1 &amp; "=" &amp; FIXED(F32/1000,5) &amp; CHAR(10) &amp; "   " &amp; $I$1 &amp; "_VAR_" &amp; $G$1 &amp; "=" &amp; FIXED(G32/1000,5) &amp; CHAR(10)</f>
        <v xml:space="preserve">*elseif,AR20,EQ,'VS350X30',THEN
   CEDISAVS_VAR_d=0.35000
   CEDISAVS_VAR_bf=0.14000
   CEDISAVS_VAR_tf=0.00800
   CEDISAVS_VAR_tw=0.00475
</v>
      </c>
    </row>
    <row r="33" spans="1:8" ht="15" customHeight="1" x14ac:dyDescent="0.25">
      <c r="A33" s="1" t="s">
        <v>1373</v>
      </c>
      <c r="B33" s="1" t="s">
        <v>1373</v>
      </c>
      <c r="C33" s="2">
        <v>33.200000000000003</v>
      </c>
      <c r="D33" s="2">
        <v>350</v>
      </c>
      <c r="E33" s="2">
        <v>140</v>
      </c>
      <c r="F33" s="2">
        <v>9.5</v>
      </c>
      <c r="G33" s="2">
        <v>4.75</v>
      </c>
      <c r="H33" s="6" t="str">
        <f>$H$1 &amp; UPPER(A33) &amp; "',THEN" &amp; CHAR(10) &amp; "   " &amp; $I$1 &amp; "_VAR_" &amp; $D$1 &amp; "=" &amp; FIXED(D33/1000,5) &amp; CHAR(10) &amp; "   " &amp; $I$1 &amp; "_VAR_" &amp; $E$1 &amp; "=" &amp; FIXED(E33/1000,5) &amp; CHAR(10) &amp; "   " &amp; $I$1 &amp; "_VAR_" &amp; $F$1 &amp; "=" &amp; FIXED(F33/1000,5) &amp; CHAR(10) &amp; "   " &amp; $I$1 &amp; "_VAR_" &amp; $G$1 &amp; "=" &amp; FIXED(G33/1000,5) &amp; CHAR(10)</f>
        <v xml:space="preserve">*elseif,AR20,EQ,'VS350X34',THEN
   CEDISAVS_VAR_d=0.35000
   CEDISAVS_VAR_bf=0.14000
   CEDISAVS_VAR_tf=0.00950
   CEDISAVS_VAR_tw=0.00475
</v>
      </c>
    </row>
    <row r="34" spans="1:8" ht="15" customHeight="1" x14ac:dyDescent="0.25">
      <c r="A34" s="1" t="s">
        <v>1374</v>
      </c>
      <c r="B34" s="1" t="s">
        <v>1374</v>
      </c>
      <c r="C34" s="2">
        <v>28.4</v>
      </c>
      <c r="D34" s="2">
        <v>350</v>
      </c>
      <c r="E34" s="2">
        <v>160</v>
      </c>
      <c r="F34" s="2">
        <v>6.3</v>
      </c>
      <c r="G34" s="2">
        <v>4.75</v>
      </c>
      <c r="H34" s="6" t="str">
        <f>$H$1 &amp; UPPER(A34) &amp; "',THEN" &amp; CHAR(10) &amp; "   " &amp; $I$1 &amp; "_VAR_" &amp; $D$1 &amp; "=" &amp; FIXED(D34/1000,5) &amp; CHAR(10) &amp; "   " &amp; $I$1 &amp; "_VAR_" &amp; $E$1 &amp; "=" &amp; FIXED(E34/1000,5) &amp; CHAR(10) &amp; "   " &amp; $I$1 &amp; "_VAR_" &amp; $F$1 &amp; "=" &amp; FIXED(F34/1000,5) &amp; CHAR(10) &amp; "   " &amp; $I$1 &amp; "_VAR_" &amp; $G$1 &amp; "=" &amp; FIXED(G34/1000,5) &amp; CHAR(10)</f>
        <v xml:space="preserve">*elseif,AR20,EQ,'VS350X28',THEN
   CEDISAVS_VAR_d=0.35000
   CEDISAVS_VAR_bf=0.16000
   CEDISAVS_VAR_tf=0.00630
   CEDISAVS_VAR_tw=0.00475
</v>
      </c>
    </row>
    <row r="35" spans="1:8" ht="15" customHeight="1" x14ac:dyDescent="0.25">
      <c r="A35" s="1" t="s">
        <v>1375</v>
      </c>
      <c r="B35" s="1" t="s">
        <v>1375</v>
      </c>
      <c r="C35" s="2">
        <v>32.6</v>
      </c>
      <c r="D35" s="2">
        <v>350</v>
      </c>
      <c r="E35" s="2">
        <v>160</v>
      </c>
      <c r="F35" s="2">
        <v>8</v>
      </c>
      <c r="G35" s="2">
        <v>4.75</v>
      </c>
      <c r="H35" s="6" t="str">
        <f>$H$1 &amp; UPPER(A35) &amp; "',THEN" &amp; CHAR(10) &amp; "   " &amp; $I$1 &amp; "_VAR_" &amp; $D$1 &amp; "=" &amp; FIXED(D35/1000,5) &amp; CHAR(10) &amp; "   " &amp; $I$1 &amp; "_VAR_" &amp; $E$1 &amp; "=" &amp; FIXED(E35/1000,5) &amp; CHAR(10) &amp; "   " &amp; $I$1 &amp; "_VAR_" &amp; $F$1 &amp; "=" &amp; FIXED(F35/1000,5) &amp; CHAR(10) &amp; "   " &amp; $I$1 &amp; "_VAR_" &amp; $G$1 &amp; "=" &amp; FIXED(G35/1000,5) &amp; CHAR(10)</f>
        <v xml:space="preserve">*elseif,AR20,EQ,'VS350X33',THEN
   CEDISAVS_VAR_d=0.35000
   CEDISAVS_VAR_bf=0.16000
   CEDISAVS_VAR_tf=0.00800
   CEDISAVS_VAR_tw=0.00475
</v>
      </c>
    </row>
    <row r="36" spans="1:8" ht="15" customHeight="1" x14ac:dyDescent="0.25">
      <c r="A36" s="1" t="s">
        <v>1376</v>
      </c>
      <c r="B36" s="1" t="s">
        <v>1376</v>
      </c>
      <c r="C36" s="2">
        <v>36.200000000000003</v>
      </c>
      <c r="D36" s="2">
        <v>350</v>
      </c>
      <c r="E36" s="2">
        <v>160</v>
      </c>
      <c r="F36" s="2">
        <v>9.5</v>
      </c>
      <c r="G36" s="2">
        <v>4.75</v>
      </c>
      <c r="H36" s="6" t="str">
        <f>$H$1 &amp; UPPER(A36) &amp; "',THEN" &amp; CHAR(10) &amp; "   " &amp; $I$1 &amp; "_VAR_" &amp; $D$1 &amp; "=" &amp; FIXED(D36/1000,5) &amp; CHAR(10) &amp; "   " &amp; $I$1 &amp; "_VAR_" &amp; $E$1 &amp; "=" &amp; FIXED(E36/1000,5) &amp; CHAR(10) &amp; "   " &amp; $I$1 &amp; "_VAR_" &amp; $F$1 &amp; "=" &amp; FIXED(F36/1000,5) &amp; CHAR(10) &amp; "   " &amp; $I$1 &amp; "_VAR_" &amp; $G$1 &amp; "=" &amp; FIXED(G36/1000,5) &amp; CHAR(10)</f>
        <v xml:space="preserve">*elseif,AR20,EQ,'VS350X36',THEN
   CEDISAVS_VAR_d=0.35000
   CEDISAVS_VAR_bf=0.16000
   CEDISAVS_VAR_tf=0.00950
   CEDISAVS_VAR_tw=0.00475
</v>
      </c>
    </row>
    <row r="37" spans="1:8" ht="15" customHeight="1" x14ac:dyDescent="0.25">
      <c r="A37" s="1" t="s">
        <v>1377</v>
      </c>
      <c r="B37" s="1" t="s">
        <v>1377</v>
      </c>
      <c r="C37" s="2">
        <v>30.4</v>
      </c>
      <c r="D37" s="2">
        <v>350</v>
      </c>
      <c r="E37" s="2">
        <v>180</v>
      </c>
      <c r="F37" s="2">
        <v>6.3</v>
      </c>
      <c r="G37" s="2">
        <v>4.75</v>
      </c>
      <c r="H37" s="6" t="str">
        <f>$H$1 &amp; UPPER(A37) &amp; "',THEN" &amp; CHAR(10) &amp; "   " &amp; $I$1 &amp; "_VAR_" &amp; $D$1 &amp; "=" &amp; FIXED(D37/1000,5) &amp; CHAR(10) &amp; "   " &amp; $I$1 &amp; "_VAR_" &amp; $E$1 &amp; "=" &amp; FIXED(E37/1000,5) &amp; CHAR(10) &amp; "   " &amp; $I$1 &amp; "_VAR_" &amp; $F$1 &amp; "=" &amp; FIXED(F37/1000,5) &amp; CHAR(10) &amp; "   " &amp; $I$1 &amp; "_VAR_" &amp; $G$1 &amp; "=" &amp; FIXED(G37/1000,5) &amp; CHAR(10)</f>
        <v xml:space="preserve">*elseif,AR20,EQ,'VS350X31',THEN
   CEDISAVS_VAR_d=0.35000
   CEDISAVS_VAR_bf=0.18000
   CEDISAVS_VAR_tf=0.00630
   CEDISAVS_VAR_tw=0.00475
</v>
      </c>
    </row>
    <row r="38" spans="1:8" ht="15" customHeight="1" x14ac:dyDescent="0.25">
      <c r="A38" s="1" t="s">
        <v>1378</v>
      </c>
      <c r="B38" s="1" t="s">
        <v>1378</v>
      </c>
      <c r="C38" s="2">
        <v>35.1</v>
      </c>
      <c r="D38" s="2">
        <v>350</v>
      </c>
      <c r="E38" s="2">
        <v>180</v>
      </c>
      <c r="F38" s="2">
        <v>8</v>
      </c>
      <c r="G38" s="2">
        <v>4.75</v>
      </c>
      <c r="H38" s="6" t="str">
        <f>$H$1 &amp; UPPER(A38) &amp; "',THEN" &amp; CHAR(10) &amp; "   " &amp; $I$1 &amp; "_VAR_" &amp; $D$1 &amp; "=" &amp; FIXED(D38/1000,5) &amp; CHAR(10) &amp; "   " &amp; $I$1 &amp; "_VAR_" &amp; $E$1 &amp; "=" &amp; FIXED(E38/1000,5) &amp; CHAR(10) &amp; "   " &amp; $I$1 &amp; "_VAR_" &amp; $F$1 &amp; "=" &amp; FIXED(F38/1000,5) &amp; CHAR(10) &amp; "   " &amp; $I$1 &amp; "_VAR_" &amp; $G$1 &amp; "=" &amp; FIXED(G38/1000,5) &amp; CHAR(10)</f>
        <v xml:space="preserve">*elseif,AR20,EQ,'VS350X35',THEN
   CEDISAVS_VAR_d=0.35000
   CEDISAVS_VAR_bf=0.18000
   CEDISAVS_VAR_tf=0.00800
   CEDISAVS_VAR_tw=0.00475
</v>
      </c>
    </row>
    <row r="39" spans="1:8" ht="15" customHeight="1" x14ac:dyDescent="0.25">
      <c r="A39" s="1" t="s">
        <v>1379</v>
      </c>
      <c r="B39" s="1" t="s">
        <v>1379</v>
      </c>
      <c r="C39" s="2">
        <v>39.200000000000003</v>
      </c>
      <c r="D39" s="2">
        <v>350</v>
      </c>
      <c r="E39" s="2">
        <v>180</v>
      </c>
      <c r="F39" s="2">
        <v>9.5</v>
      </c>
      <c r="G39" s="2">
        <v>4.75</v>
      </c>
      <c r="H39" s="6" t="str">
        <f>$H$1 &amp; UPPER(A39) &amp; "',THEN" &amp; CHAR(10) &amp; "   " &amp; $I$1 &amp; "_VAR_" &amp; $D$1 &amp; "=" &amp; FIXED(D39/1000,5) &amp; CHAR(10) &amp; "   " &amp; $I$1 &amp; "_VAR_" &amp; $E$1 &amp; "=" &amp; FIXED(E39/1000,5) &amp; CHAR(10) &amp; "   " &amp; $I$1 &amp; "_VAR_" &amp; $F$1 &amp; "=" &amp; FIXED(F39/1000,5) &amp; CHAR(10) &amp; "   " &amp; $I$1 &amp; "_VAR_" &amp; $G$1 &amp; "=" &amp; FIXED(G39/1000,5) &amp; CHAR(10)</f>
        <v xml:space="preserve">*elseif,AR20,EQ,'VS350X39',THEN
   CEDISAVS_VAR_d=0.35000
   CEDISAVS_VAR_bf=0.18000
   CEDISAVS_VAR_tf=0.00950
   CEDISAVS_VAR_tw=0.00475
</v>
      </c>
    </row>
    <row r="40" spans="1:8" ht="15" customHeight="1" x14ac:dyDescent="0.25">
      <c r="A40" s="1" t="s">
        <v>1380</v>
      </c>
      <c r="B40" s="1" t="s">
        <v>1380</v>
      </c>
      <c r="C40" s="2">
        <v>37.6</v>
      </c>
      <c r="D40" s="2">
        <v>350</v>
      </c>
      <c r="E40" s="2">
        <v>200</v>
      </c>
      <c r="F40" s="2">
        <v>8</v>
      </c>
      <c r="G40" s="2">
        <v>4.75</v>
      </c>
      <c r="H40" s="6" t="str">
        <f>$H$1 &amp; UPPER(A40) &amp; "',THEN" &amp; CHAR(10) &amp; "   " &amp; $I$1 &amp; "_VAR_" &amp; $D$1 &amp; "=" &amp; FIXED(D40/1000,5) &amp; CHAR(10) &amp; "   " &amp; $I$1 &amp; "_VAR_" &amp; $E$1 &amp; "=" &amp; FIXED(E40/1000,5) &amp; CHAR(10) &amp; "   " &amp; $I$1 &amp; "_VAR_" &amp; $F$1 &amp; "=" &amp; FIXED(F40/1000,5) &amp; CHAR(10) &amp; "   " &amp; $I$1 &amp; "_VAR_" &amp; $G$1 &amp; "=" &amp; FIXED(G40/1000,5) &amp; CHAR(10)</f>
        <v xml:space="preserve">*elseif,AR20,EQ,'VS350X38',THEN
   CEDISAVS_VAR_d=0.35000
   CEDISAVS_VAR_bf=0.20000
   CEDISAVS_VAR_tf=0.00800
   CEDISAVS_VAR_tw=0.00475
</v>
      </c>
    </row>
    <row r="41" spans="1:8" ht="15" customHeight="1" x14ac:dyDescent="0.25">
      <c r="A41" s="1" t="s">
        <v>1381</v>
      </c>
      <c r="B41" s="1" t="s">
        <v>1381</v>
      </c>
      <c r="C41" s="2">
        <v>42.2</v>
      </c>
      <c r="D41" s="2">
        <v>350</v>
      </c>
      <c r="E41" s="2">
        <v>200</v>
      </c>
      <c r="F41" s="2">
        <v>9.5</v>
      </c>
      <c r="G41" s="2">
        <v>4.75</v>
      </c>
      <c r="H41" s="6" t="str">
        <f>$H$1 &amp; UPPER(A41) &amp; "',THEN" &amp; CHAR(10) &amp; "   " &amp; $I$1 &amp; "_VAR_" &amp; $D$1 &amp; "=" &amp; FIXED(D41/1000,5) &amp; CHAR(10) &amp; "   " &amp; $I$1 &amp; "_VAR_" &amp; $E$1 &amp; "=" &amp; FIXED(E41/1000,5) &amp; CHAR(10) &amp; "   " &amp; $I$1 &amp; "_VAR_" &amp; $F$1 &amp; "=" &amp; FIXED(F41/1000,5) &amp; CHAR(10) &amp; "   " &amp; $I$1 &amp; "_VAR_" &amp; $G$1 &amp; "=" &amp; FIXED(G41/1000,5) &amp; CHAR(10)</f>
        <v xml:space="preserve">*elseif,AR20,EQ,'VS350X42',THEN
   CEDISAVS_VAR_d=0.35000
   CEDISAVS_VAR_bf=0.20000
   CEDISAVS_VAR_tf=0.00950
   CEDISAVS_VAR_tw=0.00475
</v>
      </c>
    </row>
    <row r="42" spans="1:8" ht="15" customHeight="1" x14ac:dyDescent="0.25">
      <c r="A42" s="1" t="s">
        <v>1382</v>
      </c>
      <c r="B42" s="1" t="s">
        <v>1382</v>
      </c>
      <c r="C42" s="2">
        <v>28.3</v>
      </c>
      <c r="D42" s="2">
        <v>400</v>
      </c>
      <c r="E42" s="2">
        <v>140</v>
      </c>
      <c r="F42" s="2">
        <v>6.3</v>
      </c>
      <c r="G42" s="2">
        <v>4.75</v>
      </c>
      <c r="H42" s="6" t="str">
        <f>$H$1 &amp; UPPER(A42) &amp; "',THEN" &amp; CHAR(10) &amp; "   " &amp; $I$1 &amp; "_VAR_" &amp; $D$1 &amp; "=" &amp; FIXED(D42/1000,5) &amp; CHAR(10) &amp; "   " &amp; $I$1 &amp; "_VAR_" &amp; $E$1 &amp; "=" &amp; FIXED(E42/1000,5) &amp; CHAR(10) &amp; "   " &amp; $I$1 &amp; "_VAR_" &amp; $F$1 &amp; "=" &amp; FIXED(F42/1000,5) &amp; CHAR(10) &amp; "   " &amp; $I$1 &amp; "_VAR_" &amp; $G$1 &amp; "=" &amp; FIXED(G42/1000,5) &amp; CHAR(10)</f>
        <v xml:space="preserve">*elseif,AR20,EQ,'VS400X28',THEN
   CEDISAVS_VAR_d=0.40000
   CEDISAVS_VAR_bf=0.14000
   CEDISAVS_VAR_tf=0.00630
   CEDISAVS_VAR_tw=0.00475
</v>
      </c>
    </row>
    <row r="43" spans="1:8" ht="15" customHeight="1" x14ac:dyDescent="0.25">
      <c r="A43" s="1" t="s">
        <v>1383</v>
      </c>
      <c r="B43" s="1" t="s">
        <v>1383</v>
      </c>
      <c r="C43" s="2">
        <v>31.9</v>
      </c>
      <c r="D43" s="2">
        <v>400</v>
      </c>
      <c r="E43" s="2">
        <v>140</v>
      </c>
      <c r="F43" s="2">
        <v>8</v>
      </c>
      <c r="G43" s="2">
        <v>4.75</v>
      </c>
      <c r="H43" s="6" t="str">
        <f>$H$1 &amp; UPPER(A43) &amp; "',THEN" &amp; CHAR(10) &amp; "   " &amp; $I$1 &amp; "_VAR_" &amp; $D$1 &amp; "=" &amp; FIXED(D43/1000,5) &amp; CHAR(10) &amp; "   " &amp; $I$1 &amp; "_VAR_" &amp; $E$1 &amp; "=" &amp; FIXED(E43/1000,5) &amp; CHAR(10) &amp; "   " &amp; $I$1 &amp; "_VAR_" &amp; $F$1 &amp; "=" &amp; FIXED(F43/1000,5) &amp; CHAR(10) &amp; "   " &amp; $I$1 &amp; "_VAR_" &amp; $G$1 &amp; "=" &amp; FIXED(G43/1000,5) &amp; CHAR(10)</f>
        <v xml:space="preserve">*elseif,AR20,EQ,'VS400X32',THEN
   CEDISAVS_VAR_d=0.40000
   CEDISAVS_VAR_bf=0.14000
   CEDISAVS_VAR_tf=0.00800
   CEDISAVS_VAR_tw=0.00475
</v>
      </c>
    </row>
    <row r="44" spans="1:8" ht="15" customHeight="1" x14ac:dyDescent="0.25">
      <c r="A44" s="1" t="s">
        <v>1384</v>
      </c>
      <c r="B44" s="1" t="s">
        <v>1384</v>
      </c>
      <c r="C44" s="2">
        <v>35.1</v>
      </c>
      <c r="D44" s="2">
        <v>400</v>
      </c>
      <c r="E44" s="2">
        <v>140</v>
      </c>
      <c r="F44" s="2">
        <v>9.5</v>
      </c>
      <c r="G44" s="2">
        <v>4.75</v>
      </c>
      <c r="H44" s="6" t="str">
        <f>$H$1 &amp; UPPER(A44) &amp; "',THEN" &amp; CHAR(10) &amp; "   " &amp; $I$1 &amp; "_VAR_" &amp; $D$1 &amp; "=" &amp; FIXED(D44/1000,5) &amp; CHAR(10) &amp; "   " &amp; $I$1 &amp; "_VAR_" &amp; $E$1 &amp; "=" &amp; FIXED(E44/1000,5) &amp; CHAR(10) &amp; "   " &amp; $I$1 &amp; "_VAR_" &amp; $F$1 &amp; "=" &amp; FIXED(F44/1000,5) &amp; CHAR(10) &amp; "   " &amp; $I$1 &amp; "_VAR_" &amp; $G$1 &amp; "=" &amp; FIXED(G44/1000,5) &amp; CHAR(10)</f>
        <v xml:space="preserve">*elseif,AR20,EQ,'VS400X35',THEN
   CEDISAVS_VAR_d=0.40000
   CEDISAVS_VAR_bf=0.14000
   CEDISAVS_VAR_tf=0.00950
   CEDISAVS_VAR_tw=0.00475
</v>
      </c>
    </row>
    <row r="45" spans="1:8" ht="15" customHeight="1" x14ac:dyDescent="0.25">
      <c r="A45" s="1" t="s">
        <v>1385</v>
      </c>
      <c r="B45" s="1" t="s">
        <v>1385</v>
      </c>
      <c r="C45" s="2">
        <v>30.2</v>
      </c>
      <c r="D45" s="2">
        <v>400</v>
      </c>
      <c r="E45" s="2">
        <v>160</v>
      </c>
      <c r="F45" s="2">
        <v>6.3</v>
      </c>
      <c r="G45" s="2">
        <v>4.75</v>
      </c>
      <c r="H45" s="6" t="str">
        <f>$H$1 &amp; UPPER(A45) &amp; "',THEN" &amp; CHAR(10) &amp; "   " &amp; $I$1 &amp; "_VAR_" &amp; $D$1 &amp; "=" &amp; FIXED(D45/1000,5) &amp; CHAR(10) &amp; "   " &amp; $I$1 &amp; "_VAR_" &amp; $E$1 &amp; "=" &amp; FIXED(E45/1000,5) &amp; CHAR(10) &amp; "   " &amp; $I$1 &amp; "_VAR_" &amp; $F$1 &amp; "=" &amp; FIXED(F45/1000,5) &amp; CHAR(10) &amp; "   " &amp; $I$1 &amp; "_VAR_" &amp; $G$1 &amp; "=" &amp; FIXED(G45/1000,5) &amp; CHAR(10)</f>
        <v xml:space="preserve">*elseif,AR20,EQ,'VS400X30',THEN
   CEDISAVS_VAR_d=0.40000
   CEDISAVS_VAR_bf=0.16000
   CEDISAVS_VAR_tf=0.00630
   CEDISAVS_VAR_tw=0.00475
</v>
      </c>
    </row>
    <row r="46" spans="1:8" ht="15" customHeight="1" x14ac:dyDescent="0.25">
      <c r="A46" s="1" t="s">
        <v>1386</v>
      </c>
      <c r="B46" s="1" t="s">
        <v>1386</v>
      </c>
      <c r="C46" s="2">
        <v>34.4</v>
      </c>
      <c r="D46" s="2">
        <v>400</v>
      </c>
      <c r="E46" s="2">
        <v>160</v>
      </c>
      <c r="F46" s="2">
        <v>8</v>
      </c>
      <c r="G46" s="2">
        <v>4.75</v>
      </c>
      <c r="H46" s="6" t="str">
        <f>$H$1 &amp; UPPER(A46) &amp; "',THEN" &amp; CHAR(10) &amp; "   " &amp; $I$1 &amp; "_VAR_" &amp; $D$1 &amp; "=" &amp; FIXED(D46/1000,5) &amp; CHAR(10) &amp; "   " &amp; $I$1 &amp; "_VAR_" &amp; $E$1 &amp; "=" &amp; FIXED(E46/1000,5) &amp; CHAR(10) &amp; "   " &amp; $I$1 &amp; "_VAR_" &amp; $F$1 &amp; "=" &amp; FIXED(F46/1000,5) &amp; CHAR(10) &amp; "   " &amp; $I$1 &amp; "_VAR_" &amp; $G$1 &amp; "=" &amp; FIXED(G46/1000,5) &amp; CHAR(10)</f>
        <v xml:space="preserve">*elseif,AR20,EQ,'VS400X34',THEN
   CEDISAVS_VAR_d=0.40000
   CEDISAVS_VAR_bf=0.16000
   CEDISAVS_VAR_tf=0.00800
   CEDISAVS_VAR_tw=0.00475
</v>
      </c>
    </row>
    <row r="47" spans="1:8" ht="15" customHeight="1" x14ac:dyDescent="0.25">
      <c r="A47" s="1" t="s">
        <v>1387</v>
      </c>
      <c r="B47" s="1" t="s">
        <v>1387</v>
      </c>
      <c r="C47" s="2">
        <v>38.1</v>
      </c>
      <c r="D47" s="2">
        <v>400</v>
      </c>
      <c r="E47" s="2">
        <v>160</v>
      </c>
      <c r="F47" s="2">
        <v>9.5</v>
      </c>
      <c r="G47" s="2">
        <v>4.75</v>
      </c>
      <c r="H47" s="6" t="str">
        <f>$H$1 &amp; UPPER(A47) &amp; "',THEN" &amp; CHAR(10) &amp; "   " &amp; $I$1 &amp; "_VAR_" &amp; $D$1 &amp; "=" &amp; FIXED(D47/1000,5) &amp; CHAR(10) &amp; "   " &amp; $I$1 &amp; "_VAR_" &amp; $E$1 &amp; "=" &amp; FIXED(E47/1000,5) &amp; CHAR(10) &amp; "   " &amp; $I$1 &amp; "_VAR_" &amp; $F$1 &amp; "=" &amp; FIXED(F47/1000,5) &amp; CHAR(10) &amp; "   " &amp; $I$1 &amp; "_VAR_" &amp; $G$1 &amp; "=" &amp; FIXED(G47/1000,5) &amp; CHAR(10)</f>
        <v xml:space="preserve">*elseif,AR20,EQ,'VS400X38',THEN
   CEDISAVS_VAR_d=0.40000
   CEDISAVS_VAR_bf=0.16000
   CEDISAVS_VAR_tf=0.00950
   CEDISAVS_VAR_tw=0.00475
</v>
      </c>
    </row>
    <row r="48" spans="1:8" ht="15" customHeight="1" x14ac:dyDescent="0.25">
      <c r="A48" s="1" t="s">
        <v>1388</v>
      </c>
      <c r="B48" s="1" t="s">
        <v>1388</v>
      </c>
      <c r="C48" s="2">
        <v>32.299999999999997</v>
      </c>
      <c r="D48" s="2">
        <v>400</v>
      </c>
      <c r="E48" s="2">
        <v>180</v>
      </c>
      <c r="F48" s="2">
        <v>6.3</v>
      </c>
      <c r="G48" s="2">
        <v>4.75</v>
      </c>
      <c r="H48" s="6" t="str">
        <f>$H$1 &amp; UPPER(A48) &amp; "',THEN" &amp; CHAR(10) &amp; "   " &amp; $I$1 &amp; "_VAR_" &amp; $D$1 &amp; "=" &amp; FIXED(D48/1000,5) &amp; CHAR(10) &amp; "   " &amp; $I$1 &amp; "_VAR_" &amp; $E$1 &amp; "=" &amp; FIXED(E48/1000,5) &amp; CHAR(10) &amp; "   " &amp; $I$1 &amp; "_VAR_" &amp; $F$1 &amp; "=" &amp; FIXED(F48/1000,5) &amp; CHAR(10) &amp; "   " &amp; $I$1 &amp; "_VAR_" &amp; $G$1 &amp; "=" &amp; FIXED(G48/1000,5) &amp; CHAR(10)</f>
        <v xml:space="preserve">*elseif,AR20,EQ,'VS400X33',THEN
   CEDISAVS_VAR_d=0.40000
   CEDISAVS_VAR_bf=0.18000
   CEDISAVS_VAR_tf=0.00630
   CEDISAVS_VAR_tw=0.00475
</v>
      </c>
    </row>
    <row r="49" spans="1:8" ht="15" customHeight="1" x14ac:dyDescent="0.25">
      <c r="A49" s="1" t="s">
        <v>1389</v>
      </c>
      <c r="B49" s="1" t="s">
        <v>1389</v>
      </c>
      <c r="C49" s="2">
        <v>36.9</v>
      </c>
      <c r="D49" s="2">
        <v>400</v>
      </c>
      <c r="E49" s="2">
        <v>180</v>
      </c>
      <c r="F49" s="2">
        <v>8</v>
      </c>
      <c r="G49" s="2">
        <v>4.75</v>
      </c>
      <c r="H49" s="6" t="str">
        <f>$H$1 &amp; UPPER(A49) &amp; "',THEN" &amp; CHAR(10) &amp; "   " &amp; $I$1 &amp; "_VAR_" &amp; $D$1 &amp; "=" &amp; FIXED(D49/1000,5) &amp; CHAR(10) &amp; "   " &amp; $I$1 &amp; "_VAR_" &amp; $E$1 &amp; "=" &amp; FIXED(E49/1000,5) &amp; CHAR(10) &amp; "   " &amp; $I$1 &amp; "_VAR_" &amp; $F$1 &amp; "=" &amp; FIXED(F49/1000,5) &amp; CHAR(10) &amp; "   " &amp; $I$1 &amp; "_VAR_" &amp; $G$1 &amp; "=" &amp; FIXED(G49/1000,5) &amp; CHAR(10)</f>
        <v xml:space="preserve">*elseif,AR20,EQ,'VS400X37',THEN
   CEDISAVS_VAR_d=0.40000
   CEDISAVS_VAR_bf=0.18000
   CEDISAVS_VAR_tf=0.00800
   CEDISAVS_VAR_tw=0.00475
</v>
      </c>
    </row>
    <row r="50" spans="1:8" ht="15" customHeight="1" x14ac:dyDescent="0.25">
      <c r="A50" s="1" t="s">
        <v>1390</v>
      </c>
      <c r="B50" s="1" t="s">
        <v>1390</v>
      </c>
      <c r="C50" s="2">
        <v>41.1</v>
      </c>
      <c r="D50" s="2">
        <v>400</v>
      </c>
      <c r="E50" s="2">
        <v>180</v>
      </c>
      <c r="F50" s="2">
        <v>9.5</v>
      </c>
      <c r="G50" s="2">
        <v>4.75</v>
      </c>
      <c r="H50" s="6" t="str">
        <f>$H$1 &amp; UPPER(A50) &amp; "',THEN" &amp; CHAR(10) &amp; "   " &amp; $I$1 &amp; "_VAR_" &amp; $D$1 &amp; "=" &amp; FIXED(D50/1000,5) &amp; CHAR(10) &amp; "   " &amp; $I$1 &amp; "_VAR_" &amp; $E$1 &amp; "=" &amp; FIXED(E50/1000,5) &amp; CHAR(10) &amp; "   " &amp; $I$1 &amp; "_VAR_" &amp; $F$1 &amp; "=" &amp; FIXED(F50/1000,5) &amp; CHAR(10) &amp; "   " &amp; $I$1 &amp; "_VAR_" &amp; $G$1 &amp; "=" &amp; FIXED(G50/1000,5) &amp; CHAR(10)</f>
        <v xml:space="preserve">*elseif,AR20,EQ,'VS400X41',THEN
   CEDISAVS_VAR_d=0.40000
   CEDISAVS_VAR_bf=0.18000
   CEDISAVS_VAR_tf=0.00950
   CEDISAVS_VAR_tw=0.00475
</v>
      </c>
    </row>
    <row r="51" spans="1:8" ht="15" customHeight="1" x14ac:dyDescent="0.25">
      <c r="A51" s="1" t="s">
        <v>1391</v>
      </c>
      <c r="B51" s="1" t="s">
        <v>1391</v>
      </c>
      <c r="C51" s="2">
        <v>39.4</v>
      </c>
      <c r="D51" s="2">
        <v>400</v>
      </c>
      <c r="E51" s="2">
        <v>200</v>
      </c>
      <c r="F51" s="2">
        <v>8</v>
      </c>
      <c r="G51" s="2">
        <v>4.75</v>
      </c>
      <c r="H51" s="6" t="str">
        <f>$H$1 &amp; UPPER(A51) &amp; "',THEN" &amp; CHAR(10) &amp; "   " &amp; $I$1 &amp; "_VAR_" &amp; $D$1 &amp; "=" &amp; FIXED(D51/1000,5) &amp; CHAR(10) &amp; "   " &amp; $I$1 &amp; "_VAR_" &amp; $E$1 &amp; "=" &amp; FIXED(E51/1000,5) &amp; CHAR(10) &amp; "   " &amp; $I$1 &amp; "_VAR_" &amp; $F$1 &amp; "=" &amp; FIXED(F51/1000,5) &amp; CHAR(10) &amp; "   " &amp; $I$1 &amp; "_VAR_" &amp; $G$1 &amp; "=" &amp; FIXED(G51/1000,5) &amp; CHAR(10)</f>
        <v xml:space="preserve">*elseif,AR20,EQ,'VS400X40',THEN
   CEDISAVS_VAR_d=0.40000
   CEDISAVS_VAR_bf=0.20000
   CEDISAVS_VAR_tf=0.00800
   CEDISAVS_VAR_tw=0.00475
</v>
      </c>
    </row>
    <row r="52" spans="1:8" ht="15" customHeight="1" x14ac:dyDescent="0.25">
      <c r="A52" s="1" t="s">
        <v>1392</v>
      </c>
      <c r="B52" s="1" t="s">
        <v>1392</v>
      </c>
      <c r="C52" s="2">
        <v>44</v>
      </c>
      <c r="D52" s="2">
        <v>400</v>
      </c>
      <c r="E52" s="2">
        <v>200</v>
      </c>
      <c r="F52" s="2">
        <v>9.5</v>
      </c>
      <c r="G52" s="2">
        <v>4.75</v>
      </c>
      <c r="H52" s="6" t="str">
        <f>$H$1 &amp; UPPER(A52) &amp; "',THEN" &amp; CHAR(10) &amp; "   " &amp; $I$1 &amp; "_VAR_" &amp; $D$1 &amp; "=" &amp; FIXED(D52/1000,5) &amp; CHAR(10) &amp; "   " &amp; $I$1 &amp; "_VAR_" &amp; $E$1 &amp; "=" &amp; FIXED(E52/1000,5) &amp; CHAR(10) &amp; "   " &amp; $I$1 &amp; "_VAR_" &amp; $F$1 &amp; "=" &amp; FIXED(F52/1000,5) &amp; CHAR(10) &amp; "   " &amp; $I$1 &amp; "_VAR_" &amp; $G$1 &amp; "=" &amp; FIXED(G52/1000,5) &amp; CHAR(10)</f>
        <v xml:space="preserve">*elseif,AR20,EQ,'VS400X44',THEN
   CEDISAVS_VAR_d=0.40000
   CEDISAVS_VAR_bf=0.20000
   CEDISAVS_VAR_tf=0.00950
   CEDISAVS_VAR_tw=0.00475
</v>
      </c>
    </row>
    <row r="53" spans="1:8" ht="15" customHeight="1" x14ac:dyDescent="0.25">
      <c r="A53" s="1" t="s">
        <v>1393</v>
      </c>
      <c r="B53" s="1" t="s">
        <v>1393</v>
      </c>
      <c r="C53" s="2" t="s">
        <v>1332</v>
      </c>
      <c r="D53" s="2">
        <v>200</v>
      </c>
      <c r="E53" s="2">
        <v>140</v>
      </c>
      <c r="F53" s="2">
        <v>8</v>
      </c>
      <c r="G53" s="2">
        <v>6.3</v>
      </c>
      <c r="H53" s="6" t="str">
        <f t="shared" ref="H52:H115" si="0">$H$1 &amp; UPPER(A53) &amp; "',THEN" &amp; CHAR(10) &amp; "   " &amp; $I$1 &amp; "_VAR_" &amp; $D$1 &amp; "=" &amp; FIXED(D53/1000,5) &amp; CHAR(10) &amp; "   " &amp; $I$1 &amp; "_VAR_" &amp; $E$1 &amp; "=" &amp; FIXED(E53/1000,5) &amp; CHAR(10) &amp; "   " &amp; $I$1 &amp; "_VAR_" &amp; $F$1 &amp; "=" &amp; FIXED(F53/1000,5) &amp; CHAR(10) &amp; "   " &amp; $I$1 &amp; "_VAR_" &amp; $G$1 &amp; "=" &amp; FIXED(G53/1000,5) &amp; CHAR(10)</f>
        <v xml:space="preserve">*elseif,AR20,EQ,'VS200X27',THEN
   CEDISAVS_VAR_d=0.20000
   CEDISAVS_VAR_bf=0.14000
   CEDISAVS_VAR_tf=0.00800
   CEDISAVS_VAR_tw=0.00630
</v>
      </c>
    </row>
    <row r="54" spans="1:8" ht="15" customHeight="1" x14ac:dyDescent="0.25">
      <c r="A54" s="1" t="s">
        <v>1394</v>
      </c>
      <c r="B54" s="1" t="s">
        <v>1394</v>
      </c>
      <c r="C54" s="2" t="s">
        <v>1333</v>
      </c>
      <c r="D54" s="2">
        <v>200</v>
      </c>
      <c r="E54" s="2">
        <v>140</v>
      </c>
      <c r="F54" s="2">
        <v>9.5</v>
      </c>
      <c r="G54" s="2">
        <v>6.3</v>
      </c>
      <c r="H54" s="6" t="str">
        <f t="shared" si="0"/>
        <v xml:space="preserve">*elseif,AR20,EQ,'VS200X30',THEN
   CEDISAVS_VAR_d=0.20000
   CEDISAVS_VAR_bf=0.14000
   CEDISAVS_VAR_tf=0.00950
   CEDISAVS_VAR_tw=0.00630
</v>
      </c>
    </row>
    <row r="55" spans="1:8" ht="15" customHeight="1" x14ac:dyDescent="0.25">
      <c r="A55" s="1" t="s">
        <v>1395</v>
      </c>
      <c r="B55" s="1" t="s">
        <v>1395</v>
      </c>
      <c r="C55" s="2" t="s">
        <v>1334</v>
      </c>
      <c r="D55" s="2">
        <v>250</v>
      </c>
      <c r="E55" s="2">
        <v>160</v>
      </c>
      <c r="F55" s="2">
        <v>8</v>
      </c>
      <c r="G55" s="2">
        <v>6.3</v>
      </c>
      <c r="H55" s="6" t="str">
        <f t="shared" si="0"/>
        <v xml:space="preserve">*elseif,AR20,EQ,'VS200X32',THEN
   CEDISAVS_VAR_d=0.25000
   CEDISAVS_VAR_bf=0.16000
   CEDISAVS_VAR_tf=0.00800
   CEDISAVS_VAR_tw=0.00630
</v>
      </c>
    </row>
    <row r="56" spans="1:8" ht="15" customHeight="1" x14ac:dyDescent="0.25">
      <c r="A56" s="1" t="s">
        <v>1396</v>
      </c>
      <c r="B56" s="1" t="s">
        <v>1396</v>
      </c>
      <c r="C56" s="2" t="s">
        <v>1335</v>
      </c>
      <c r="D56" s="2">
        <v>250</v>
      </c>
      <c r="E56" s="2">
        <v>160</v>
      </c>
      <c r="F56" s="2">
        <v>9.5</v>
      </c>
      <c r="G56" s="2">
        <v>6.3</v>
      </c>
      <c r="H56" s="6" t="str">
        <f t="shared" si="0"/>
        <v xml:space="preserve">*elseif,AR20,EQ,'VS250X35',THEN
   CEDISAVS_VAR_d=0.25000
   CEDISAVS_VAR_bf=0.16000
   CEDISAVS_VAR_tf=0.00950
   CEDISAVS_VAR_tw=0.00630
</v>
      </c>
    </row>
    <row r="57" spans="1:8" ht="15" customHeight="1" x14ac:dyDescent="0.25">
      <c r="A57" s="1" t="s">
        <v>1397</v>
      </c>
      <c r="B57" s="1" t="s">
        <v>1397</v>
      </c>
      <c r="C57" s="2" t="s">
        <v>1336</v>
      </c>
      <c r="D57" s="2">
        <v>300</v>
      </c>
      <c r="E57" s="2">
        <v>180</v>
      </c>
      <c r="F57" s="2">
        <v>8</v>
      </c>
      <c r="G57" s="2">
        <v>6.3</v>
      </c>
      <c r="H57" s="6" t="str">
        <f t="shared" si="0"/>
        <v xml:space="preserve">*elseif,AR20,EQ,'VS250X37',THEN
   CEDISAVS_VAR_d=0.30000
   CEDISAVS_VAR_bf=0.18000
   CEDISAVS_VAR_tf=0.00800
   CEDISAVS_VAR_tw=0.00630
</v>
      </c>
    </row>
    <row r="58" spans="1:8" ht="15" customHeight="1" x14ac:dyDescent="0.25">
      <c r="A58" s="1" t="s">
        <v>1398</v>
      </c>
      <c r="B58" s="1" t="s">
        <v>1398</v>
      </c>
      <c r="C58" s="2" t="s">
        <v>1337</v>
      </c>
      <c r="D58" s="2">
        <v>300</v>
      </c>
      <c r="E58" s="2">
        <v>180</v>
      </c>
      <c r="F58" s="2">
        <v>9.5</v>
      </c>
      <c r="G58" s="2">
        <v>6.3</v>
      </c>
      <c r="H58" s="6" t="str">
        <f t="shared" si="0"/>
        <v xml:space="preserve">*elseif,AR20,EQ,'VS300X41',THEN
   CEDISAVS_VAR_d=0.30000
   CEDISAVS_VAR_bf=0.18000
   CEDISAVS_VAR_tf=0.00950
   CEDISAVS_VAR_tw=0.00630
</v>
      </c>
    </row>
    <row r="59" spans="1:8" ht="15" customHeight="1" x14ac:dyDescent="0.25">
      <c r="A59" s="1" t="s">
        <v>1399</v>
      </c>
      <c r="B59" s="1" t="s">
        <v>1399</v>
      </c>
      <c r="C59" s="2" t="s">
        <v>1338</v>
      </c>
      <c r="D59" s="2">
        <v>350</v>
      </c>
      <c r="E59" s="2">
        <v>200</v>
      </c>
      <c r="F59" s="2">
        <v>9.5</v>
      </c>
      <c r="G59" s="2">
        <v>6.3</v>
      </c>
      <c r="H59" s="6" t="str">
        <f t="shared" si="0"/>
        <v xml:space="preserve">*elseif,AR20,EQ,'VS300X46',THEN
   CEDISAVS_VAR_d=0.35000
   CEDISAVS_VAR_bf=0.20000
   CEDISAVS_VAR_tf=0.00950
   CEDISAVS_VAR_tw=0.00630
</v>
      </c>
    </row>
    <row r="60" spans="1:8" ht="15" customHeight="1" x14ac:dyDescent="0.25">
      <c r="A60" s="1" t="s">
        <v>1400</v>
      </c>
      <c r="B60" s="1" t="s">
        <v>1400</v>
      </c>
      <c r="C60" s="2" t="s">
        <v>1331</v>
      </c>
      <c r="D60" s="2">
        <v>400</v>
      </c>
      <c r="E60" s="2">
        <v>200</v>
      </c>
      <c r="F60" s="2">
        <v>9.5</v>
      </c>
      <c r="G60" s="2">
        <v>6.3</v>
      </c>
      <c r="H60" s="6" t="str">
        <f t="shared" si="0"/>
        <v xml:space="preserve">*elseif,AR20,EQ,'VS350X49',THEN
   CEDISAVS_VAR_d=0.40000
   CEDISAVS_VAR_bf=0.20000
   CEDISAVS_VAR_tf=0.00950
   CEDISAVS_VAR_tw=0.00630
</v>
      </c>
    </row>
    <row r="61" spans="1:8" ht="15" customHeight="1" x14ac:dyDescent="0.25">
      <c r="A61" s="1" t="s">
        <v>1401</v>
      </c>
      <c r="B61" s="1" t="s">
        <v>1401</v>
      </c>
      <c r="C61" s="2" t="s">
        <v>1339</v>
      </c>
      <c r="D61" s="2">
        <v>400</v>
      </c>
      <c r="E61" s="2">
        <v>200</v>
      </c>
      <c r="F61" s="2">
        <v>12.5</v>
      </c>
      <c r="G61" s="2">
        <v>6.3</v>
      </c>
      <c r="H61" s="6" t="str">
        <f t="shared" si="0"/>
        <v xml:space="preserve">*elseif,AR20,EQ,'VS400X58',THEN
   CEDISAVS_VAR_d=0.40000
   CEDISAVS_VAR_bf=0.20000
   CEDISAVS_VAR_tf=0.01250
   CEDISAVS_VAR_tw=0.00630
</v>
      </c>
    </row>
    <row r="62" spans="1:8" ht="15" customHeight="1" x14ac:dyDescent="0.25">
      <c r="A62" s="1" t="s">
        <v>1402</v>
      </c>
      <c r="B62" s="1" t="s">
        <v>1402</v>
      </c>
      <c r="C62" s="2" t="s">
        <v>1340</v>
      </c>
      <c r="D62" s="2">
        <v>400</v>
      </c>
      <c r="E62" s="2">
        <v>200</v>
      </c>
      <c r="F62" s="2">
        <v>16</v>
      </c>
      <c r="G62" s="2">
        <v>6.3</v>
      </c>
      <c r="H62" s="6" t="str">
        <f t="shared" si="0"/>
        <v xml:space="preserve">*elseif,AR20,EQ,'VS400X68',THEN
   CEDISAVS_VAR_d=0.40000
   CEDISAVS_VAR_bf=0.20000
   CEDISAVS_VAR_tf=0.01600
   CEDISAVS_VAR_tw=0.00630
</v>
      </c>
    </row>
    <row r="63" spans="1:8" ht="15" customHeight="1" x14ac:dyDescent="0.25">
      <c r="A63" s="1" t="s">
        <v>1403</v>
      </c>
      <c r="B63" s="1" t="s">
        <v>1403</v>
      </c>
      <c r="C63" s="2" t="s">
        <v>1341</v>
      </c>
      <c r="D63" s="2">
        <v>400</v>
      </c>
      <c r="E63" s="2">
        <v>200</v>
      </c>
      <c r="F63" s="2">
        <v>19</v>
      </c>
      <c r="G63" s="2">
        <v>6.3</v>
      </c>
      <c r="H63" s="6" t="str">
        <f t="shared" si="0"/>
        <v xml:space="preserve">*elseif,AR20,EQ,'VS400X78',THEN
   CEDISAVS_VAR_d=0.40000
   CEDISAVS_VAR_bf=0.20000
   CEDISAVS_VAR_tf=0.01900
   CEDISAVS_VAR_tw=0.00630
</v>
      </c>
    </row>
    <row r="64" spans="1:8" ht="15" customHeight="1" x14ac:dyDescent="0.25">
      <c r="A64" s="1" t="s">
        <v>1404</v>
      </c>
      <c r="B64" s="1" t="s">
        <v>1404</v>
      </c>
      <c r="C64" s="2">
        <v>51.2</v>
      </c>
      <c r="D64" s="2">
        <v>450</v>
      </c>
      <c r="E64" s="2">
        <v>200</v>
      </c>
      <c r="F64" s="2">
        <v>9.5</v>
      </c>
      <c r="G64" s="2">
        <v>6.3</v>
      </c>
      <c r="H64" s="6" t="str">
        <f t="shared" si="0"/>
        <v xml:space="preserve">*elseif,AR20,EQ,'VS450X51',THEN
   CEDISAVS_VAR_d=0.45000
   CEDISAVS_VAR_bf=0.20000
   CEDISAVS_VAR_tf=0.00950
   CEDISAVS_VAR_tw=0.00630
</v>
      </c>
    </row>
    <row r="65" spans="1:8" ht="15" customHeight="1" x14ac:dyDescent="0.25">
      <c r="A65" s="1" t="s">
        <v>1405</v>
      </c>
      <c r="B65" s="1" t="s">
        <v>1405</v>
      </c>
      <c r="C65" s="2">
        <v>60.3</v>
      </c>
      <c r="D65" s="2">
        <v>450</v>
      </c>
      <c r="E65" s="2">
        <v>200</v>
      </c>
      <c r="F65" s="2">
        <v>12.5</v>
      </c>
      <c r="G65" s="2">
        <v>6.3</v>
      </c>
      <c r="H65" s="6" t="str">
        <f t="shared" si="0"/>
        <v xml:space="preserve">*elseif,AR20,EQ,'VS450X60',THEN
   CEDISAVS_VAR_d=0.45000
   CEDISAVS_VAR_bf=0.20000
   CEDISAVS_VAR_tf=0.01250
   CEDISAVS_VAR_tw=0.00630
</v>
      </c>
    </row>
    <row r="66" spans="1:8" ht="15" customHeight="1" x14ac:dyDescent="0.25">
      <c r="A66" s="1" t="s">
        <v>1406</v>
      </c>
      <c r="B66" s="1" t="s">
        <v>1406</v>
      </c>
      <c r="C66" s="2">
        <v>70.900000000000006</v>
      </c>
      <c r="D66" s="2">
        <v>450</v>
      </c>
      <c r="E66" s="2">
        <v>200</v>
      </c>
      <c r="F66" s="2">
        <v>16</v>
      </c>
      <c r="G66" s="2">
        <v>6.3</v>
      </c>
      <c r="H66" s="6" t="str">
        <f t="shared" si="0"/>
        <v xml:space="preserve">*elseif,AR20,EQ,'VS450X71',THEN
   CEDISAVS_VAR_d=0.45000
   CEDISAVS_VAR_bf=0.20000
   CEDISAVS_VAR_tf=0.01600
   CEDISAVS_VAR_tw=0.00630
</v>
      </c>
    </row>
    <row r="67" spans="1:8" ht="15" customHeight="1" x14ac:dyDescent="0.25">
      <c r="A67" s="1" t="s">
        <v>1407</v>
      </c>
      <c r="B67" s="1" t="s">
        <v>1407</v>
      </c>
      <c r="C67" s="2">
        <v>80.099999999999994</v>
      </c>
      <c r="D67" s="2">
        <v>450</v>
      </c>
      <c r="E67" s="2">
        <v>200</v>
      </c>
      <c r="F67" s="2">
        <v>19</v>
      </c>
      <c r="G67" s="2">
        <v>6.3</v>
      </c>
      <c r="H67" s="6" t="str">
        <f t="shared" si="0"/>
        <v xml:space="preserve">*elseif,AR20,EQ,'VS450X80',THEN
   CEDISAVS_VAR_d=0.45000
   CEDISAVS_VAR_bf=0.20000
   CEDISAVS_VAR_tf=0.01900
   CEDISAVS_VAR_tw=0.00630
</v>
      </c>
    </row>
    <row r="68" spans="1:8" ht="15" customHeight="1" x14ac:dyDescent="0.25">
      <c r="A68" s="1" t="s">
        <v>1408</v>
      </c>
      <c r="B68" s="1" t="s">
        <v>1408</v>
      </c>
      <c r="C68" s="2">
        <v>61.1</v>
      </c>
      <c r="D68" s="2">
        <v>500</v>
      </c>
      <c r="E68" s="2">
        <v>250</v>
      </c>
      <c r="F68" s="2">
        <v>9.5</v>
      </c>
      <c r="G68" s="2">
        <v>6.3</v>
      </c>
      <c r="H68" s="6" t="str">
        <f t="shared" si="0"/>
        <v xml:space="preserve">*elseif,AR20,EQ,'VS500X61',THEN
   CEDISAVS_VAR_d=0.50000
   CEDISAVS_VAR_bf=0.25000
   CEDISAVS_VAR_tf=0.00950
   CEDISAVS_VAR_tw=0.00630
</v>
      </c>
    </row>
    <row r="69" spans="1:8" ht="15" customHeight="1" x14ac:dyDescent="0.25">
      <c r="A69" s="1" t="s">
        <v>1409</v>
      </c>
      <c r="B69" s="1" t="s">
        <v>1409</v>
      </c>
      <c r="C69" s="2">
        <v>72.5</v>
      </c>
      <c r="D69" s="2">
        <v>500</v>
      </c>
      <c r="E69" s="2">
        <v>250</v>
      </c>
      <c r="F69" s="2">
        <v>12.5</v>
      </c>
      <c r="G69" s="2">
        <v>6.3</v>
      </c>
      <c r="H69" s="6" t="str">
        <f t="shared" si="0"/>
        <v xml:space="preserve">*elseif,AR20,EQ,'VS500X73',THEN
   CEDISAVS_VAR_d=0.50000
   CEDISAVS_VAR_bf=0.25000
   CEDISAVS_VAR_tf=0.01250
   CEDISAVS_VAR_tw=0.00630
</v>
      </c>
    </row>
    <row r="70" spans="1:8" ht="15" customHeight="1" x14ac:dyDescent="0.25">
      <c r="A70" s="1" t="s">
        <v>1410</v>
      </c>
      <c r="B70" s="1" t="s">
        <v>1410</v>
      </c>
      <c r="C70" s="2">
        <v>86</v>
      </c>
      <c r="D70" s="2">
        <v>500</v>
      </c>
      <c r="E70" s="2">
        <v>250</v>
      </c>
      <c r="F70" s="2">
        <v>16</v>
      </c>
      <c r="G70" s="2">
        <v>6.3</v>
      </c>
      <c r="H70" s="6" t="str">
        <f t="shared" si="0"/>
        <v xml:space="preserve">*elseif,AR20,EQ,'VS500X86',THEN
   CEDISAVS_VAR_d=0.50000
   CEDISAVS_VAR_bf=0.25000
   CEDISAVS_VAR_tf=0.01600
   CEDISAVS_VAR_tw=0.00630
</v>
      </c>
    </row>
    <row r="71" spans="1:8" ht="15" customHeight="1" x14ac:dyDescent="0.25">
      <c r="A71" s="1" t="s">
        <v>1411</v>
      </c>
      <c r="B71" s="1" t="s">
        <v>1411</v>
      </c>
      <c r="C71" s="2">
        <v>97.4</v>
      </c>
      <c r="D71" s="2">
        <v>500</v>
      </c>
      <c r="E71" s="2">
        <v>250</v>
      </c>
      <c r="F71" s="2">
        <v>19</v>
      </c>
      <c r="G71" s="2">
        <v>6.3</v>
      </c>
      <c r="H71" s="6" t="str">
        <f t="shared" si="0"/>
        <v xml:space="preserve">*elseif,AR20,EQ,'VS500X97',THEN
   CEDISAVS_VAR_d=0.50000
   CEDISAVS_VAR_bf=0.25000
   CEDISAVS_VAR_tf=0.01900
   CEDISAVS_VAR_tw=0.00630
</v>
      </c>
    </row>
    <row r="72" spans="1:8" ht="15" customHeight="1" x14ac:dyDescent="0.25">
      <c r="A72" s="1" t="s">
        <v>1412</v>
      </c>
      <c r="B72" s="1" t="s">
        <v>1412</v>
      </c>
      <c r="C72" s="2">
        <v>63.6</v>
      </c>
      <c r="D72" s="2">
        <v>550</v>
      </c>
      <c r="E72" s="2">
        <v>250</v>
      </c>
      <c r="F72" s="2">
        <v>9.5</v>
      </c>
      <c r="G72" s="2">
        <v>6.3</v>
      </c>
      <c r="H72" s="6" t="str">
        <f t="shared" si="0"/>
        <v xml:space="preserve">*elseif,AR20,EQ,'VS550X64',THEN
   CEDISAVS_VAR_d=0.55000
   CEDISAVS_VAR_bf=0.25000
   CEDISAVS_VAR_tf=0.00950
   CEDISAVS_VAR_tw=0.00630
</v>
      </c>
    </row>
    <row r="73" spans="1:8" ht="15" customHeight="1" x14ac:dyDescent="0.25">
      <c r="A73" s="1" t="s">
        <v>1413</v>
      </c>
      <c r="B73" s="1" t="s">
        <v>1413</v>
      </c>
      <c r="C73" s="2">
        <v>75</v>
      </c>
      <c r="D73" s="2">
        <v>550</v>
      </c>
      <c r="E73" s="2">
        <v>250</v>
      </c>
      <c r="F73" s="2">
        <v>12.5</v>
      </c>
      <c r="G73" s="2">
        <v>6.3</v>
      </c>
      <c r="H73" s="6" t="str">
        <f t="shared" si="0"/>
        <v xml:space="preserve">*elseif,AR20,EQ,'VS550X75',THEN
   CEDISAVS_VAR_d=0.55000
   CEDISAVS_VAR_bf=0.25000
   CEDISAVS_VAR_tf=0.01250
   CEDISAVS_VAR_tw=0.00630
</v>
      </c>
    </row>
    <row r="74" spans="1:8" ht="15" customHeight="1" x14ac:dyDescent="0.25">
      <c r="A74" s="1" t="s">
        <v>1414</v>
      </c>
      <c r="B74" s="1" t="s">
        <v>1414</v>
      </c>
      <c r="C74" s="2">
        <v>88.4</v>
      </c>
      <c r="D74" s="2">
        <v>550</v>
      </c>
      <c r="E74" s="2">
        <v>250</v>
      </c>
      <c r="F74" s="2">
        <v>16</v>
      </c>
      <c r="G74" s="2">
        <v>6.3</v>
      </c>
      <c r="H74" s="6" t="str">
        <f t="shared" si="0"/>
        <v xml:space="preserve">*elseif,AR20,EQ,'VS550X88',THEN
   CEDISAVS_VAR_d=0.55000
   CEDISAVS_VAR_bf=0.25000
   CEDISAVS_VAR_tf=0.01600
   CEDISAVS_VAR_tw=0.00630
</v>
      </c>
    </row>
    <row r="75" spans="1:8" ht="15" customHeight="1" x14ac:dyDescent="0.25">
      <c r="A75" s="1" t="s">
        <v>1415</v>
      </c>
      <c r="B75" s="1" t="s">
        <v>1415</v>
      </c>
      <c r="C75" s="2">
        <v>99.9</v>
      </c>
      <c r="D75" s="2">
        <v>550</v>
      </c>
      <c r="E75" s="2">
        <v>250</v>
      </c>
      <c r="F75" s="2">
        <v>19</v>
      </c>
      <c r="G75" s="2">
        <v>6.3</v>
      </c>
      <c r="H75" s="6" t="str">
        <f t="shared" si="0"/>
        <v xml:space="preserve">*elseif,AR20,EQ,'VS550X100',THEN
   CEDISAVS_VAR_d=0.55000
   CEDISAVS_VAR_bf=0.25000
   CEDISAVS_VAR_tf=0.01900
   CEDISAVS_VAR_tw=0.00630
</v>
      </c>
    </row>
    <row r="76" spans="1:8" ht="15" customHeight="1" x14ac:dyDescent="0.25">
      <c r="A76" s="1" t="s">
        <v>1416</v>
      </c>
      <c r="B76" s="1" t="s">
        <v>1416</v>
      </c>
      <c r="C76" s="2">
        <v>95</v>
      </c>
      <c r="D76" s="2">
        <v>600</v>
      </c>
      <c r="E76" s="2">
        <v>300</v>
      </c>
      <c r="F76" s="2">
        <v>12.5</v>
      </c>
      <c r="G76" s="2">
        <v>8</v>
      </c>
      <c r="H76" s="6" t="str">
        <f t="shared" si="0"/>
        <v xml:space="preserve">*elseif,AR20,EQ,'VS600X95',THEN
   CEDISAVS_VAR_d=0.60000
   CEDISAVS_VAR_bf=0.30000
   CEDISAVS_VAR_tf=0.01250
   CEDISAVS_VAR_tw=0.00800
</v>
      </c>
    </row>
    <row r="77" spans="1:8" ht="15" customHeight="1" x14ac:dyDescent="0.25">
      <c r="A77" s="1" t="s">
        <v>1417</v>
      </c>
      <c r="B77" s="1" t="s">
        <v>1417</v>
      </c>
      <c r="C77" s="2">
        <v>111</v>
      </c>
      <c r="D77" s="2">
        <v>600</v>
      </c>
      <c r="E77" s="2">
        <v>300</v>
      </c>
      <c r="F77" s="2">
        <v>16</v>
      </c>
      <c r="G77" s="2">
        <v>8</v>
      </c>
      <c r="H77" s="6" t="str">
        <f t="shared" si="0"/>
        <v xml:space="preserve">*elseif,AR20,EQ,'VS600X111',THEN
   CEDISAVS_VAR_d=0.60000
   CEDISAVS_VAR_bf=0.30000
   CEDISAVS_VAR_tf=0.01600
   CEDISAVS_VAR_tw=0.00800
</v>
      </c>
    </row>
    <row r="78" spans="1:8" ht="15" customHeight="1" x14ac:dyDescent="0.25">
      <c r="A78" s="1" t="s">
        <v>1418</v>
      </c>
      <c r="B78" s="1" t="s">
        <v>1418</v>
      </c>
      <c r="C78" s="2">
        <v>124.8</v>
      </c>
      <c r="D78" s="2">
        <v>600</v>
      </c>
      <c r="E78" s="2">
        <v>300</v>
      </c>
      <c r="F78" s="2">
        <v>19</v>
      </c>
      <c r="G78" s="2">
        <v>8</v>
      </c>
      <c r="H78" s="6" t="str">
        <f t="shared" si="0"/>
        <v xml:space="preserve">*elseif,AR20,EQ,'VS600X125',THEN
   CEDISAVS_VAR_d=0.60000
   CEDISAVS_VAR_bf=0.30000
   CEDISAVS_VAR_tf=0.01900
   CEDISAVS_VAR_tw=0.00800
</v>
      </c>
    </row>
    <row r="79" spans="1:8" ht="15" customHeight="1" x14ac:dyDescent="0.25">
      <c r="A79" s="1" t="s">
        <v>1419</v>
      </c>
      <c r="B79" s="1" t="s">
        <v>1419</v>
      </c>
      <c r="C79" s="2">
        <v>140.4</v>
      </c>
      <c r="D79" s="2">
        <v>600</v>
      </c>
      <c r="E79" s="2">
        <v>300</v>
      </c>
      <c r="F79" s="2">
        <v>22.4</v>
      </c>
      <c r="G79" s="2">
        <v>8</v>
      </c>
      <c r="H79" s="6" t="str">
        <f t="shared" si="0"/>
        <v xml:space="preserve">*elseif,AR20,EQ,'VS600X140',THEN
   CEDISAVS_VAR_d=0.60000
   CEDISAVS_VAR_bf=0.30000
   CEDISAVS_VAR_tf=0.02240
   CEDISAVS_VAR_tw=0.00800
</v>
      </c>
    </row>
    <row r="80" spans="1:8" ht="15" customHeight="1" x14ac:dyDescent="0.25">
      <c r="A80" s="1" t="s">
        <v>1420</v>
      </c>
      <c r="B80" s="1" t="s">
        <v>1420</v>
      </c>
      <c r="C80" s="2">
        <v>152.30000000000001</v>
      </c>
      <c r="D80" s="2">
        <v>600</v>
      </c>
      <c r="E80" s="2">
        <v>300</v>
      </c>
      <c r="F80" s="2">
        <v>25</v>
      </c>
      <c r="G80" s="2">
        <v>8</v>
      </c>
      <c r="H80" s="6" t="str">
        <f t="shared" si="0"/>
        <v xml:space="preserve">*elseif,AR20,EQ,'VS600X152',THEN
   CEDISAVS_VAR_d=0.60000
   CEDISAVS_VAR_bf=0.30000
   CEDISAVS_VAR_tf=0.02500
   CEDISAVS_VAR_tw=0.00800
</v>
      </c>
    </row>
    <row r="81" spans="1:8" ht="15" customHeight="1" x14ac:dyDescent="0.25">
      <c r="A81" s="1" t="s">
        <v>1421</v>
      </c>
      <c r="B81" s="1" t="s">
        <v>1421</v>
      </c>
      <c r="C81" s="2">
        <v>98.1</v>
      </c>
      <c r="D81" s="2">
        <v>650</v>
      </c>
      <c r="E81" s="2">
        <v>300</v>
      </c>
      <c r="F81" s="2">
        <v>12.5</v>
      </c>
      <c r="G81" s="2">
        <v>8</v>
      </c>
      <c r="H81" s="6" t="str">
        <f t="shared" si="0"/>
        <v xml:space="preserve">*elseif,AR20,EQ,'VS650X98',THEN
   CEDISAVS_VAR_d=0.65000
   CEDISAVS_VAR_bf=0.30000
   CEDISAVS_VAR_tf=0.01250
   CEDISAVS_VAR_tw=0.00800
</v>
      </c>
    </row>
    <row r="82" spans="1:8" ht="15" customHeight="1" x14ac:dyDescent="0.25">
      <c r="A82" s="1" t="s">
        <v>1422</v>
      </c>
      <c r="B82" s="1" t="s">
        <v>1422</v>
      </c>
      <c r="C82" s="2">
        <v>114.1</v>
      </c>
      <c r="D82" s="2">
        <v>650</v>
      </c>
      <c r="E82" s="2">
        <v>300</v>
      </c>
      <c r="F82" s="2">
        <v>16</v>
      </c>
      <c r="G82" s="2">
        <v>8</v>
      </c>
      <c r="H82" s="6" t="str">
        <f t="shared" si="0"/>
        <v xml:space="preserve">*elseif,AR20,EQ,'VS650X114',THEN
   CEDISAVS_VAR_d=0.65000
   CEDISAVS_VAR_bf=0.30000
   CEDISAVS_VAR_tf=0.01600
   CEDISAVS_VAR_tw=0.00800
</v>
      </c>
    </row>
    <row r="83" spans="1:8" ht="15" customHeight="1" x14ac:dyDescent="0.25">
      <c r="A83" s="1" t="s">
        <v>1423</v>
      </c>
      <c r="B83" s="1" t="s">
        <v>1423</v>
      </c>
      <c r="C83" s="2">
        <v>128</v>
      </c>
      <c r="D83" s="2">
        <v>650</v>
      </c>
      <c r="E83" s="2">
        <v>300</v>
      </c>
      <c r="F83" s="2">
        <v>19</v>
      </c>
      <c r="G83" s="2">
        <v>8</v>
      </c>
      <c r="H83" s="6" t="str">
        <f t="shared" si="0"/>
        <v xml:space="preserve">*elseif,AR20,EQ,'VS650X128',THEN
   CEDISAVS_VAR_d=0.65000
   CEDISAVS_VAR_bf=0.30000
   CEDISAVS_VAR_tf=0.01900
   CEDISAVS_VAR_tw=0.00800
</v>
      </c>
    </row>
    <row r="84" spans="1:8" ht="15" customHeight="1" x14ac:dyDescent="0.25">
      <c r="A84" s="1" t="s">
        <v>1424</v>
      </c>
      <c r="B84" s="1" t="s">
        <v>1424</v>
      </c>
      <c r="C84" s="2">
        <v>143.5</v>
      </c>
      <c r="D84" s="2">
        <v>650</v>
      </c>
      <c r="E84" s="2">
        <v>300</v>
      </c>
      <c r="F84" s="2">
        <v>22.4</v>
      </c>
      <c r="G84" s="2">
        <v>8</v>
      </c>
      <c r="H84" s="6" t="str">
        <f t="shared" si="0"/>
        <v xml:space="preserve">*elseif,AR20,EQ,'VS650X144',THEN
   CEDISAVS_VAR_d=0.65000
   CEDISAVS_VAR_bf=0.30000
   CEDISAVS_VAR_tf=0.02240
   CEDISAVS_VAR_tw=0.00800
</v>
      </c>
    </row>
    <row r="85" spans="1:8" ht="15" customHeight="1" x14ac:dyDescent="0.25">
      <c r="A85" s="1" t="s">
        <v>1425</v>
      </c>
      <c r="B85" s="1" t="s">
        <v>1425</v>
      </c>
      <c r="C85" s="2">
        <v>155.4</v>
      </c>
      <c r="D85" s="2">
        <v>650</v>
      </c>
      <c r="E85" s="2">
        <v>300</v>
      </c>
      <c r="F85" s="2">
        <v>25</v>
      </c>
      <c r="G85" s="2">
        <v>8</v>
      </c>
      <c r="H85" s="6" t="str">
        <f t="shared" si="0"/>
        <v xml:space="preserve">*elseif,AR20,EQ,'VS650X155',THEN
   CEDISAVS_VAR_d=0.65000
   CEDISAVS_VAR_bf=0.30000
   CEDISAVS_VAR_tf=0.02500
   CEDISAVS_VAR_tw=0.00800
</v>
      </c>
    </row>
    <row r="86" spans="1:8" ht="15" customHeight="1" x14ac:dyDescent="0.25">
      <c r="A86" s="1" t="s">
        <v>1426</v>
      </c>
      <c r="B86" s="1" t="s">
        <v>1426</v>
      </c>
      <c r="C86" s="2">
        <v>105.2</v>
      </c>
      <c r="D86" s="2">
        <v>700</v>
      </c>
      <c r="E86" s="2">
        <v>320</v>
      </c>
      <c r="F86" s="2">
        <v>12.5</v>
      </c>
      <c r="G86" s="2">
        <v>8</v>
      </c>
      <c r="H86" s="6" t="str">
        <f t="shared" si="0"/>
        <v xml:space="preserve">*elseif,AR20,EQ,'VS700X105',THEN
   CEDISAVS_VAR_d=0.70000
   CEDISAVS_VAR_bf=0.32000
   CEDISAVS_VAR_tf=0.01250
   CEDISAVS_VAR_tw=0.00800
</v>
      </c>
    </row>
    <row r="87" spans="1:8" ht="15" customHeight="1" x14ac:dyDescent="0.25">
      <c r="A87" s="1" t="s">
        <v>1427</v>
      </c>
      <c r="B87" s="1" t="s">
        <v>1427</v>
      </c>
      <c r="C87" s="2">
        <v>122.3</v>
      </c>
      <c r="D87" s="2">
        <v>700</v>
      </c>
      <c r="E87" s="2">
        <v>320</v>
      </c>
      <c r="F87" s="2">
        <v>16</v>
      </c>
      <c r="G87" s="2">
        <v>8</v>
      </c>
      <c r="H87" s="6" t="str">
        <f t="shared" si="0"/>
        <v xml:space="preserve">*elseif,AR20,EQ,'VS700X122',THEN
   CEDISAVS_VAR_d=0.70000
   CEDISAVS_VAR_bf=0.32000
   CEDISAVS_VAR_tf=0.01600
   CEDISAVS_VAR_tw=0.00800
</v>
      </c>
    </row>
    <row r="88" spans="1:8" ht="15" customHeight="1" x14ac:dyDescent="0.25">
      <c r="A88" s="1" t="s">
        <v>1428</v>
      </c>
      <c r="B88" s="1" t="s">
        <v>1428</v>
      </c>
      <c r="C88" s="2">
        <v>137.1</v>
      </c>
      <c r="D88" s="2">
        <v>700</v>
      </c>
      <c r="E88" s="2">
        <v>320</v>
      </c>
      <c r="F88" s="2">
        <v>19</v>
      </c>
      <c r="G88" s="2">
        <v>8</v>
      </c>
      <c r="H88" s="6" t="str">
        <f t="shared" si="0"/>
        <v xml:space="preserve">*elseif,AR20,EQ,'VS700X137',THEN
   CEDISAVS_VAR_d=0.70000
   CEDISAVS_VAR_bf=0.32000
   CEDISAVS_VAR_tf=0.01900
   CEDISAVS_VAR_tw=0.00800
</v>
      </c>
    </row>
    <row r="89" spans="1:8" ht="15" customHeight="1" x14ac:dyDescent="0.25">
      <c r="A89" s="1" t="s">
        <v>1429</v>
      </c>
      <c r="B89" s="1" t="s">
        <v>1429</v>
      </c>
      <c r="C89" s="2">
        <v>153.69999999999999</v>
      </c>
      <c r="D89" s="2">
        <v>700</v>
      </c>
      <c r="E89" s="2">
        <v>320</v>
      </c>
      <c r="F89" s="2">
        <v>22.4</v>
      </c>
      <c r="G89" s="2">
        <v>8</v>
      </c>
      <c r="H89" s="6" t="str">
        <f t="shared" si="0"/>
        <v xml:space="preserve">*elseif,AR20,EQ,'VS700X154',THEN
   CEDISAVS_VAR_d=0.70000
   CEDISAVS_VAR_bf=0.32000
   CEDISAVS_VAR_tf=0.02240
   CEDISAVS_VAR_tw=0.00800
</v>
      </c>
    </row>
    <row r="90" spans="1:8" ht="15" customHeight="1" x14ac:dyDescent="0.25">
      <c r="A90" s="1" t="s">
        <v>1430</v>
      </c>
      <c r="B90" s="1" t="s">
        <v>1430</v>
      </c>
      <c r="C90" s="2">
        <v>166.4</v>
      </c>
      <c r="D90" s="2">
        <v>700</v>
      </c>
      <c r="E90" s="2">
        <v>320</v>
      </c>
      <c r="F90" s="2">
        <v>25</v>
      </c>
      <c r="G90" s="2">
        <v>8</v>
      </c>
      <c r="H90" s="6" t="str">
        <f t="shared" si="0"/>
        <v xml:space="preserve">*elseif,AR20,EQ,'VS700X166',THEN
   CEDISAVS_VAR_d=0.70000
   CEDISAVS_VAR_bf=0.32000
   CEDISAVS_VAR_tf=0.02500
   CEDISAVS_VAR_tw=0.00800
</v>
      </c>
    </row>
    <row r="91" spans="1:8" ht="15" customHeight="1" x14ac:dyDescent="0.25">
      <c r="A91" s="1" t="s">
        <v>1431</v>
      </c>
      <c r="B91" s="1" t="s">
        <v>1431</v>
      </c>
      <c r="C91" s="2">
        <v>108.3</v>
      </c>
      <c r="D91" s="2">
        <v>750</v>
      </c>
      <c r="E91" s="2">
        <v>320</v>
      </c>
      <c r="F91" s="2">
        <v>12.5</v>
      </c>
      <c r="G91" s="2">
        <v>8</v>
      </c>
      <c r="H91" s="6" t="str">
        <f t="shared" si="0"/>
        <v xml:space="preserve">*elseif,AR20,EQ,'VS750X108',THEN
   CEDISAVS_VAR_d=0.75000
   CEDISAVS_VAR_bf=0.32000
   CEDISAVS_VAR_tf=0.01250
   CEDISAVS_VAR_tw=0.00800
</v>
      </c>
    </row>
    <row r="92" spans="1:8" ht="15" customHeight="1" x14ac:dyDescent="0.25">
      <c r="A92" s="1" t="s">
        <v>1432</v>
      </c>
      <c r="B92" s="1" t="s">
        <v>1432</v>
      </c>
      <c r="C92" s="2">
        <v>125.4</v>
      </c>
      <c r="D92" s="2">
        <v>750</v>
      </c>
      <c r="E92" s="2">
        <v>320</v>
      </c>
      <c r="F92" s="2">
        <v>16</v>
      </c>
      <c r="G92" s="2">
        <v>8</v>
      </c>
      <c r="H92" s="6" t="str">
        <f t="shared" si="0"/>
        <v xml:space="preserve">*elseif,AR20,EQ,'VS750X125',THEN
   CEDISAVS_VAR_d=0.75000
   CEDISAVS_VAR_bf=0.32000
   CEDISAVS_VAR_tf=0.01600
   CEDISAVS_VAR_tw=0.00800
</v>
      </c>
    </row>
    <row r="93" spans="1:8" ht="15" customHeight="1" x14ac:dyDescent="0.25">
      <c r="A93" s="1" t="s">
        <v>1433</v>
      </c>
      <c r="B93" s="1" t="s">
        <v>1433</v>
      </c>
      <c r="C93" s="2">
        <v>140.19999999999999</v>
      </c>
      <c r="D93" s="2">
        <v>750</v>
      </c>
      <c r="E93" s="2">
        <v>320</v>
      </c>
      <c r="F93" s="2">
        <v>19</v>
      </c>
      <c r="G93" s="2">
        <v>8</v>
      </c>
      <c r="H93" s="6" t="str">
        <f t="shared" si="0"/>
        <v xml:space="preserve">*elseif,AR20,EQ,'VS750X140',THEN
   CEDISAVS_VAR_d=0.75000
   CEDISAVS_VAR_bf=0.32000
   CEDISAVS_VAR_tf=0.01900
   CEDISAVS_VAR_tw=0.00800
</v>
      </c>
    </row>
    <row r="94" spans="1:8" ht="15" customHeight="1" x14ac:dyDescent="0.25">
      <c r="A94" s="1" t="s">
        <v>1434</v>
      </c>
      <c r="B94" s="1" t="s">
        <v>1434</v>
      </c>
      <c r="C94" s="2">
        <v>156.80000000000001</v>
      </c>
      <c r="D94" s="2">
        <v>750</v>
      </c>
      <c r="E94" s="2">
        <v>320</v>
      </c>
      <c r="F94" s="2">
        <v>22.4</v>
      </c>
      <c r="G94" s="2">
        <v>8</v>
      </c>
      <c r="H94" s="6" t="str">
        <f t="shared" si="0"/>
        <v xml:space="preserve">*elseif,AR20,EQ,'VS750X157',THEN
   CEDISAVS_VAR_d=0.75000
   CEDISAVS_VAR_bf=0.32000
   CEDISAVS_VAR_tf=0.02240
   CEDISAVS_VAR_tw=0.00800
</v>
      </c>
    </row>
    <row r="95" spans="1:8" ht="15" customHeight="1" x14ac:dyDescent="0.25">
      <c r="A95" s="1" t="s">
        <v>1435</v>
      </c>
      <c r="B95" s="1" t="s">
        <v>1435</v>
      </c>
      <c r="C95" s="2">
        <v>169.6</v>
      </c>
      <c r="D95" s="2">
        <v>750</v>
      </c>
      <c r="E95" s="2">
        <v>320</v>
      </c>
      <c r="F95" s="2">
        <v>25</v>
      </c>
      <c r="G95" s="2">
        <v>8</v>
      </c>
      <c r="H95" s="6" t="str">
        <f t="shared" si="0"/>
        <v xml:space="preserve">*elseif,AR20,EQ,'VS750X170',THEN
   CEDISAVS_VAR_d=0.75000
   CEDISAVS_VAR_bf=0.32000
   CEDISAVS_VAR_tf=0.02500
   CEDISAVS_VAR_tw=0.00800
</v>
      </c>
    </row>
    <row r="96" spans="1:8" ht="15" customHeight="1" x14ac:dyDescent="0.25">
      <c r="A96" s="1" t="s">
        <v>1436</v>
      </c>
      <c r="B96" s="1" t="s">
        <v>1436</v>
      </c>
      <c r="C96" s="2">
        <v>111.5</v>
      </c>
      <c r="D96" s="2">
        <v>800</v>
      </c>
      <c r="E96" s="2">
        <v>320</v>
      </c>
      <c r="F96" s="2">
        <v>12.5</v>
      </c>
      <c r="G96" s="2">
        <v>8</v>
      </c>
      <c r="H96" s="6" t="str">
        <f t="shared" si="0"/>
        <v xml:space="preserve">*elseif,AR20,EQ,'VS800X111',THEN
   CEDISAVS_VAR_d=0.80000
   CEDISAVS_VAR_bf=0.32000
   CEDISAVS_VAR_tf=0.01250
   CEDISAVS_VAR_tw=0.00800
</v>
      </c>
    </row>
    <row r="97" spans="1:8" ht="15" customHeight="1" x14ac:dyDescent="0.25">
      <c r="A97" s="1" t="s">
        <v>1437</v>
      </c>
      <c r="B97" s="1" t="s">
        <v>1437</v>
      </c>
      <c r="C97" s="2">
        <v>128.6</v>
      </c>
      <c r="D97" s="2">
        <v>800</v>
      </c>
      <c r="E97" s="2">
        <v>320</v>
      </c>
      <c r="F97" s="2">
        <v>16</v>
      </c>
      <c r="G97" s="2">
        <v>8</v>
      </c>
      <c r="H97" s="6" t="str">
        <f t="shared" si="0"/>
        <v xml:space="preserve">*elseif,AR20,EQ,'VS800X129',THEN
   CEDISAVS_VAR_d=0.80000
   CEDISAVS_VAR_bf=0.32000
   CEDISAVS_VAR_tf=0.01600
   CEDISAVS_VAR_tw=0.00800
</v>
      </c>
    </row>
    <row r="98" spans="1:8" ht="15" customHeight="1" x14ac:dyDescent="0.25">
      <c r="A98" s="1" t="s">
        <v>1438</v>
      </c>
      <c r="B98" s="1" t="s">
        <v>1438</v>
      </c>
      <c r="C98" s="2">
        <v>143.30000000000001</v>
      </c>
      <c r="D98" s="2">
        <v>800</v>
      </c>
      <c r="E98" s="2">
        <v>320</v>
      </c>
      <c r="F98" s="2">
        <v>19</v>
      </c>
      <c r="G98" s="2">
        <v>8</v>
      </c>
      <c r="H98" s="6" t="str">
        <f t="shared" si="0"/>
        <v xml:space="preserve">*elseif,AR20,EQ,'VS800X143',THEN
   CEDISAVS_VAR_d=0.80000
   CEDISAVS_VAR_bf=0.32000
   CEDISAVS_VAR_tf=0.01900
   CEDISAVS_VAR_tw=0.00800
</v>
      </c>
    </row>
    <row r="99" spans="1:8" ht="15" customHeight="1" x14ac:dyDescent="0.25">
      <c r="A99" s="1" t="s">
        <v>1439</v>
      </c>
      <c r="B99" s="1" t="s">
        <v>1439</v>
      </c>
      <c r="C99" s="2">
        <v>160</v>
      </c>
      <c r="D99" s="2">
        <v>800</v>
      </c>
      <c r="E99" s="2">
        <v>320</v>
      </c>
      <c r="F99" s="2">
        <v>22.4</v>
      </c>
      <c r="G99" s="2">
        <v>8</v>
      </c>
      <c r="H99" s="6" t="str">
        <f t="shared" si="0"/>
        <v xml:space="preserve">*elseif,AR20,EQ,'VS800X160',THEN
   CEDISAVS_VAR_d=0.80000
   CEDISAVS_VAR_bf=0.32000
   CEDISAVS_VAR_tf=0.02240
   CEDISAVS_VAR_tw=0.00800
</v>
      </c>
    </row>
    <row r="100" spans="1:8" ht="15" customHeight="1" x14ac:dyDescent="0.25">
      <c r="A100" s="1" t="s">
        <v>1440</v>
      </c>
      <c r="B100" s="1" t="s">
        <v>1440</v>
      </c>
      <c r="C100" s="2">
        <v>172.7</v>
      </c>
      <c r="D100" s="2">
        <v>800</v>
      </c>
      <c r="E100" s="2">
        <v>320</v>
      </c>
      <c r="F100" s="2">
        <v>25</v>
      </c>
      <c r="G100" s="2">
        <v>8</v>
      </c>
      <c r="H100" s="6" t="str">
        <f t="shared" si="0"/>
        <v xml:space="preserve">*elseif,AR20,EQ,'VS800X173',THEN
   CEDISAVS_VAR_d=0.80000
   CEDISAVS_VAR_bf=0.32000
   CEDISAVS_VAR_tf=0.02500
   CEDISAVS_VAR_tw=0.00800
</v>
      </c>
    </row>
    <row r="101" spans="1:8" ht="15" customHeight="1" x14ac:dyDescent="0.25">
      <c r="A101" s="1" t="s">
        <v>1441</v>
      </c>
      <c r="B101" s="1" t="s">
        <v>1441</v>
      </c>
      <c r="C101" s="2">
        <v>120.5</v>
      </c>
      <c r="D101" s="2">
        <v>850</v>
      </c>
      <c r="E101" s="2">
        <v>350</v>
      </c>
      <c r="F101" s="2">
        <v>12.5</v>
      </c>
      <c r="G101" s="2">
        <v>8</v>
      </c>
      <c r="H101" s="6" t="str">
        <f t="shared" si="0"/>
        <v xml:space="preserve">*elseif,AR20,EQ,'VS850X120',THEN
   CEDISAVS_VAR_d=0.85000
   CEDISAVS_VAR_bf=0.35000
   CEDISAVS_VAR_tf=0.01250
   CEDISAVS_VAR_tw=0.00800
</v>
      </c>
    </row>
    <row r="102" spans="1:8" ht="15" customHeight="1" x14ac:dyDescent="0.25">
      <c r="A102" s="1" t="s">
        <v>1442</v>
      </c>
      <c r="B102" s="1" t="s">
        <v>1442</v>
      </c>
      <c r="C102" s="2">
        <v>139.30000000000001</v>
      </c>
      <c r="D102" s="2">
        <v>850</v>
      </c>
      <c r="E102" s="2">
        <v>350</v>
      </c>
      <c r="F102" s="2">
        <v>16</v>
      </c>
      <c r="G102" s="2">
        <v>8</v>
      </c>
      <c r="H102" s="6" t="str">
        <f t="shared" si="0"/>
        <v xml:space="preserve">*elseif,AR20,EQ,'VS850X139',THEN
   CEDISAVS_VAR_d=0.85000
   CEDISAVS_VAR_bf=0.35000
   CEDISAVS_VAR_tf=0.01600
   CEDISAVS_VAR_tw=0.00800
</v>
      </c>
    </row>
    <row r="103" spans="1:8" ht="15" customHeight="1" x14ac:dyDescent="0.25">
      <c r="A103" s="1" t="s">
        <v>1443</v>
      </c>
      <c r="B103" s="1" t="s">
        <v>1443</v>
      </c>
      <c r="C103" s="2">
        <v>155.4</v>
      </c>
      <c r="D103" s="2">
        <v>850</v>
      </c>
      <c r="E103" s="2">
        <v>350</v>
      </c>
      <c r="F103" s="2">
        <v>19</v>
      </c>
      <c r="G103" s="2">
        <v>8</v>
      </c>
      <c r="H103" s="6" t="str">
        <f t="shared" si="0"/>
        <v xml:space="preserve">*elseif,AR20,EQ,'VS850X155',THEN
   CEDISAVS_VAR_d=0.85000
   CEDISAVS_VAR_bf=0.35000
   CEDISAVS_VAR_tf=0.01900
   CEDISAVS_VAR_tw=0.00800
</v>
      </c>
    </row>
    <row r="104" spans="1:8" ht="15" customHeight="1" x14ac:dyDescent="0.25">
      <c r="A104" s="1" t="s">
        <v>1444</v>
      </c>
      <c r="B104" s="1" t="s">
        <v>1444</v>
      </c>
      <c r="C104" s="2">
        <v>173.6</v>
      </c>
      <c r="D104" s="2">
        <v>850</v>
      </c>
      <c r="E104" s="2">
        <v>350</v>
      </c>
      <c r="F104" s="2">
        <v>22.4</v>
      </c>
      <c r="G104" s="2">
        <v>8</v>
      </c>
      <c r="H104" s="6" t="str">
        <f t="shared" si="0"/>
        <v xml:space="preserve">*elseif,AR20,EQ,'VS850X174',THEN
   CEDISAVS_VAR_d=0.85000
   CEDISAVS_VAR_bf=0.35000
   CEDISAVS_VAR_tf=0.02240
   CEDISAVS_VAR_tw=0.00800
</v>
      </c>
    </row>
    <row r="105" spans="1:8" ht="15" customHeight="1" x14ac:dyDescent="0.25">
      <c r="A105" s="1" t="s">
        <v>1445</v>
      </c>
      <c r="B105" s="1" t="s">
        <v>1445</v>
      </c>
      <c r="C105" s="2">
        <v>187.6</v>
      </c>
      <c r="D105" s="2">
        <v>850</v>
      </c>
      <c r="E105" s="2">
        <v>350</v>
      </c>
      <c r="F105" s="2">
        <v>25</v>
      </c>
      <c r="G105" s="2">
        <v>8</v>
      </c>
      <c r="H105" s="6" t="str">
        <f t="shared" si="0"/>
        <v xml:space="preserve">*elseif,AR20,EQ,'VS850X188',THEN
   CEDISAVS_VAR_d=0.85000
   CEDISAVS_VAR_bf=0.35000
   CEDISAVS_VAR_tf=0.02500
   CEDISAVS_VAR_tw=0.00800
</v>
      </c>
    </row>
    <row r="106" spans="1:8" ht="15" customHeight="1" x14ac:dyDescent="0.25">
      <c r="A106" s="1" t="s">
        <v>1446</v>
      </c>
      <c r="B106" s="1" t="s">
        <v>1446</v>
      </c>
      <c r="C106" s="2">
        <v>123.6</v>
      </c>
      <c r="D106" s="2">
        <v>900</v>
      </c>
      <c r="E106" s="2">
        <v>350</v>
      </c>
      <c r="F106" s="2">
        <v>12.5</v>
      </c>
      <c r="G106" s="2">
        <v>8</v>
      </c>
      <c r="H106" s="6" t="str">
        <f t="shared" si="0"/>
        <v xml:space="preserve">*elseif,AR20,EQ,'VS900X124',THEN
   CEDISAVS_VAR_d=0.90000
   CEDISAVS_VAR_bf=0.35000
   CEDISAVS_VAR_tf=0.01250
   CEDISAVS_VAR_tw=0.00800
</v>
      </c>
    </row>
    <row r="107" spans="1:8" ht="15" customHeight="1" x14ac:dyDescent="0.25">
      <c r="A107" s="1" t="s">
        <v>1447</v>
      </c>
      <c r="B107" s="1" t="s">
        <v>1447</v>
      </c>
      <c r="C107" s="2">
        <v>142.4</v>
      </c>
      <c r="D107" s="2">
        <v>900</v>
      </c>
      <c r="E107" s="2">
        <v>350</v>
      </c>
      <c r="F107" s="2">
        <v>16</v>
      </c>
      <c r="G107" s="2">
        <v>8</v>
      </c>
      <c r="H107" s="6" t="str">
        <f t="shared" si="0"/>
        <v xml:space="preserve">*elseif,AR20,EQ,'VS900X142',THEN
   CEDISAVS_VAR_d=0.90000
   CEDISAVS_VAR_bf=0.35000
   CEDISAVS_VAR_tf=0.01600
   CEDISAVS_VAR_tw=0.00800
</v>
      </c>
    </row>
    <row r="108" spans="1:8" ht="15" customHeight="1" x14ac:dyDescent="0.25">
      <c r="A108" s="1" t="s">
        <v>1448</v>
      </c>
      <c r="B108" s="1" t="s">
        <v>1448</v>
      </c>
      <c r="C108" s="2">
        <v>158.6</v>
      </c>
      <c r="D108" s="2">
        <v>900</v>
      </c>
      <c r="E108" s="2">
        <v>350</v>
      </c>
      <c r="F108" s="2">
        <v>19</v>
      </c>
      <c r="G108" s="2">
        <v>8</v>
      </c>
      <c r="H108" s="6" t="str">
        <f t="shared" si="0"/>
        <v xml:space="preserve">*elseif,AR20,EQ,'VS900X159',THEN
   CEDISAVS_VAR_d=0.90000
   CEDISAVS_VAR_bf=0.35000
   CEDISAVS_VAR_tf=0.01900
   CEDISAVS_VAR_tw=0.00800
</v>
      </c>
    </row>
    <row r="109" spans="1:8" ht="15" customHeight="1" x14ac:dyDescent="0.25">
      <c r="A109" s="1" t="s">
        <v>1449</v>
      </c>
      <c r="B109" s="1" t="s">
        <v>1449</v>
      </c>
      <c r="C109" s="2">
        <v>176.8</v>
      </c>
      <c r="D109" s="2">
        <v>900</v>
      </c>
      <c r="E109" s="2">
        <v>350</v>
      </c>
      <c r="F109" s="2">
        <v>22.4</v>
      </c>
      <c r="G109" s="2">
        <v>8</v>
      </c>
      <c r="H109" s="6" t="str">
        <f t="shared" si="0"/>
        <v xml:space="preserve">*elseif,AR20,EQ,'VS900X177',THEN
   CEDISAVS_VAR_d=0.90000
   CEDISAVS_VAR_bf=0.35000
   CEDISAVS_VAR_tf=0.02240
   CEDISAVS_VAR_tw=0.00800
</v>
      </c>
    </row>
    <row r="110" spans="1:8" ht="15" customHeight="1" x14ac:dyDescent="0.25">
      <c r="A110" s="1" t="s">
        <v>1450</v>
      </c>
      <c r="B110" s="1" t="s">
        <v>1450</v>
      </c>
      <c r="C110" s="2">
        <v>190.8</v>
      </c>
      <c r="D110" s="2">
        <v>900</v>
      </c>
      <c r="E110" s="2">
        <v>350</v>
      </c>
      <c r="F110" s="2">
        <v>25</v>
      </c>
      <c r="G110" s="2">
        <v>8</v>
      </c>
      <c r="H110" s="6" t="str">
        <f t="shared" si="0"/>
        <v xml:space="preserve">*elseif,AR20,EQ,'VS900X191',THEN
   CEDISAVS_VAR_d=0.90000
   CEDISAVS_VAR_bf=0.35000
   CEDISAVS_VAR_tf=0.02500
   CEDISAVS_VAR_tw=0.00800
</v>
      </c>
    </row>
    <row r="111" spans="1:8" ht="15" customHeight="1" x14ac:dyDescent="0.25">
      <c r="A111" s="1" t="s">
        <v>1451</v>
      </c>
      <c r="B111" s="1" t="s">
        <v>1451</v>
      </c>
      <c r="C111" s="2">
        <v>126.8</v>
      </c>
      <c r="D111" s="2">
        <v>950</v>
      </c>
      <c r="E111" s="2">
        <v>350</v>
      </c>
      <c r="F111" s="2">
        <v>12.5</v>
      </c>
      <c r="G111" s="2">
        <v>8</v>
      </c>
      <c r="H111" s="6" t="str">
        <f t="shared" si="0"/>
        <v xml:space="preserve">*elseif,AR20,EQ,'VS950X127',THEN
   CEDISAVS_VAR_d=0.95000
   CEDISAVS_VAR_bf=0.35000
   CEDISAVS_VAR_tf=0.01250
   CEDISAVS_VAR_tw=0.00800
</v>
      </c>
    </row>
    <row r="112" spans="1:8" ht="15" customHeight="1" x14ac:dyDescent="0.25">
      <c r="A112" s="1" t="s">
        <v>1452</v>
      </c>
      <c r="B112" s="1" t="s">
        <v>1452</v>
      </c>
      <c r="C112" s="2">
        <v>145.5</v>
      </c>
      <c r="D112" s="2">
        <v>950</v>
      </c>
      <c r="E112" s="2">
        <v>350</v>
      </c>
      <c r="F112" s="2">
        <v>16</v>
      </c>
      <c r="G112" s="2">
        <v>8</v>
      </c>
      <c r="H112" s="6" t="str">
        <f t="shared" si="0"/>
        <v xml:space="preserve">*elseif,AR20,EQ,'VS950X146',THEN
   CEDISAVS_VAR_d=0.95000
   CEDISAVS_VAR_bf=0.35000
   CEDISAVS_VAR_tf=0.01600
   CEDISAVS_VAR_tw=0.00800
</v>
      </c>
    </row>
    <row r="113" spans="1:8" ht="15" customHeight="1" x14ac:dyDescent="0.25">
      <c r="A113" s="1" t="s">
        <v>1453</v>
      </c>
      <c r="B113" s="1" t="s">
        <v>1453</v>
      </c>
      <c r="C113" s="2">
        <v>161.69999999999999</v>
      </c>
      <c r="D113" s="2">
        <v>950</v>
      </c>
      <c r="E113" s="2">
        <v>350</v>
      </c>
      <c r="F113" s="2">
        <v>19</v>
      </c>
      <c r="G113" s="2">
        <v>8</v>
      </c>
      <c r="H113" s="6" t="str">
        <f t="shared" si="0"/>
        <v xml:space="preserve">*elseif,AR20,EQ,'VS950X162',THEN
   CEDISAVS_VAR_d=0.95000
   CEDISAVS_VAR_bf=0.35000
   CEDISAVS_VAR_tf=0.01900
   CEDISAVS_VAR_tw=0.00800
</v>
      </c>
    </row>
    <row r="114" spans="1:8" ht="15" customHeight="1" x14ac:dyDescent="0.25">
      <c r="A114" s="1" t="s">
        <v>1454</v>
      </c>
      <c r="B114" s="1" t="s">
        <v>1454</v>
      </c>
      <c r="C114" s="2">
        <v>179.9</v>
      </c>
      <c r="D114" s="2">
        <v>950</v>
      </c>
      <c r="E114" s="2">
        <v>350</v>
      </c>
      <c r="F114" s="2">
        <v>22.4</v>
      </c>
      <c r="G114" s="2">
        <v>8</v>
      </c>
      <c r="H114" s="6" t="str">
        <f t="shared" si="0"/>
        <v xml:space="preserve">*elseif,AR20,EQ,'VS950X180',THEN
   CEDISAVS_VAR_d=0.95000
   CEDISAVS_VAR_bf=0.35000
   CEDISAVS_VAR_tf=0.02240
   CEDISAVS_VAR_tw=0.00800
</v>
      </c>
    </row>
    <row r="115" spans="1:8" ht="15" customHeight="1" x14ac:dyDescent="0.25">
      <c r="A115" s="1" t="s">
        <v>1455</v>
      </c>
      <c r="B115" s="1" t="s">
        <v>1455</v>
      </c>
      <c r="C115" s="2">
        <v>193.9</v>
      </c>
      <c r="D115" s="2">
        <v>950</v>
      </c>
      <c r="E115" s="2">
        <v>350</v>
      </c>
      <c r="F115" s="2">
        <v>25</v>
      </c>
      <c r="G115" s="2">
        <v>8</v>
      </c>
      <c r="H115" s="6" t="str">
        <f t="shared" si="0"/>
        <v xml:space="preserve">*elseif,AR20,EQ,'VS950X194',THEN
   CEDISAVS_VAR_d=0.95000
   CEDISAVS_VAR_bf=0.35000
   CEDISAVS_VAR_tf=0.02500
   CEDISAVS_VAR_tw=0.00800
</v>
      </c>
    </row>
    <row r="116" spans="1:8" ht="15" customHeight="1" x14ac:dyDescent="0.25">
      <c r="A116" s="1" t="s">
        <v>1456</v>
      </c>
      <c r="B116" s="1" t="s">
        <v>1456</v>
      </c>
      <c r="C116" s="2">
        <v>139.69999999999999</v>
      </c>
      <c r="D116" s="2">
        <v>1000</v>
      </c>
      <c r="E116" s="2">
        <v>400</v>
      </c>
      <c r="F116" s="2">
        <v>12.5</v>
      </c>
      <c r="G116" s="2">
        <v>8</v>
      </c>
      <c r="H116" s="6" t="str">
        <f t="shared" ref="H116:H164" si="1">$H$1 &amp; UPPER(A116) &amp; "',THEN" &amp; CHAR(10) &amp; "   " &amp; $I$1 &amp; "_VAR_" &amp; $D$1 &amp; "=" &amp; FIXED(D116/1000,5) &amp; CHAR(10) &amp; "   " &amp; $I$1 &amp; "_VAR_" &amp; $E$1 &amp; "=" &amp; FIXED(E116/1000,5) &amp; CHAR(10) &amp; "   " &amp; $I$1 &amp; "_VAR_" &amp; $F$1 &amp; "=" &amp; FIXED(F116/1000,5) &amp; CHAR(10) &amp; "   " &amp; $I$1 &amp; "_VAR_" &amp; $G$1 &amp; "=" &amp; FIXED(G116/1000,5) &amp; CHAR(10)</f>
        <v xml:space="preserve">*elseif,AR20,EQ,'VS1000X140',THEN
   CEDISAVS_VAR_d=1.00000
   CEDISAVS_VAR_bf=0.40000
   CEDISAVS_VAR_tf=0.01250
   CEDISAVS_VAR_tw=0.00800
</v>
      </c>
    </row>
    <row r="117" spans="1:8" ht="15" customHeight="1" x14ac:dyDescent="0.25">
      <c r="A117" s="1" t="s">
        <v>1457</v>
      </c>
      <c r="B117" s="1" t="s">
        <v>1457</v>
      </c>
      <c r="C117" s="2">
        <v>161.19999999999999</v>
      </c>
      <c r="D117" s="2">
        <v>1000</v>
      </c>
      <c r="E117" s="2">
        <v>400</v>
      </c>
      <c r="F117" s="2">
        <v>16</v>
      </c>
      <c r="G117" s="2">
        <v>8</v>
      </c>
      <c r="H117" s="6" t="str">
        <f t="shared" si="1"/>
        <v xml:space="preserve">*elseif,AR20,EQ,'VS1000X161',THEN
   CEDISAVS_VAR_d=1.00000
   CEDISAVS_VAR_bf=0.40000
   CEDISAVS_VAR_tf=0.01600
   CEDISAVS_VAR_tw=0.00800
</v>
      </c>
    </row>
    <row r="118" spans="1:8" ht="15" customHeight="1" x14ac:dyDescent="0.25">
      <c r="A118" s="1" t="s">
        <v>1458</v>
      </c>
      <c r="B118" s="1" t="s">
        <v>1458</v>
      </c>
      <c r="C118" s="2">
        <v>179.8</v>
      </c>
      <c r="D118" s="2">
        <v>1000</v>
      </c>
      <c r="E118" s="2">
        <v>400</v>
      </c>
      <c r="F118" s="2">
        <v>19</v>
      </c>
      <c r="G118" s="2">
        <v>8</v>
      </c>
      <c r="H118" s="6" t="str">
        <f t="shared" si="1"/>
        <v xml:space="preserve">*elseif,AR20,EQ,'VS1000X180',THEN
   CEDISAVS_VAR_d=1.00000
   CEDISAVS_VAR_bf=0.40000
   CEDISAVS_VAR_tf=0.01900
   CEDISAVS_VAR_tw=0.00800
</v>
      </c>
    </row>
    <row r="119" spans="1:8" ht="15" customHeight="1" x14ac:dyDescent="0.25">
      <c r="A119" s="1" t="s">
        <v>1459</v>
      </c>
      <c r="B119" s="1" t="s">
        <v>1459</v>
      </c>
      <c r="C119" s="2">
        <v>200.6</v>
      </c>
      <c r="D119" s="2">
        <v>1000</v>
      </c>
      <c r="E119" s="2">
        <v>400</v>
      </c>
      <c r="F119" s="2">
        <v>22.4</v>
      </c>
      <c r="G119" s="2">
        <v>8</v>
      </c>
      <c r="H119" s="6" t="str">
        <f t="shared" si="1"/>
        <v xml:space="preserve">*elseif,AR20,EQ,'VS1000X201',THEN
   CEDISAVS_VAR_d=1.00000
   CEDISAVS_VAR_bf=0.40000
   CEDISAVS_VAR_tf=0.02240
   CEDISAVS_VAR_tw=0.00800
</v>
      </c>
    </row>
    <row r="120" spans="1:8" ht="15" customHeight="1" x14ac:dyDescent="0.25">
      <c r="A120" s="1" t="s">
        <v>1460</v>
      </c>
      <c r="B120" s="1" t="s">
        <v>1460</v>
      </c>
      <c r="C120" s="2">
        <v>216.7</v>
      </c>
      <c r="D120" s="2">
        <v>1000</v>
      </c>
      <c r="E120" s="2">
        <v>400</v>
      </c>
      <c r="F120" s="2">
        <v>25</v>
      </c>
      <c r="G120" s="2">
        <v>8</v>
      </c>
      <c r="H120" s="6" t="str">
        <f t="shared" si="1"/>
        <v xml:space="preserve">*elseif,AR20,EQ,'VS1000X217',THEN
   CEDISAVS_VAR_d=1.00000
   CEDISAVS_VAR_bf=0.40000
   CEDISAVS_VAR_tf=0.02500
   CEDISAVS_VAR_tw=0.00800
</v>
      </c>
    </row>
    <row r="121" spans="1:8" ht="15" customHeight="1" x14ac:dyDescent="0.25">
      <c r="A121" s="1" t="s">
        <v>1461</v>
      </c>
      <c r="B121" s="1" t="s">
        <v>1461</v>
      </c>
      <c r="C121" s="2">
        <v>158.6</v>
      </c>
      <c r="D121" s="2">
        <v>1100</v>
      </c>
      <c r="E121" s="2">
        <v>400</v>
      </c>
      <c r="F121" s="2">
        <v>12.5</v>
      </c>
      <c r="G121" s="2">
        <v>9.5</v>
      </c>
      <c r="H121" s="6" t="str">
        <f t="shared" si="1"/>
        <v xml:space="preserve">*elseif,AR20,EQ,'VS1100X159',THEN
   CEDISAVS_VAR_d=1.10000
   CEDISAVS_VAR_bf=0.40000
   CEDISAVS_VAR_tf=0.01250
   CEDISAVS_VAR_tw=0.00950
</v>
      </c>
    </row>
    <row r="122" spans="1:8" ht="15" customHeight="1" x14ac:dyDescent="0.25">
      <c r="A122" s="1" t="s">
        <v>1462</v>
      </c>
      <c r="B122" s="1" t="s">
        <v>1462</v>
      </c>
      <c r="C122" s="2">
        <v>180.2</v>
      </c>
      <c r="D122" s="2">
        <v>1100</v>
      </c>
      <c r="E122" s="2">
        <v>400</v>
      </c>
      <c r="F122" s="2">
        <v>16</v>
      </c>
      <c r="G122" s="2">
        <v>9.5</v>
      </c>
      <c r="H122" s="6" t="str">
        <f t="shared" si="1"/>
        <v xml:space="preserve">*elseif,AR20,EQ,'VS1100X180',THEN
   CEDISAVS_VAR_d=1.10000
   CEDISAVS_VAR_bf=0.40000
   CEDISAVS_VAR_tf=0.01600
   CEDISAVS_VAR_tw=0.00950
</v>
      </c>
    </row>
    <row r="123" spans="1:8" ht="15" customHeight="1" x14ac:dyDescent="0.25">
      <c r="A123" s="1" t="s">
        <v>1463</v>
      </c>
      <c r="B123" s="1" t="s">
        <v>1463</v>
      </c>
      <c r="C123" s="2">
        <v>198.5</v>
      </c>
      <c r="D123" s="2">
        <v>1100</v>
      </c>
      <c r="E123" s="2">
        <v>400</v>
      </c>
      <c r="F123" s="2">
        <v>19</v>
      </c>
      <c r="G123" s="2">
        <v>9.5</v>
      </c>
      <c r="H123" s="6" t="str">
        <f t="shared" si="1"/>
        <v xml:space="preserve">*elseif,AR20,EQ,'VS1100X199',THEN
   CEDISAVS_VAR_d=1.10000
   CEDISAVS_VAR_bf=0.40000
   CEDISAVS_VAR_tf=0.01900
   CEDISAVS_VAR_tw=0.00950
</v>
      </c>
    </row>
    <row r="124" spans="1:8" ht="15" customHeight="1" x14ac:dyDescent="0.25">
      <c r="A124" s="1" t="s">
        <v>1464</v>
      </c>
      <c r="B124" s="1" t="s">
        <v>1464</v>
      </c>
      <c r="C124" s="2">
        <v>219.3</v>
      </c>
      <c r="D124" s="2">
        <v>1100</v>
      </c>
      <c r="E124" s="2">
        <v>400</v>
      </c>
      <c r="F124" s="2">
        <v>22.4</v>
      </c>
      <c r="G124" s="2">
        <v>9.5</v>
      </c>
      <c r="H124" s="6" t="str">
        <f t="shared" si="1"/>
        <v xml:space="preserve">*elseif,AR20,EQ,'VS1100X219',THEN
   CEDISAVS_VAR_d=1.10000
   CEDISAVS_VAR_bf=0.40000
   CEDISAVS_VAR_tf=0.02240
   CEDISAVS_VAR_tw=0.00950
</v>
      </c>
    </row>
    <row r="125" spans="1:8" ht="15" customHeight="1" x14ac:dyDescent="0.25">
      <c r="A125" s="1" t="s">
        <v>1465</v>
      </c>
      <c r="B125" s="1" t="s">
        <v>1465</v>
      </c>
      <c r="C125" s="2">
        <v>235.3</v>
      </c>
      <c r="D125" s="2">
        <v>1100</v>
      </c>
      <c r="E125" s="2">
        <v>400</v>
      </c>
      <c r="F125" s="2">
        <v>25</v>
      </c>
      <c r="G125" s="2">
        <v>9.5</v>
      </c>
      <c r="H125" s="6" t="str">
        <f t="shared" si="1"/>
        <v xml:space="preserve">*elseif,AR20,EQ,'VS1100X235',THEN
   CEDISAVS_VAR_d=1.10000
   CEDISAVS_VAR_bf=0.40000
   CEDISAVS_VAR_tf=0.02500
   CEDISAVS_VAR_tw=0.00950
</v>
      </c>
    </row>
    <row r="126" spans="1:8" ht="15" customHeight="1" x14ac:dyDescent="0.25">
      <c r="A126" s="1" t="s">
        <v>1466</v>
      </c>
      <c r="B126" s="1" t="s">
        <v>1466</v>
      </c>
      <c r="C126" s="2">
        <v>200.2</v>
      </c>
      <c r="D126" s="2">
        <v>1200</v>
      </c>
      <c r="E126" s="2">
        <v>450</v>
      </c>
      <c r="F126" s="2">
        <v>16</v>
      </c>
      <c r="G126" s="2">
        <v>9.5</v>
      </c>
      <c r="H126" s="6" t="str">
        <f t="shared" si="1"/>
        <v xml:space="preserve">*elseif,AR20,EQ,'VS1200X200',THEN
   CEDISAVS_VAR_d=1.20000
   CEDISAVS_VAR_bf=0.45000
   CEDISAVS_VAR_tf=0.01600
   CEDISAVS_VAR_tw=0.00950
</v>
      </c>
    </row>
    <row r="127" spans="1:8" ht="15" customHeight="1" x14ac:dyDescent="0.25">
      <c r="A127" s="1" t="s">
        <v>1467</v>
      </c>
      <c r="B127" s="1" t="s">
        <v>1467</v>
      </c>
      <c r="C127" s="2">
        <v>220.9</v>
      </c>
      <c r="D127" s="2">
        <v>1200</v>
      </c>
      <c r="E127" s="2">
        <v>450</v>
      </c>
      <c r="F127" s="2">
        <v>19</v>
      </c>
      <c r="G127" s="2">
        <v>9.5</v>
      </c>
      <c r="H127" s="6" t="str">
        <f t="shared" si="1"/>
        <v xml:space="preserve">*elseif,AR20,EQ,'VS1200X221',THEN
   CEDISAVS_VAR_d=1.20000
   CEDISAVS_VAR_bf=0.45000
   CEDISAVS_VAR_tf=0.01900
   CEDISAVS_VAR_tw=0.00950
</v>
      </c>
    </row>
    <row r="128" spans="1:8" ht="15" customHeight="1" x14ac:dyDescent="0.25">
      <c r="A128" s="1" t="s">
        <v>1468</v>
      </c>
      <c r="B128" s="1" t="s">
        <v>1468</v>
      </c>
      <c r="C128" s="2">
        <v>244.4</v>
      </c>
      <c r="D128" s="2">
        <v>1200</v>
      </c>
      <c r="E128" s="2">
        <v>450</v>
      </c>
      <c r="F128" s="2">
        <v>22.4</v>
      </c>
      <c r="G128" s="2">
        <v>9.5</v>
      </c>
      <c r="H128" s="6" t="str">
        <f t="shared" si="1"/>
        <v xml:space="preserve">*elseif,AR20,EQ,'VS1200X244',THEN
   CEDISAVS_VAR_d=1.20000
   CEDISAVS_VAR_bf=0.45000
   CEDISAVS_VAR_tf=0.02240
   CEDISAVS_VAR_tw=0.00950
</v>
      </c>
    </row>
    <row r="129" spans="1:8" ht="15" customHeight="1" x14ac:dyDescent="0.25">
      <c r="A129" s="1" t="s">
        <v>1469</v>
      </c>
      <c r="B129" s="1" t="s">
        <v>1469</v>
      </c>
      <c r="C129" s="2">
        <v>262.39999999999998</v>
      </c>
      <c r="D129" s="2">
        <v>1200</v>
      </c>
      <c r="E129" s="2">
        <v>450</v>
      </c>
      <c r="F129" s="2">
        <v>25</v>
      </c>
      <c r="G129" s="2">
        <v>9.5</v>
      </c>
      <c r="H129" s="6" t="str">
        <f t="shared" si="1"/>
        <v xml:space="preserve">*elseif,AR20,EQ,'VS1200X262',THEN
   CEDISAVS_VAR_d=1.20000
   CEDISAVS_VAR_bf=0.45000
   CEDISAVS_VAR_tf=0.02500
   CEDISAVS_VAR_tw=0.00950
</v>
      </c>
    </row>
    <row r="130" spans="1:8" ht="15" customHeight="1" x14ac:dyDescent="0.25">
      <c r="A130" s="1" t="s">
        <v>1470</v>
      </c>
      <c r="B130" s="1" t="s">
        <v>1470</v>
      </c>
      <c r="C130" s="2">
        <v>307.3</v>
      </c>
      <c r="D130" s="2">
        <v>1200</v>
      </c>
      <c r="E130" s="2">
        <v>450</v>
      </c>
      <c r="F130" s="2">
        <v>31.5</v>
      </c>
      <c r="G130" s="2">
        <v>9.5</v>
      </c>
      <c r="H130" s="6" t="str">
        <f t="shared" si="1"/>
        <v xml:space="preserve">*elseif,AR20,EQ,'VS1200X307',THEN
   CEDISAVS_VAR_d=1.20000
   CEDISAVS_VAR_bf=0.45000
   CEDISAVS_VAR_tf=0.03150
   CEDISAVS_VAR_tw=0.00950
</v>
      </c>
    </row>
    <row r="131" spans="1:8" ht="15" customHeight="1" x14ac:dyDescent="0.25">
      <c r="A131" s="1" t="s">
        <v>1471</v>
      </c>
      <c r="B131" s="1" t="s">
        <v>1471</v>
      </c>
      <c r="C131" s="2">
        <v>237.5</v>
      </c>
      <c r="D131" s="2">
        <v>1300</v>
      </c>
      <c r="E131" s="2">
        <v>450</v>
      </c>
      <c r="F131" s="2">
        <v>16</v>
      </c>
      <c r="G131" s="2">
        <v>12.5</v>
      </c>
      <c r="H131" s="6" t="str">
        <f t="shared" si="1"/>
        <v xml:space="preserve">*elseif,AR20,EQ,'VS1300X237',THEN
   CEDISAVS_VAR_d=1.30000
   CEDISAVS_VAR_bf=0.45000
   CEDISAVS_VAR_tf=0.01600
   CEDISAVS_VAR_tw=0.01250
</v>
      </c>
    </row>
    <row r="132" spans="1:8" ht="15" customHeight="1" x14ac:dyDescent="0.25">
      <c r="A132" s="1" t="s">
        <v>1472</v>
      </c>
      <c r="B132" s="1" t="s">
        <v>1472</v>
      </c>
      <c r="C132" s="2">
        <v>258.10000000000002</v>
      </c>
      <c r="D132" s="2">
        <v>1300</v>
      </c>
      <c r="E132" s="2">
        <v>450</v>
      </c>
      <c r="F132" s="2">
        <v>19</v>
      </c>
      <c r="G132" s="2">
        <v>12.5</v>
      </c>
      <c r="H132" s="6" t="str">
        <f t="shared" si="1"/>
        <v xml:space="preserve">*elseif,AR20,EQ,'VS1300X258',THEN
   CEDISAVS_VAR_d=1.30000
   CEDISAVS_VAR_bf=0.45000
   CEDISAVS_VAR_tf=0.01900
   CEDISAVS_VAR_tw=0.01250
</v>
      </c>
    </row>
    <row r="133" spans="1:8" ht="15" customHeight="1" x14ac:dyDescent="0.25">
      <c r="A133" s="1" t="s">
        <v>1473</v>
      </c>
      <c r="B133" s="1" t="s">
        <v>1473</v>
      </c>
      <c r="C133" s="2">
        <v>281.39999999999998</v>
      </c>
      <c r="D133" s="2">
        <v>1300</v>
      </c>
      <c r="E133" s="2">
        <v>450</v>
      </c>
      <c r="F133" s="2">
        <v>22.4</v>
      </c>
      <c r="G133" s="2">
        <v>12.5</v>
      </c>
      <c r="H133" s="6" t="str">
        <f t="shared" si="1"/>
        <v xml:space="preserve">*elseif,AR20,EQ,'VS1300X281',THEN
   CEDISAVS_VAR_d=1.30000
   CEDISAVS_VAR_bf=0.45000
   CEDISAVS_VAR_tf=0.02240
   CEDISAVS_VAR_tw=0.01250
</v>
      </c>
    </row>
    <row r="134" spans="1:8" ht="15" customHeight="1" x14ac:dyDescent="0.25">
      <c r="A134" s="1" t="s">
        <v>1474</v>
      </c>
      <c r="B134" s="1" t="s">
        <v>1474</v>
      </c>
      <c r="C134" s="2">
        <v>299.3</v>
      </c>
      <c r="D134" s="2">
        <v>1300</v>
      </c>
      <c r="E134" s="2">
        <v>450</v>
      </c>
      <c r="F134" s="2">
        <v>25</v>
      </c>
      <c r="G134" s="2">
        <v>12.5</v>
      </c>
      <c r="H134" s="6" t="str">
        <f t="shared" si="1"/>
        <v xml:space="preserve">*elseif,AR20,EQ,'VS1300X299',THEN
   CEDISAVS_VAR_d=1.30000
   CEDISAVS_VAR_bf=0.45000
   CEDISAVS_VAR_tf=0.02500
   CEDISAVS_VAR_tw=0.01250
</v>
      </c>
    </row>
    <row r="135" spans="1:8" ht="15" customHeight="1" x14ac:dyDescent="0.25">
      <c r="A135" s="1" t="s">
        <v>1475</v>
      </c>
      <c r="B135" s="1" t="s">
        <v>1475</v>
      </c>
      <c r="C135" s="2">
        <v>343.9</v>
      </c>
      <c r="D135" s="2">
        <v>1300</v>
      </c>
      <c r="E135" s="2">
        <v>450</v>
      </c>
      <c r="F135" s="2">
        <v>31.5</v>
      </c>
      <c r="G135" s="2">
        <v>12.5</v>
      </c>
      <c r="H135" s="6" t="str">
        <f t="shared" si="1"/>
        <v xml:space="preserve">*elseif,AR20,EQ,'VS1300X344',THEN
   CEDISAVS_VAR_d=1.30000
   CEDISAVS_VAR_bf=0.45000
   CEDISAVS_VAR_tf=0.03150
   CEDISAVS_VAR_tw=0.01250
</v>
      </c>
    </row>
    <row r="136" spans="1:8" ht="15" customHeight="1" x14ac:dyDescent="0.25">
      <c r="A136" s="1" t="s">
        <v>1476</v>
      </c>
      <c r="B136" s="1" t="s">
        <v>1476</v>
      </c>
      <c r="C136" s="2">
        <v>259.8</v>
      </c>
      <c r="D136" s="2">
        <v>1400</v>
      </c>
      <c r="E136" s="2">
        <v>500</v>
      </c>
      <c r="F136" s="2">
        <v>16</v>
      </c>
      <c r="G136" s="2">
        <v>12.5</v>
      </c>
      <c r="H136" s="6" t="str">
        <f t="shared" si="1"/>
        <v xml:space="preserve">*elseif,AR20,EQ,'VS1400X260',THEN
   CEDISAVS_VAR_d=1.40000
   CEDISAVS_VAR_bf=0.50000
   CEDISAVS_VAR_tf=0.01600
   CEDISAVS_VAR_tw=0.01250
</v>
      </c>
    </row>
    <row r="137" spans="1:8" ht="15" customHeight="1" x14ac:dyDescent="0.25">
      <c r="A137" s="1" t="s">
        <v>1477</v>
      </c>
      <c r="B137" s="1" t="s">
        <v>1477</v>
      </c>
      <c r="C137" s="2">
        <v>282.8</v>
      </c>
      <c r="D137" s="2">
        <v>1400</v>
      </c>
      <c r="E137" s="2">
        <v>500</v>
      </c>
      <c r="F137" s="2">
        <v>19</v>
      </c>
      <c r="G137" s="2">
        <v>12.5</v>
      </c>
      <c r="H137" s="6" t="str">
        <f t="shared" si="1"/>
        <v xml:space="preserve">*elseif,AR20,EQ,'VS1400X283',THEN
   CEDISAVS_VAR_d=1.40000
   CEDISAVS_VAR_bf=0.50000
   CEDISAVS_VAR_tf=0.01900
   CEDISAVS_VAR_tw=0.01250
</v>
      </c>
    </row>
    <row r="138" spans="1:8" ht="15" customHeight="1" x14ac:dyDescent="0.25">
      <c r="A138" s="1" t="s">
        <v>1478</v>
      </c>
      <c r="B138" s="1" t="s">
        <v>1478</v>
      </c>
      <c r="C138" s="2">
        <v>308.8</v>
      </c>
      <c r="D138" s="2">
        <v>1400</v>
      </c>
      <c r="E138" s="2">
        <v>500</v>
      </c>
      <c r="F138" s="2">
        <v>22.4</v>
      </c>
      <c r="G138" s="2">
        <v>12.5</v>
      </c>
      <c r="H138" s="6" t="str">
        <f t="shared" si="1"/>
        <v xml:space="preserve">*elseif,AR20,EQ,'VS1400X309',THEN
   CEDISAVS_VAR_d=1.40000
   CEDISAVS_VAR_bf=0.50000
   CEDISAVS_VAR_tf=0.02240
   CEDISAVS_VAR_tw=0.01250
</v>
      </c>
    </row>
    <row r="139" spans="1:8" ht="15" customHeight="1" x14ac:dyDescent="0.25">
      <c r="A139" s="1" t="s">
        <v>1479</v>
      </c>
      <c r="B139" s="1" t="s">
        <v>1479</v>
      </c>
      <c r="C139" s="2">
        <v>328.8</v>
      </c>
      <c r="D139" s="2">
        <v>1400</v>
      </c>
      <c r="E139" s="2">
        <v>500</v>
      </c>
      <c r="F139" s="2">
        <v>25</v>
      </c>
      <c r="G139" s="2">
        <v>12.5</v>
      </c>
      <c r="H139" s="6" t="str">
        <f t="shared" si="1"/>
        <v xml:space="preserve">*elseif,AR20,EQ,'VS1400X329',THEN
   CEDISAVS_VAR_d=1.40000
   CEDISAVS_VAR_bf=0.50000
   CEDISAVS_VAR_tf=0.02500
   CEDISAVS_VAR_tw=0.01250
</v>
      </c>
    </row>
    <row r="140" spans="1:8" ht="15" customHeight="1" x14ac:dyDescent="0.25">
      <c r="A140" s="1" t="s">
        <v>1480</v>
      </c>
      <c r="B140" s="1" t="s">
        <v>1480</v>
      </c>
      <c r="C140" s="2">
        <v>378.4</v>
      </c>
      <c r="D140" s="2">
        <v>1400</v>
      </c>
      <c r="E140" s="2">
        <v>500</v>
      </c>
      <c r="F140" s="2">
        <v>31.5</v>
      </c>
      <c r="G140" s="2">
        <v>12.5</v>
      </c>
      <c r="H140" s="6" t="str">
        <f t="shared" si="1"/>
        <v xml:space="preserve">*elseif,AR20,EQ,'VS1400X378',THEN
   CEDISAVS_VAR_d=1.40000
   CEDISAVS_VAR_bf=0.50000
   CEDISAVS_VAR_tf=0.03150
   CEDISAVS_VAR_tw=0.01250
</v>
      </c>
    </row>
    <row r="141" spans="1:8" ht="15" customHeight="1" x14ac:dyDescent="0.25">
      <c r="A141" s="1" t="s">
        <v>1481</v>
      </c>
      <c r="B141" s="1" t="s">
        <v>1481</v>
      </c>
      <c r="C141" s="2">
        <v>424.4</v>
      </c>
      <c r="D141" s="2">
        <v>1400</v>
      </c>
      <c r="E141" s="2">
        <v>500</v>
      </c>
      <c r="F141" s="2">
        <v>37.5</v>
      </c>
      <c r="G141" s="2">
        <v>12.5</v>
      </c>
      <c r="H141" s="6" t="str">
        <f t="shared" si="1"/>
        <v xml:space="preserve">*elseif,AR20,EQ,'VS1400X424',THEN
   CEDISAVS_VAR_d=1.40000
   CEDISAVS_VAR_bf=0.50000
   CEDISAVS_VAR_tf=0.03750
   CEDISAVS_VAR_tw=0.01250
</v>
      </c>
    </row>
    <row r="142" spans="1:8" ht="15" customHeight="1" x14ac:dyDescent="0.25">
      <c r="A142" s="1" t="s">
        <v>1482</v>
      </c>
      <c r="B142" s="1" t="s">
        <v>1482</v>
      </c>
      <c r="C142" s="2">
        <v>474.1</v>
      </c>
      <c r="D142" s="2">
        <v>1400</v>
      </c>
      <c r="E142" s="2">
        <v>500</v>
      </c>
      <c r="F142" s="2">
        <v>44</v>
      </c>
      <c r="G142" s="2">
        <v>12.5</v>
      </c>
      <c r="H142" s="6" t="str">
        <f t="shared" si="1"/>
        <v xml:space="preserve">*elseif,AR20,EQ,'VS1400X474',THEN
   CEDISAVS_VAR_d=1.40000
   CEDISAVS_VAR_bf=0.50000
   CEDISAVS_VAR_tf=0.04400
   CEDISAVS_VAR_tw=0.01250
</v>
      </c>
    </row>
    <row r="143" spans="1:8" ht="15" customHeight="1" x14ac:dyDescent="0.25">
      <c r="A143" s="1" t="s">
        <v>1483</v>
      </c>
      <c r="B143" s="1" t="s">
        <v>1483</v>
      </c>
      <c r="C143" s="2">
        <v>269.60000000000002</v>
      </c>
      <c r="D143" s="2">
        <v>1500</v>
      </c>
      <c r="E143" s="2">
        <v>500</v>
      </c>
      <c r="F143" s="2">
        <v>16</v>
      </c>
      <c r="G143" s="2">
        <v>12.5</v>
      </c>
      <c r="H143" s="6" t="str">
        <f t="shared" si="1"/>
        <v xml:space="preserve">*elseif,AR20,EQ,'VS1500X270',THEN
   CEDISAVS_VAR_d=1.50000
   CEDISAVS_VAR_bf=0.50000
   CEDISAVS_VAR_tf=0.01600
   CEDISAVS_VAR_tw=0.01250
</v>
      </c>
    </row>
    <row r="144" spans="1:8" ht="15" customHeight="1" x14ac:dyDescent="0.25">
      <c r="A144" s="1" t="s">
        <v>1484</v>
      </c>
      <c r="B144" s="1" t="s">
        <v>1484</v>
      </c>
      <c r="C144" s="2">
        <v>292.60000000000002</v>
      </c>
      <c r="D144" s="2">
        <v>1500</v>
      </c>
      <c r="E144" s="2">
        <v>500</v>
      </c>
      <c r="F144" s="2">
        <v>19</v>
      </c>
      <c r="G144" s="2">
        <v>12.5</v>
      </c>
      <c r="H144" s="6" t="str">
        <f t="shared" si="1"/>
        <v xml:space="preserve">*elseif,AR20,EQ,'VS1500X293',THEN
   CEDISAVS_VAR_d=1.50000
   CEDISAVS_VAR_bf=0.50000
   CEDISAVS_VAR_tf=0.01900
   CEDISAVS_VAR_tw=0.01250
</v>
      </c>
    </row>
    <row r="145" spans="1:8" ht="15" customHeight="1" x14ac:dyDescent="0.25">
      <c r="A145" s="1" t="s">
        <v>1485</v>
      </c>
      <c r="B145" s="1" t="s">
        <v>1485</v>
      </c>
      <c r="C145" s="2">
        <v>318.60000000000002</v>
      </c>
      <c r="D145" s="2">
        <v>1500</v>
      </c>
      <c r="E145" s="2">
        <v>500</v>
      </c>
      <c r="F145" s="2">
        <v>22.4</v>
      </c>
      <c r="G145" s="2">
        <v>12.5</v>
      </c>
      <c r="H145" s="6" t="str">
        <f t="shared" si="1"/>
        <v xml:space="preserve">*elseif,AR20,EQ,'VS1500X319',THEN
   CEDISAVS_VAR_d=1.50000
   CEDISAVS_VAR_bf=0.50000
   CEDISAVS_VAR_tf=0.02240
   CEDISAVS_VAR_tw=0.01250
</v>
      </c>
    </row>
    <row r="146" spans="1:8" ht="15" customHeight="1" x14ac:dyDescent="0.25">
      <c r="A146" s="1" t="s">
        <v>1486</v>
      </c>
      <c r="B146" s="1" t="s">
        <v>1486</v>
      </c>
      <c r="C146" s="2">
        <v>338.6</v>
      </c>
      <c r="D146" s="2">
        <v>1500</v>
      </c>
      <c r="E146" s="2">
        <v>500</v>
      </c>
      <c r="F146" s="2">
        <v>25</v>
      </c>
      <c r="G146" s="2">
        <v>12.5</v>
      </c>
      <c r="H146" s="6" t="str">
        <f t="shared" si="1"/>
        <v xml:space="preserve">*elseif,AR20,EQ,'VS1500X339',THEN
   CEDISAVS_VAR_d=1.50000
   CEDISAVS_VAR_bf=0.50000
   CEDISAVS_VAR_tf=0.02500
   CEDISAVS_VAR_tw=0.01250
</v>
      </c>
    </row>
    <row r="147" spans="1:8" ht="15" customHeight="1" x14ac:dyDescent="0.25">
      <c r="A147" s="1" t="s">
        <v>1487</v>
      </c>
      <c r="B147" s="1" t="s">
        <v>1487</v>
      </c>
      <c r="C147" s="2">
        <v>388.3</v>
      </c>
      <c r="D147" s="2">
        <v>1500</v>
      </c>
      <c r="E147" s="2">
        <v>500</v>
      </c>
      <c r="F147" s="2">
        <v>31.5</v>
      </c>
      <c r="G147" s="2">
        <v>12.5</v>
      </c>
      <c r="H147" s="6" t="str">
        <f t="shared" si="1"/>
        <v xml:space="preserve">*elseif,AR20,EQ,'VS1500X388',THEN
   CEDISAVS_VAR_d=1.50000
   CEDISAVS_VAR_bf=0.50000
   CEDISAVS_VAR_tf=0.03150
   CEDISAVS_VAR_tw=0.01250
</v>
      </c>
    </row>
    <row r="148" spans="1:8" ht="15" customHeight="1" x14ac:dyDescent="0.25">
      <c r="A148" s="1" t="s">
        <v>1488</v>
      </c>
      <c r="B148" s="1" t="s">
        <v>1488</v>
      </c>
      <c r="C148" s="2">
        <v>434.2</v>
      </c>
      <c r="D148" s="2">
        <v>1500</v>
      </c>
      <c r="E148" s="2">
        <v>500</v>
      </c>
      <c r="F148" s="2">
        <v>37.5</v>
      </c>
      <c r="G148" s="2">
        <v>12.5</v>
      </c>
      <c r="H148" s="6" t="str">
        <f t="shared" si="1"/>
        <v xml:space="preserve">*elseif,AR20,EQ,'VS1500X434',THEN
   CEDISAVS_VAR_d=1.50000
   CEDISAVS_VAR_bf=0.50000
   CEDISAVS_VAR_tf=0.03750
   CEDISAVS_VAR_tw=0.01250
</v>
      </c>
    </row>
    <row r="149" spans="1:8" ht="15" customHeight="1" x14ac:dyDescent="0.25">
      <c r="A149" s="1" t="s">
        <v>1489</v>
      </c>
      <c r="B149" s="1" t="s">
        <v>1489</v>
      </c>
      <c r="C149" s="2">
        <v>484</v>
      </c>
      <c r="D149" s="2">
        <v>1500</v>
      </c>
      <c r="E149" s="2">
        <v>500</v>
      </c>
      <c r="F149" s="2">
        <v>44</v>
      </c>
      <c r="G149" s="2">
        <v>12.5</v>
      </c>
      <c r="H149" s="6" t="str">
        <f t="shared" si="1"/>
        <v xml:space="preserve">*elseif,AR20,EQ,'VS1500X484',THEN
   CEDISAVS_VAR_d=1.50000
   CEDISAVS_VAR_bf=0.50000
   CEDISAVS_VAR_tf=0.04400
   CEDISAVS_VAR_tw=0.01250
</v>
      </c>
    </row>
    <row r="150" spans="1:8" ht="15" customHeight="1" x14ac:dyDescent="0.25">
      <c r="A150" s="1" t="s">
        <v>1490</v>
      </c>
      <c r="B150" s="1" t="s">
        <v>1490</v>
      </c>
      <c r="C150" s="2">
        <v>328.4</v>
      </c>
      <c r="D150" s="2">
        <v>1600</v>
      </c>
      <c r="E150" s="2">
        <v>500</v>
      </c>
      <c r="F150" s="2">
        <v>22.4</v>
      </c>
      <c r="G150" s="2">
        <v>12.5</v>
      </c>
      <c r="H150" s="6" t="str">
        <f t="shared" si="1"/>
        <v xml:space="preserve">*elseif,AR20,EQ,'VS1600X328',THEN
   CEDISAVS_VAR_d=1.60000
   CEDISAVS_VAR_bf=0.50000
   CEDISAVS_VAR_tf=0.02240
   CEDISAVS_VAR_tw=0.01250
</v>
      </c>
    </row>
    <row r="151" spans="1:8" ht="15" customHeight="1" x14ac:dyDescent="0.25">
      <c r="A151" s="1" t="s">
        <v>1491</v>
      </c>
      <c r="B151" s="1" t="s">
        <v>1491</v>
      </c>
      <c r="C151" s="2">
        <v>348.4</v>
      </c>
      <c r="D151" s="2">
        <v>1600</v>
      </c>
      <c r="E151" s="2">
        <v>500</v>
      </c>
      <c r="F151" s="2">
        <v>25</v>
      </c>
      <c r="G151" s="2">
        <v>12.5</v>
      </c>
      <c r="H151" s="6" t="str">
        <f t="shared" si="1"/>
        <v xml:space="preserve">*elseif,AR20,EQ,'VS1600X348',THEN
   CEDISAVS_VAR_d=1.60000
   CEDISAVS_VAR_bf=0.50000
   CEDISAVS_VAR_tf=0.02500
   CEDISAVS_VAR_tw=0.01250
</v>
      </c>
    </row>
    <row r="152" spans="1:8" ht="15" customHeight="1" x14ac:dyDescent="0.25">
      <c r="A152" s="1" t="s">
        <v>1492</v>
      </c>
      <c r="B152" s="1" t="s">
        <v>1492</v>
      </c>
      <c r="C152" s="2">
        <v>398.1</v>
      </c>
      <c r="D152" s="2">
        <v>1600</v>
      </c>
      <c r="E152" s="2">
        <v>500</v>
      </c>
      <c r="F152" s="2">
        <v>31.5</v>
      </c>
      <c r="G152" s="2">
        <v>12.5</v>
      </c>
      <c r="H152" s="6" t="str">
        <f t="shared" si="1"/>
        <v xml:space="preserve">*elseif,AR20,EQ,'VS1600X398',THEN
   CEDISAVS_VAR_d=1.60000
   CEDISAVS_VAR_bf=0.50000
   CEDISAVS_VAR_tf=0.03150
   CEDISAVS_VAR_tw=0.01250
</v>
      </c>
    </row>
    <row r="153" spans="1:8" ht="15" customHeight="1" x14ac:dyDescent="0.25">
      <c r="A153" s="1" t="s">
        <v>1493</v>
      </c>
      <c r="B153" s="1" t="s">
        <v>1493</v>
      </c>
      <c r="C153" s="2">
        <v>444</v>
      </c>
      <c r="D153" s="2">
        <v>1600</v>
      </c>
      <c r="E153" s="2">
        <v>500</v>
      </c>
      <c r="F153" s="2">
        <v>37.5</v>
      </c>
      <c r="G153" s="2">
        <v>12.5</v>
      </c>
      <c r="H153" s="6" t="str">
        <f t="shared" si="1"/>
        <v xml:space="preserve">*elseif,AR20,EQ,'VS1600X444',THEN
   CEDISAVS_VAR_d=1.60000
   CEDISAVS_VAR_bf=0.50000
   CEDISAVS_VAR_tf=0.03750
   CEDISAVS_VAR_tw=0.01250
</v>
      </c>
    </row>
    <row r="154" spans="1:8" ht="15" customHeight="1" x14ac:dyDescent="0.25">
      <c r="A154" s="1" t="s">
        <v>1494</v>
      </c>
      <c r="B154" s="1" t="s">
        <v>1494</v>
      </c>
      <c r="C154" s="2">
        <v>338.3</v>
      </c>
      <c r="D154" s="2">
        <v>1700</v>
      </c>
      <c r="E154" s="2">
        <v>500</v>
      </c>
      <c r="F154" s="2">
        <v>22.4</v>
      </c>
      <c r="G154" s="2">
        <v>12.5</v>
      </c>
      <c r="H154" s="6" t="str">
        <f t="shared" si="1"/>
        <v xml:space="preserve">*elseif,AR20,EQ,'VS1700X338',THEN
   CEDISAVS_VAR_d=1.70000
   CEDISAVS_VAR_bf=0.50000
   CEDISAVS_VAR_tf=0.02240
   CEDISAVS_VAR_tw=0.01250
</v>
      </c>
    </row>
    <row r="155" spans="1:8" ht="15" customHeight="1" x14ac:dyDescent="0.25">
      <c r="A155" s="1" t="s">
        <v>1495</v>
      </c>
      <c r="B155" s="1" t="s">
        <v>1495</v>
      </c>
      <c r="C155" s="2">
        <v>358.2</v>
      </c>
      <c r="D155" s="2">
        <v>1700</v>
      </c>
      <c r="E155" s="2">
        <v>500</v>
      </c>
      <c r="F155" s="2">
        <v>25</v>
      </c>
      <c r="G155" s="2">
        <v>12.5</v>
      </c>
      <c r="H155" s="6" t="str">
        <f t="shared" si="1"/>
        <v xml:space="preserve">*elseif,AR20,EQ,'VS1700X358',THEN
   CEDISAVS_VAR_d=1.70000
   CEDISAVS_VAR_bf=0.50000
   CEDISAVS_VAR_tf=0.02500
   CEDISAVS_VAR_tw=0.01250
</v>
      </c>
    </row>
    <row r="156" spans="1:8" ht="15" customHeight="1" x14ac:dyDescent="0.25">
      <c r="A156" s="1" t="s">
        <v>1496</v>
      </c>
      <c r="B156" s="1" t="s">
        <v>1496</v>
      </c>
      <c r="C156" s="2">
        <v>407.9</v>
      </c>
      <c r="D156" s="2">
        <v>1700</v>
      </c>
      <c r="E156" s="2">
        <v>500</v>
      </c>
      <c r="F156" s="2">
        <v>31.5</v>
      </c>
      <c r="G156" s="2">
        <v>12.5</v>
      </c>
      <c r="H156" s="6" t="str">
        <f t="shared" si="1"/>
        <v xml:space="preserve">*elseif,AR20,EQ,'VS1700X408',THEN
   CEDISAVS_VAR_d=1.70000
   CEDISAVS_VAR_bf=0.50000
   CEDISAVS_VAR_tf=0.03150
   CEDISAVS_VAR_tw=0.01250
</v>
      </c>
    </row>
    <row r="157" spans="1:8" ht="15" customHeight="1" x14ac:dyDescent="0.25">
      <c r="A157" s="1" t="s">
        <v>1497</v>
      </c>
      <c r="B157" s="1" t="s">
        <v>1497</v>
      </c>
      <c r="C157" s="2">
        <v>453.8</v>
      </c>
      <c r="D157" s="2">
        <v>1700</v>
      </c>
      <c r="E157" s="2">
        <v>500</v>
      </c>
      <c r="F157" s="2">
        <v>37.5</v>
      </c>
      <c r="G157" s="2">
        <v>12.5</v>
      </c>
      <c r="H157" s="6" t="str">
        <f t="shared" si="1"/>
        <v xml:space="preserve">*elseif,AR20,EQ,'VS1700X454',THEN
   CEDISAVS_VAR_d=1.70000
   CEDISAVS_VAR_bf=0.50000
   CEDISAVS_VAR_tf=0.03750
   CEDISAVS_VAR_tw=0.01250
</v>
      </c>
    </row>
    <row r="158" spans="1:8" ht="15" customHeight="1" x14ac:dyDescent="0.25">
      <c r="A158" s="1" t="s">
        <v>1498</v>
      </c>
      <c r="B158" s="1" t="s">
        <v>1498</v>
      </c>
      <c r="C158" s="2">
        <v>348.1</v>
      </c>
      <c r="D158" s="2">
        <v>1800</v>
      </c>
      <c r="E158" s="2">
        <v>500</v>
      </c>
      <c r="F158" s="2">
        <v>22.4</v>
      </c>
      <c r="G158" s="2">
        <v>12.5</v>
      </c>
      <c r="H158" s="6" t="str">
        <f t="shared" si="1"/>
        <v xml:space="preserve">*elseif,AR20,EQ,'VS1800X348',THEN
   CEDISAVS_VAR_d=1.80000
   CEDISAVS_VAR_bf=0.50000
   CEDISAVS_VAR_tf=0.02240
   CEDISAVS_VAR_tw=0.01250
</v>
      </c>
    </row>
    <row r="159" spans="1:8" ht="15" customHeight="1" x14ac:dyDescent="0.25">
      <c r="A159" s="1" t="s">
        <v>1499</v>
      </c>
      <c r="B159" s="1" t="s">
        <v>1499</v>
      </c>
      <c r="C159" s="2">
        <v>368</v>
      </c>
      <c r="D159" s="2">
        <v>1800</v>
      </c>
      <c r="E159" s="2">
        <v>500</v>
      </c>
      <c r="F159" s="2">
        <v>25</v>
      </c>
      <c r="G159" s="2">
        <v>12.5</v>
      </c>
      <c r="H159" s="6" t="str">
        <f t="shared" si="1"/>
        <v xml:space="preserve">*elseif,AR20,EQ,'VS1800X368',THEN
   CEDISAVS_VAR_d=1.80000
   CEDISAVS_VAR_bf=0.50000
   CEDISAVS_VAR_tf=0.02500
   CEDISAVS_VAR_tw=0.01250
</v>
      </c>
    </row>
    <row r="160" spans="1:8" ht="15" customHeight="1" x14ac:dyDescent="0.25">
      <c r="A160" s="1" t="s">
        <v>1500</v>
      </c>
      <c r="B160" s="1" t="s">
        <v>1500</v>
      </c>
      <c r="C160" s="2">
        <v>417.7</v>
      </c>
      <c r="D160" s="2">
        <v>1800</v>
      </c>
      <c r="E160" s="2">
        <v>500</v>
      </c>
      <c r="F160" s="2">
        <v>31.5</v>
      </c>
      <c r="G160" s="2">
        <v>12.5</v>
      </c>
      <c r="H160" s="6" t="str">
        <f t="shared" si="1"/>
        <v xml:space="preserve">*elseif,AR20,EQ,'VS1800X418',THEN
   CEDISAVS_VAR_d=1.80000
   CEDISAVS_VAR_bf=0.50000
   CEDISAVS_VAR_tf=0.03150
   CEDISAVS_VAR_tw=0.01250
</v>
      </c>
    </row>
    <row r="161" spans="1:8" ht="15" customHeight="1" x14ac:dyDescent="0.25">
      <c r="A161" s="1" t="s">
        <v>1501</v>
      </c>
      <c r="B161" s="1" t="s">
        <v>1501</v>
      </c>
      <c r="C161" s="2">
        <v>463.6</v>
      </c>
      <c r="D161" s="2">
        <v>1800</v>
      </c>
      <c r="E161" s="2">
        <v>500</v>
      </c>
      <c r="F161" s="2">
        <v>37.5</v>
      </c>
      <c r="G161" s="2">
        <v>12.5</v>
      </c>
      <c r="H161" s="6" t="str">
        <f t="shared" si="1"/>
        <v xml:space="preserve">*elseif,AR20,EQ,'VS1800X464',THEN
   CEDISAVS_VAR_d=1.80000
   CEDISAVS_VAR_bf=0.50000
   CEDISAVS_VAR_tf=0.03750
   CEDISAVS_VAR_tw=0.01250
</v>
      </c>
    </row>
    <row r="162" spans="1:8" ht="15" customHeight="1" x14ac:dyDescent="0.25">
      <c r="A162" s="1" t="s">
        <v>1502</v>
      </c>
      <c r="B162" s="1" t="s">
        <v>1502</v>
      </c>
      <c r="C162" s="2">
        <v>416.1</v>
      </c>
      <c r="D162" s="2">
        <v>1800</v>
      </c>
      <c r="E162" s="2">
        <v>500</v>
      </c>
      <c r="F162" s="2">
        <v>25</v>
      </c>
      <c r="G162" s="2">
        <v>16</v>
      </c>
      <c r="H162" s="6" t="str">
        <f t="shared" si="1"/>
        <v xml:space="preserve">*elseif,AR20,EQ,'VS1800X416',THEN
   CEDISAVS_VAR_d=1.80000
   CEDISAVS_VAR_bf=0.50000
   CEDISAVS_VAR_tf=0.02500
   CEDISAVS_VAR_tw=0.01600
</v>
      </c>
    </row>
    <row r="163" spans="1:8" ht="15" customHeight="1" x14ac:dyDescent="0.25">
      <c r="A163" s="1" t="s">
        <v>1503</v>
      </c>
      <c r="B163" s="1" t="s">
        <v>1503</v>
      </c>
      <c r="C163" s="2">
        <v>465.4</v>
      </c>
      <c r="D163" s="2">
        <v>1800</v>
      </c>
      <c r="E163" s="2">
        <v>500</v>
      </c>
      <c r="F163" s="2">
        <v>31.5</v>
      </c>
      <c r="G163" s="2">
        <v>16</v>
      </c>
      <c r="H163" s="6" t="str">
        <f t="shared" si="1"/>
        <v xml:space="preserve">*elseif,AR20,EQ,'VS1800X465',THEN
   CEDISAVS_VAR_d=1.80000
   CEDISAVS_VAR_bf=0.50000
   CEDISAVS_VAR_tf=0.03150
   CEDISAVS_VAR_tw=0.01600
</v>
      </c>
    </row>
    <row r="164" spans="1:8" ht="15" customHeight="1" x14ac:dyDescent="0.25">
      <c r="A164" s="1" t="s">
        <v>1504</v>
      </c>
      <c r="B164" s="1" t="s">
        <v>1504</v>
      </c>
      <c r="C164" s="2">
        <v>511</v>
      </c>
      <c r="D164" s="2">
        <v>1800</v>
      </c>
      <c r="E164" s="2">
        <v>500</v>
      </c>
      <c r="F164" s="2">
        <v>37.5</v>
      </c>
      <c r="G164" s="2">
        <v>16</v>
      </c>
      <c r="H164" s="6" t="str">
        <f t="shared" si="1"/>
        <v xml:space="preserve">*elseif,AR20,EQ,'VS1800X511',THEN
   CEDISAVS_VAR_d=1.80000
   CEDISAVS_VAR_bf=0.50000
   CEDISAVS_VAR_tf=0.03750
   CEDISAVS_VAR_tw=0.01600
</v>
      </c>
    </row>
    <row r="165" spans="1:8" ht="15" customHeight="1" x14ac:dyDescent="0.25"/>
    <row r="166" spans="1:8" ht="15" customHeight="1" x14ac:dyDescent="0.25"/>
    <row r="167" spans="1:8" ht="15" customHeight="1" x14ac:dyDescent="0.25"/>
    <row r="168" spans="1:8" ht="15" customHeight="1" x14ac:dyDescent="0.25"/>
    <row r="169" spans="1:8" ht="15" customHeight="1" x14ac:dyDescent="0.25"/>
    <row r="170" spans="1:8" ht="15" customHeight="1" x14ac:dyDescent="0.25"/>
    <row r="171" spans="1:8" ht="15" customHeight="1" x14ac:dyDescent="0.25"/>
    <row r="172" spans="1:8" ht="15" customHeight="1" x14ac:dyDescent="0.25"/>
    <row r="173" spans="1:8" ht="15" customHeight="1" x14ac:dyDescent="0.25"/>
    <row r="174" spans="1:8" ht="15" customHeight="1" x14ac:dyDescent="0.25"/>
    <row r="175" spans="1:8" ht="15" customHeight="1" x14ac:dyDescent="0.25"/>
    <row r="176" spans="1:8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7" ht="15" customHeight="1" x14ac:dyDescent="0.25"/>
    <row r="466" spans="3:7" ht="15" customHeight="1" x14ac:dyDescent="0.25"/>
    <row r="467" spans="3:7" ht="15" customHeight="1" x14ac:dyDescent="0.25"/>
    <row r="468" spans="3:7" ht="15" customHeight="1" x14ac:dyDescent="0.25"/>
    <row r="469" spans="3:7" ht="15" customHeight="1" x14ac:dyDescent="0.25"/>
    <row r="470" spans="3:7" ht="15" customHeight="1" x14ac:dyDescent="0.25"/>
    <row r="471" spans="3:7" ht="15" customHeight="1" x14ac:dyDescent="0.25"/>
    <row r="472" spans="3:7" s="5" customFormat="1" ht="15" customHeight="1" thickBot="1" x14ac:dyDescent="0.3">
      <c r="C472" s="4"/>
      <c r="D472" s="4"/>
      <c r="E472" s="4"/>
      <c r="F472" s="4"/>
      <c r="G472" s="4"/>
    </row>
    <row r="473" spans="3:7" ht="15" customHeight="1" x14ac:dyDescent="0.25"/>
    <row r="474" spans="3:7" ht="15" customHeight="1" x14ac:dyDescent="0.25"/>
    <row r="475" spans="3:7" ht="15" customHeight="1" x14ac:dyDescent="0.25"/>
    <row r="476" spans="3:7" ht="15" customHeight="1" x14ac:dyDescent="0.25"/>
    <row r="477" spans="3:7" ht="15" customHeight="1" x14ac:dyDescent="0.25"/>
    <row r="478" spans="3:7" ht="15" customHeight="1" x14ac:dyDescent="0.25"/>
    <row r="479" spans="3:7" ht="15" customHeight="1" x14ac:dyDescent="0.25"/>
    <row r="480" spans="3:7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</sheetData>
  <conditionalFormatting sqref="H1 J1:AQ1 H2:AQ1048576">
    <cfRule type="notContainsBlanks" dxfId="34" priority="3">
      <formula>LEN(TRIM(H1))&gt;0</formula>
    </cfRule>
  </conditionalFormatting>
  <conditionalFormatting sqref="A1:G1">
    <cfRule type="notContainsBlanks" dxfId="33" priority="5">
      <formula>LEN(TRIM(A1))&gt;0</formula>
    </cfRule>
  </conditionalFormatting>
  <conditionalFormatting sqref="H1 J1:AQ1">
    <cfRule type="notContainsBlanks" dxfId="32" priority="4">
      <formula>LEN(TRIM(H1))&gt;0</formula>
    </cfRule>
  </conditionalFormatting>
  <conditionalFormatting sqref="A1:G472">
    <cfRule type="containsBlanks" dxfId="31" priority="1">
      <formula>LEN(TRIM(A1))=0</formula>
    </cfRule>
    <cfRule type="expression" dxfId="30" priority="2">
      <formula>AND(COUNTA(A1),(COUNTBLANK(A$1)&lt;&gt;0))</formula>
    </cfRule>
    <cfRule type="notContainsBlanks" dxfId="29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1"/>
  <sheetViews>
    <sheetView showGridLines="0" zoomScaleNormal="100" workbookViewId="0">
      <pane ySplit="1" topLeftCell="A100" activePane="bottomLeft" state="frozen"/>
      <selection pane="bottomLeft" activeCell="I1" sqref="I1"/>
    </sheetView>
  </sheetViews>
  <sheetFormatPr defaultRowHeight="12.75" x14ac:dyDescent="0.25"/>
  <cols>
    <col min="1" max="2" width="18.7109375" style="1" customWidth="1"/>
    <col min="3" max="7" width="10.7109375" style="2" customWidth="1"/>
    <col min="8" max="8" width="76.28515625" style="1" bestFit="1" customWidth="1"/>
    <col min="9" max="70" width="10.7109375" style="1" customWidth="1"/>
    <col min="71" max="16384" width="9.140625" style="1"/>
  </cols>
  <sheetData>
    <row r="1" spans="1:9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tr">
        <f>IF(COUNTA([1]GERAL!B6),[1]GERAL!B6,"")</f>
        <v>d</v>
      </c>
      <c r="E1" s="3" t="str">
        <f>IF(COUNTA([1]GERAL!B7),[1]GERAL!B7,"")</f>
        <v>bf</v>
      </c>
      <c r="F1" s="3" t="str">
        <f>IF(COUNTA([1]GERAL!B8),[1]GERAL!B8,"")</f>
        <v>tf</v>
      </c>
      <c r="G1" s="3" t="str">
        <f>IF(COUNTA([1]GERAL!B9),[1]GERAL!B9,"")</f>
        <v>tw</v>
      </c>
      <c r="H1" s="1" t="s">
        <v>176</v>
      </c>
      <c r="I1" s="9" t="s">
        <v>1641</v>
      </c>
    </row>
    <row r="2" spans="1:9" ht="15" customHeight="1" x14ac:dyDescent="0.25">
      <c r="A2" s="1" t="s">
        <v>1505</v>
      </c>
      <c r="B2" s="1" t="s">
        <v>1505</v>
      </c>
      <c r="C2" s="2">
        <v>47.5</v>
      </c>
      <c r="D2" s="2">
        <v>300</v>
      </c>
      <c r="E2" s="2">
        <v>200</v>
      </c>
      <c r="F2" s="2">
        <v>9.5</v>
      </c>
      <c r="G2" s="2">
        <v>8</v>
      </c>
      <c r="H2" s="6" t="str">
        <f>$H$1 &amp; UPPER(A2) &amp; "',THEN" &amp; CHAR(10) &amp; "   " &amp; $I$1 &amp; "_VAR_" &amp; $D$1 &amp; "=" &amp; FIXED(D2/1000,5) &amp; CHAR(10) &amp; "   " &amp; $I$1 &amp; "_VAR_" &amp; $E$1 &amp; "=" &amp; FIXED(E2/1000,5) &amp; CHAR(10) &amp; "   " &amp; $I$1 &amp; "_VAR_" &amp; $F$1 &amp; "=" &amp; FIXED(F2/1000,5) &amp; CHAR(10) &amp; "   " &amp; $I$1 &amp; "_VAR_" &amp; $G$1 &amp; "=" &amp; FIXED(G2/1000,5) &amp; CHAR(10)</f>
        <v xml:space="preserve">*elseif,AR20,EQ,'CVS300X47',THEN
   CEDISACVS_VAR_d=0.30000
   CEDISACVS_VAR_bf=0.20000
   CEDISACVS_VAR_tf=0.00950
   CEDISACVS_VAR_tw=0.00800
</v>
      </c>
    </row>
    <row r="3" spans="1:9" ht="15" customHeight="1" x14ac:dyDescent="0.25">
      <c r="A3" s="1" t="s">
        <v>1506</v>
      </c>
      <c r="B3" s="1" t="s">
        <v>1506</v>
      </c>
      <c r="C3" s="2">
        <v>56.5</v>
      </c>
      <c r="D3" s="2">
        <v>300</v>
      </c>
      <c r="E3" s="2">
        <v>200</v>
      </c>
      <c r="F3" s="2">
        <v>12.5</v>
      </c>
      <c r="G3" s="2">
        <v>8</v>
      </c>
      <c r="H3" s="6" t="str">
        <f>$H$1 &amp; UPPER(A3) &amp; "',THEN" &amp; CHAR(10) &amp; "   " &amp; $I$1 &amp; "_VAR_" &amp; $D$1 &amp; "=" &amp; FIXED(D3/1000,5) &amp; CHAR(10) &amp; "   " &amp; $I$1 &amp; "_VAR_" &amp; $E$1 &amp; "=" &amp; FIXED(E3/1000,5) &amp; CHAR(10) &amp; "   " &amp; $I$1 &amp; "_VAR_" &amp; $F$1 &amp; "=" &amp; FIXED(F3/1000,5) &amp; CHAR(10) &amp; "   " &amp; $I$1 &amp; "_VAR_" &amp; $G$1 &amp; "=" &amp; FIXED(G3/1000,5) &amp; CHAR(10)</f>
        <v xml:space="preserve">*elseif,AR20,EQ,'CVS300X57',THEN
   CEDISACVS_VAR_d=0.30000
   CEDISACVS_VAR_bf=0.20000
   CEDISACVS_VAR_tf=0.01250
   CEDISACVS_VAR_tw=0.00800
</v>
      </c>
    </row>
    <row r="4" spans="1:9" ht="15" customHeight="1" x14ac:dyDescent="0.25">
      <c r="A4" s="1" t="s">
        <v>1507</v>
      </c>
      <c r="B4" s="1" t="s">
        <v>1507</v>
      </c>
      <c r="C4" s="2">
        <v>67</v>
      </c>
      <c r="D4" s="2">
        <v>300</v>
      </c>
      <c r="E4" s="2">
        <v>200</v>
      </c>
      <c r="F4" s="2">
        <v>16</v>
      </c>
      <c r="G4" s="2">
        <v>8</v>
      </c>
      <c r="H4" s="6" t="str">
        <f>$H$1 &amp; UPPER(A4) &amp; "',THEN" &amp; CHAR(10) &amp; "   " &amp; $I$1 &amp; "_VAR_" &amp; $D$1 &amp; "=" &amp; FIXED(D4/1000,5) &amp; CHAR(10) &amp; "   " &amp; $I$1 &amp; "_VAR_" &amp; $E$1 &amp; "=" &amp; FIXED(E4/1000,5) &amp; CHAR(10) &amp; "   " &amp; $I$1 &amp; "_VAR_" &amp; $F$1 &amp; "=" &amp; FIXED(F4/1000,5) &amp; CHAR(10) &amp; "   " &amp; $I$1 &amp; "_VAR_" &amp; $G$1 &amp; "=" &amp; FIXED(G4/1000,5) &amp; CHAR(10)</f>
        <v xml:space="preserve">*elseif,AR20,EQ,'CVS300X67',THEN
   CEDISACVS_VAR_d=0.30000
   CEDISACVS_VAR_bf=0.20000
   CEDISACVS_VAR_tf=0.01600
   CEDISACVS_VAR_tw=0.00800
</v>
      </c>
    </row>
    <row r="5" spans="1:9" ht="15" customHeight="1" x14ac:dyDescent="0.25">
      <c r="A5" s="1" t="s">
        <v>1508</v>
      </c>
      <c r="B5" s="1" t="s">
        <v>1508</v>
      </c>
      <c r="C5" s="2">
        <v>70.3</v>
      </c>
      <c r="D5" s="2">
        <v>300</v>
      </c>
      <c r="E5" s="2">
        <v>200</v>
      </c>
      <c r="F5" s="2">
        <v>16</v>
      </c>
      <c r="G5" s="2">
        <v>9.5</v>
      </c>
      <c r="H5" s="6" t="str">
        <f>$H$1 &amp; UPPER(A5) &amp; "',THEN" &amp; CHAR(10) &amp; "   " &amp; $I$1 &amp; "_VAR_" &amp; $D$1 &amp; "=" &amp; FIXED(D5/1000,5) &amp; CHAR(10) &amp; "   " &amp; $I$1 &amp; "_VAR_" &amp; $E$1 &amp; "=" &amp; FIXED(E5/1000,5) &amp; CHAR(10) &amp; "   " &amp; $I$1 &amp; "_VAR_" &amp; $F$1 &amp; "=" &amp; FIXED(F5/1000,5) &amp; CHAR(10) &amp; "   " &amp; $I$1 &amp; "_VAR_" &amp; $G$1 &amp; "=" &amp; FIXED(G5/1000,5) &amp; CHAR(10)</f>
        <v xml:space="preserve">*elseif,AR20,EQ,'CVS300X70',THEN
   CEDISACVS_VAR_d=0.30000
   CEDISACVS_VAR_bf=0.20000
   CEDISACVS_VAR_tf=0.01600
   CEDISACVS_VAR_tw=0.00950
</v>
      </c>
    </row>
    <row r="6" spans="1:9" ht="15" customHeight="1" x14ac:dyDescent="0.25">
      <c r="A6" s="1" t="s">
        <v>1509</v>
      </c>
      <c r="B6" s="1" t="s">
        <v>1509</v>
      </c>
      <c r="C6" s="2">
        <v>79.2</v>
      </c>
      <c r="D6" s="2">
        <v>300</v>
      </c>
      <c r="E6" s="2">
        <v>200</v>
      </c>
      <c r="F6" s="2">
        <v>19</v>
      </c>
      <c r="G6" s="2">
        <v>9.5</v>
      </c>
      <c r="H6" s="6" t="str">
        <f>$H$1 &amp; UPPER(A6) &amp; "',THEN" &amp; CHAR(10) &amp; "   " &amp; $I$1 &amp; "_VAR_" &amp; $D$1 &amp; "=" &amp; FIXED(D6/1000,5) &amp; CHAR(10) &amp; "   " &amp; $I$1 &amp; "_VAR_" &amp; $E$1 &amp; "=" &amp; FIXED(E6/1000,5) &amp; CHAR(10) &amp; "   " &amp; $I$1 &amp; "_VAR_" &amp; $F$1 &amp; "=" &amp; FIXED(F6/1000,5) &amp; CHAR(10) &amp; "   " &amp; $I$1 &amp; "_VAR_" &amp; $G$1 &amp; "=" &amp; FIXED(G6/1000,5) &amp; CHAR(10)</f>
        <v xml:space="preserve">*elseif,AR20,EQ,'CVS300X79',THEN
   CEDISACVS_VAR_d=0.30000
   CEDISACVS_VAR_bf=0.20000
   CEDISACVS_VAR_tf=0.01900
   CEDISACVS_VAR_tw=0.00950
</v>
      </c>
    </row>
    <row r="7" spans="1:9" ht="15" customHeight="1" x14ac:dyDescent="0.25">
      <c r="A7" s="1" t="s">
        <v>1510</v>
      </c>
      <c r="B7" s="1" t="s">
        <v>1510</v>
      </c>
      <c r="C7" s="2">
        <v>85.4</v>
      </c>
      <c r="D7" s="2">
        <v>300</v>
      </c>
      <c r="E7" s="2">
        <v>200</v>
      </c>
      <c r="F7" s="2">
        <v>19</v>
      </c>
      <c r="G7" s="2">
        <v>12.5</v>
      </c>
      <c r="H7" s="6" t="str">
        <f>$H$1 &amp; UPPER(A7) &amp; "',THEN" &amp; CHAR(10) &amp; "   " &amp; $I$1 &amp; "_VAR_" &amp; $D$1 &amp; "=" &amp; FIXED(D7/1000,5) &amp; CHAR(10) &amp; "   " &amp; $I$1 &amp; "_VAR_" &amp; $E$1 &amp; "=" &amp; FIXED(E7/1000,5) &amp; CHAR(10) &amp; "   " &amp; $I$1 &amp; "_VAR_" &amp; $F$1 &amp; "=" &amp; FIXED(F7/1000,5) &amp; CHAR(10) &amp; "   " &amp; $I$1 &amp; "_VAR_" &amp; $G$1 &amp; "=" &amp; FIXED(G7/1000,5) &amp; CHAR(10)</f>
        <v xml:space="preserve">*elseif,AR20,EQ,'CVS300X85',THEN
   CEDISACVS_VAR_d=0.30000
   CEDISACVS_VAR_bf=0.20000
   CEDISACVS_VAR_tf=0.01900
   CEDISACVS_VAR_tw=0.01250
</v>
      </c>
    </row>
    <row r="8" spans="1:9" ht="15" customHeight="1" x14ac:dyDescent="0.25">
      <c r="A8" s="1" t="s">
        <v>1511</v>
      </c>
      <c r="B8" s="1" t="s">
        <v>1511</v>
      </c>
      <c r="C8" s="2">
        <v>95.4</v>
      </c>
      <c r="D8" s="2">
        <v>300</v>
      </c>
      <c r="E8" s="2">
        <v>200</v>
      </c>
      <c r="F8" s="2">
        <v>22.4</v>
      </c>
      <c r="G8" s="2">
        <v>12.5</v>
      </c>
      <c r="H8" s="6" t="str">
        <f>$H$1 &amp; UPPER(A8) &amp; "',THEN" &amp; CHAR(10) &amp; "   " &amp; $I$1 &amp; "_VAR_" &amp; $D$1 &amp; "=" &amp; FIXED(D8/1000,5) &amp; CHAR(10) &amp; "   " &amp; $I$1 &amp; "_VAR_" &amp; $E$1 &amp; "=" &amp; FIXED(E8/1000,5) &amp; CHAR(10) &amp; "   " &amp; $I$1 &amp; "_VAR_" &amp; $F$1 &amp; "=" &amp; FIXED(F8/1000,5) &amp; CHAR(10) &amp; "   " &amp; $I$1 &amp; "_VAR_" &amp; $G$1 &amp; "=" &amp; FIXED(G8/1000,5) &amp; CHAR(10)</f>
        <v xml:space="preserve">*elseif,AR20,EQ,'CVS300X95',THEN
   CEDISACVS_VAR_d=0.30000
   CEDISACVS_VAR_bf=0.20000
   CEDISACVS_VAR_tf=0.02240
   CEDISACVS_VAR_tw=0.01250
</v>
      </c>
    </row>
    <row r="9" spans="1:9" ht="15" customHeight="1" x14ac:dyDescent="0.25">
      <c r="A9" s="1" t="s">
        <v>1512</v>
      </c>
      <c r="B9" s="1" t="s">
        <v>1512</v>
      </c>
      <c r="C9" s="2">
        <v>55</v>
      </c>
      <c r="D9" s="2">
        <v>300</v>
      </c>
      <c r="E9" s="2">
        <v>250</v>
      </c>
      <c r="F9" s="2">
        <v>9.5</v>
      </c>
      <c r="G9" s="2">
        <v>8</v>
      </c>
      <c r="H9" s="6" t="str">
        <f>$H$1 &amp; UPPER(A9) &amp; "',THEN" &amp; CHAR(10) &amp; "   " &amp; $I$1 &amp; "_VAR_" &amp; $D$1 &amp; "=" &amp; FIXED(D9/1000,5) &amp; CHAR(10) &amp; "   " &amp; $I$1 &amp; "_VAR_" &amp; $E$1 &amp; "=" &amp; FIXED(E9/1000,5) &amp; CHAR(10) &amp; "   " &amp; $I$1 &amp; "_VAR_" &amp; $F$1 &amp; "=" &amp; FIXED(F9/1000,5) &amp; CHAR(10) &amp; "   " &amp; $I$1 &amp; "_VAR_" &amp; $G$1 &amp; "=" &amp; FIXED(G9/1000,5) &amp; CHAR(10)</f>
        <v xml:space="preserve">*elseif,AR20,EQ,'CVS300X55',THEN
   CEDISACVS_VAR_d=0.30000
   CEDISACVS_VAR_bf=0.25000
   CEDISACVS_VAR_tf=0.00950
   CEDISACVS_VAR_tw=0.00800
</v>
      </c>
    </row>
    <row r="10" spans="1:9" ht="15" customHeight="1" x14ac:dyDescent="0.25">
      <c r="A10" s="1" t="s">
        <v>1513</v>
      </c>
      <c r="B10" s="1" t="s">
        <v>1513</v>
      </c>
      <c r="C10" s="2">
        <v>66.3</v>
      </c>
      <c r="D10" s="2">
        <v>300</v>
      </c>
      <c r="E10" s="2">
        <v>250</v>
      </c>
      <c r="F10" s="2">
        <v>12.5</v>
      </c>
      <c r="G10" s="2">
        <v>8</v>
      </c>
      <c r="H10" s="6" t="str">
        <f>$H$1 &amp; UPPER(A10) &amp; "',THEN" &amp; CHAR(10) &amp; "   " &amp; $I$1 &amp; "_VAR_" &amp; $D$1 &amp; "=" &amp; FIXED(D10/1000,5) &amp; CHAR(10) &amp; "   " &amp; $I$1 &amp; "_VAR_" &amp; $E$1 &amp; "=" &amp; FIXED(E10/1000,5) &amp; CHAR(10) &amp; "   " &amp; $I$1 &amp; "_VAR_" &amp; $F$1 &amp; "=" &amp; FIXED(F10/1000,5) &amp; CHAR(10) &amp; "   " &amp; $I$1 &amp; "_VAR_" &amp; $G$1 &amp; "=" &amp; FIXED(G10/1000,5) &amp; CHAR(10)</f>
        <v xml:space="preserve">*elseif,AR20,EQ,'CVS300X66',THEN
   CEDISACVS_VAR_d=0.30000
   CEDISACVS_VAR_bf=0.25000
   CEDISACVS_VAR_tf=0.01250
   CEDISACVS_VAR_tw=0.00800
</v>
      </c>
    </row>
    <row r="11" spans="1:9" ht="15" customHeight="1" x14ac:dyDescent="0.25">
      <c r="A11" s="1" t="s">
        <v>1514</v>
      </c>
      <c r="B11" s="1" t="s">
        <v>1514</v>
      </c>
      <c r="C11" s="2">
        <v>79.599999999999994</v>
      </c>
      <c r="D11" s="2">
        <v>300</v>
      </c>
      <c r="E11" s="2">
        <v>250</v>
      </c>
      <c r="F11" s="2">
        <v>16</v>
      </c>
      <c r="G11" s="2">
        <v>8</v>
      </c>
      <c r="H11" s="6" t="str">
        <f>$H$1 &amp; UPPER(A11) &amp; "',THEN" &amp; CHAR(10) &amp; "   " &amp; $I$1 &amp; "_VAR_" &amp; $D$1 &amp; "=" &amp; FIXED(D11/1000,5) &amp; CHAR(10) &amp; "   " &amp; $I$1 &amp; "_VAR_" &amp; $E$1 &amp; "=" &amp; FIXED(E11/1000,5) &amp; CHAR(10) &amp; "   " &amp; $I$1 &amp; "_VAR_" &amp; $F$1 &amp; "=" &amp; FIXED(F11/1000,5) &amp; CHAR(10) &amp; "   " &amp; $I$1 &amp; "_VAR_" &amp; $G$1 &amp; "=" &amp; FIXED(G11/1000,5) &amp; CHAR(10)</f>
        <v xml:space="preserve">*elseif,AR20,EQ,'CVS300X80',THEN
   CEDISACVS_VAR_d=0.30000
   CEDISACVS_VAR_bf=0.25000
   CEDISACVS_VAR_tf=0.01600
   CEDISACVS_VAR_tw=0.00800
</v>
      </c>
    </row>
    <row r="12" spans="1:9" ht="15" customHeight="1" x14ac:dyDescent="0.25">
      <c r="A12" s="1" t="s">
        <v>1515</v>
      </c>
      <c r="B12" s="1" t="s">
        <v>1515</v>
      </c>
      <c r="C12" s="2">
        <v>82.8</v>
      </c>
      <c r="D12" s="2">
        <v>300</v>
      </c>
      <c r="E12" s="2">
        <v>250</v>
      </c>
      <c r="F12" s="2">
        <v>16</v>
      </c>
      <c r="G12" s="2">
        <v>9.5</v>
      </c>
      <c r="H12" s="6" t="str">
        <f>$H$1 &amp; UPPER(A12) &amp; "',THEN" &amp; CHAR(10) &amp; "   " &amp; $I$1 &amp; "_VAR_" &amp; $D$1 &amp; "=" &amp; FIXED(D12/1000,5) &amp; CHAR(10) &amp; "   " &amp; $I$1 &amp; "_VAR_" &amp; $E$1 &amp; "=" &amp; FIXED(E12/1000,5) &amp; CHAR(10) &amp; "   " &amp; $I$1 &amp; "_VAR_" &amp; $F$1 &amp; "=" &amp; FIXED(F12/1000,5) &amp; CHAR(10) &amp; "   " &amp; $I$1 &amp; "_VAR_" &amp; $G$1 &amp; "=" &amp; FIXED(G12/1000,5) &amp; CHAR(10)</f>
        <v xml:space="preserve">*elseif,AR20,EQ,'CVS300X83',THEN
   CEDISACVS_VAR_d=0.30000
   CEDISACVS_VAR_bf=0.25000
   CEDISACVS_VAR_tf=0.01600
   CEDISACVS_VAR_tw=0.00950
</v>
      </c>
    </row>
    <row r="13" spans="1:9" ht="15" customHeight="1" x14ac:dyDescent="0.25">
      <c r="A13" s="1" t="s">
        <v>1516</v>
      </c>
      <c r="B13" s="1" t="s">
        <v>1516</v>
      </c>
      <c r="C13" s="2">
        <v>94.1</v>
      </c>
      <c r="D13" s="2">
        <v>300</v>
      </c>
      <c r="E13" s="2">
        <v>250</v>
      </c>
      <c r="F13" s="2">
        <v>19</v>
      </c>
      <c r="G13" s="2">
        <v>9.5</v>
      </c>
      <c r="H13" s="6" t="str">
        <f>$H$1 &amp; UPPER(A13) &amp; "',THEN" &amp; CHAR(10) &amp; "   " &amp; $I$1 &amp; "_VAR_" &amp; $D$1 &amp; "=" &amp; FIXED(D13/1000,5) &amp; CHAR(10) &amp; "   " &amp; $I$1 &amp; "_VAR_" &amp; $E$1 &amp; "=" &amp; FIXED(E13/1000,5) &amp; CHAR(10) &amp; "   " &amp; $I$1 &amp; "_VAR_" &amp; $F$1 &amp; "=" &amp; FIXED(F13/1000,5) &amp; CHAR(10) &amp; "   " &amp; $I$1 &amp; "_VAR_" &amp; $G$1 &amp; "=" &amp; FIXED(G13/1000,5) &amp; CHAR(10)</f>
        <v xml:space="preserve">*elseif,AR20,EQ,'CVS300X94',THEN
   CEDISACVS_VAR_d=0.30000
   CEDISACVS_VAR_bf=0.25000
   CEDISACVS_VAR_tf=0.01900
   CEDISACVS_VAR_tw=0.00950
</v>
      </c>
    </row>
    <row r="14" spans="1:9" ht="15" customHeight="1" x14ac:dyDescent="0.25">
      <c r="A14" s="1" t="s">
        <v>1517</v>
      </c>
      <c r="B14" s="1" t="s">
        <v>1517</v>
      </c>
      <c r="C14" s="2">
        <v>100.3</v>
      </c>
      <c r="D14" s="2">
        <v>300</v>
      </c>
      <c r="E14" s="2">
        <v>250</v>
      </c>
      <c r="F14" s="2">
        <v>19</v>
      </c>
      <c r="G14" s="2">
        <v>12.5</v>
      </c>
      <c r="H14" s="6" t="str">
        <f>$H$1 &amp; UPPER(A14) &amp; "',THEN" &amp; CHAR(10) &amp; "   " &amp; $I$1 &amp; "_VAR_" &amp; $D$1 &amp; "=" &amp; FIXED(D14/1000,5) &amp; CHAR(10) &amp; "   " &amp; $I$1 &amp; "_VAR_" &amp; $E$1 &amp; "=" &amp; FIXED(E14/1000,5) &amp; CHAR(10) &amp; "   " &amp; $I$1 &amp; "_VAR_" &amp; $F$1 &amp; "=" &amp; FIXED(F14/1000,5) &amp; CHAR(10) &amp; "   " &amp; $I$1 &amp; "_VAR_" &amp; $G$1 &amp; "=" &amp; FIXED(G14/1000,5) &amp; CHAR(10)</f>
        <v xml:space="preserve">*elseif,AR20,EQ,'CVS300X100',THEN
   CEDISACVS_VAR_d=0.30000
   CEDISACVS_VAR_bf=0.25000
   CEDISACVS_VAR_tf=0.01900
   CEDISACVS_VAR_tw=0.01250
</v>
      </c>
    </row>
    <row r="15" spans="1:9" ht="15" customHeight="1" x14ac:dyDescent="0.25">
      <c r="A15" s="1" t="s">
        <v>1518</v>
      </c>
      <c r="B15" s="1" t="s">
        <v>1518</v>
      </c>
      <c r="C15" s="2">
        <v>113</v>
      </c>
      <c r="D15" s="2">
        <v>300</v>
      </c>
      <c r="E15" s="2">
        <v>250</v>
      </c>
      <c r="F15" s="2">
        <v>22.4</v>
      </c>
      <c r="G15" s="2">
        <v>12.5</v>
      </c>
      <c r="H15" s="6" t="str">
        <f>$H$1 &amp; UPPER(A15) &amp; "',THEN" &amp; CHAR(10) &amp; "   " &amp; $I$1 &amp; "_VAR_" &amp; $D$1 &amp; "=" &amp; FIXED(D15/1000,5) &amp; CHAR(10) &amp; "   " &amp; $I$1 &amp; "_VAR_" &amp; $E$1 &amp; "=" &amp; FIXED(E15/1000,5) &amp; CHAR(10) &amp; "   " &amp; $I$1 &amp; "_VAR_" &amp; $F$1 &amp; "=" &amp; FIXED(F15/1000,5) &amp; CHAR(10) &amp; "   " &amp; $I$1 &amp; "_VAR_" &amp; $G$1 &amp; "=" &amp; FIXED(G15/1000,5) &amp; CHAR(10)</f>
        <v xml:space="preserve">*elseif,AR20,EQ,'CVS300X113',THEN
   CEDISACVS_VAR_d=0.30000
   CEDISACVS_VAR_bf=0.25000
   CEDISACVS_VAR_tf=0.02240
   CEDISACVS_VAR_tw=0.01250
</v>
      </c>
    </row>
    <row r="16" spans="1:9" ht="15" customHeight="1" x14ac:dyDescent="0.25">
      <c r="A16" s="1" t="s">
        <v>1519</v>
      </c>
      <c r="B16" s="1" t="s">
        <v>1519</v>
      </c>
      <c r="C16" s="2">
        <v>73.3</v>
      </c>
      <c r="D16" s="2">
        <v>350</v>
      </c>
      <c r="E16" s="2">
        <v>250</v>
      </c>
      <c r="F16" s="2">
        <v>12.5</v>
      </c>
      <c r="G16" s="2">
        <v>9.5</v>
      </c>
      <c r="H16" s="6" t="str">
        <f>$H$1 &amp; UPPER(A16) &amp; "',THEN" &amp; CHAR(10) &amp; "   " &amp; $I$1 &amp; "_VAR_" &amp; $D$1 &amp; "=" &amp; FIXED(D16/1000,5) &amp; CHAR(10) &amp; "   " &amp; $I$1 &amp; "_VAR_" &amp; $E$1 &amp; "=" &amp; FIXED(E16/1000,5) &amp; CHAR(10) &amp; "   " &amp; $I$1 &amp; "_VAR_" &amp; $F$1 &amp; "=" &amp; FIXED(F16/1000,5) &amp; CHAR(10) &amp; "   " &amp; $I$1 &amp; "_VAR_" &amp; $G$1 &amp; "=" &amp; FIXED(G16/1000,5) &amp; CHAR(10)</f>
        <v xml:space="preserve">*elseif,AR20,EQ,'CVS350X73',THEN
   CEDISACVS_VAR_d=0.35000
   CEDISACVS_VAR_bf=0.25000
   CEDISACVS_VAR_tf=0.01250
   CEDISACVS_VAR_tw=0.00950
</v>
      </c>
    </row>
    <row r="17" spans="1:8" ht="15" customHeight="1" x14ac:dyDescent="0.25">
      <c r="A17" s="1" t="s">
        <v>1520</v>
      </c>
      <c r="B17" s="1" t="s">
        <v>1520</v>
      </c>
      <c r="C17" s="2">
        <v>86.5</v>
      </c>
      <c r="D17" s="2">
        <v>350</v>
      </c>
      <c r="E17" s="2">
        <v>250</v>
      </c>
      <c r="F17" s="2">
        <v>16</v>
      </c>
      <c r="G17" s="2">
        <v>9.5</v>
      </c>
      <c r="H17" s="6" t="str">
        <f>$H$1 &amp; UPPER(A17) &amp; "',THEN" &amp; CHAR(10) &amp; "   " &amp; $I$1 &amp; "_VAR_" &amp; $D$1 &amp; "=" &amp; FIXED(D17/1000,5) &amp; CHAR(10) &amp; "   " &amp; $I$1 &amp; "_VAR_" &amp; $E$1 &amp; "=" &amp; FIXED(E17/1000,5) &amp; CHAR(10) &amp; "   " &amp; $I$1 &amp; "_VAR_" &amp; $F$1 &amp; "=" &amp; FIXED(F17/1000,5) &amp; CHAR(10) &amp; "   " &amp; $I$1 &amp; "_VAR_" &amp; $G$1 &amp; "=" &amp; FIXED(G17/1000,5) &amp; CHAR(10)</f>
        <v xml:space="preserve">*elseif,AR20,EQ,'CVS350X87',THEN
   CEDISACVS_VAR_d=0.35000
   CEDISACVS_VAR_bf=0.25000
   CEDISACVS_VAR_tf=0.01600
   CEDISACVS_VAR_tw=0.00950
</v>
      </c>
    </row>
    <row r="18" spans="1:8" ht="15" customHeight="1" x14ac:dyDescent="0.25">
      <c r="A18" s="1" t="s">
        <v>1521</v>
      </c>
      <c r="B18" s="1" t="s">
        <v>1521</v>
      </c>
      <c r="C18" s="2">
        <v>97.8</v>
      </c>
      <c r="D18" s="2">
        <v>350</v>
      </c>
      <c r="E18" s="2">
        <v>250</v>
      </c>
      <c r="F18" s="2">
        <v>19</v>
      </c>
      <c r="G18" s="2">
        <v>9.5</v>
      </c>
      <c r="H18" s="6" t="str">
        <f>$H$1 &amp; UPPER(A18) &amp; "',THEN" &amp; CHAR(10) &amp; "   " &amp; $I$1 &amp; "_VAR_" &amp; $D$1 &amp; "=" &amp; FIXED(D18/1000,5) &amp; CHAR(10) &amp; "   " &amp; $I$1 &amp; "_VAR_" &amp; $E$1 &amp; "=" &amp; FIXED(E18/1000,5) &amp; CHAR(10) &amp; "   " &amp; $I$1 &amp; "_VAR_" &amp; $F$1 &amp; "=" &amp; FIXED(F18/1000,5) &amp; CHAR(10) &amp; "   " &amp; $I$1 &amp; "_VAR_" &amp; $G$1 &amp; "=" &amp; FIXED(G18/1000,5) &amp; CHAR(10)</f>
        <v xml:space="preserve">*elseif,AR20,EQ,'CVS350X98',THEN
   CEDISACVS_VAR_d=0.35000
   CEDISACVS_VAR_bf=0.25000
   CEDISACVS_VAR_tf=0.01900
   CEDISACVS_VAR_tw=0.00950
</v>
      </c>
    </row>
    <row r="19" spans="1:8" ht="15" customHeight="1" x14ac:dyDescent="0.25">
      <c r="A19" s="1" t="s">
        <v>1522</v>
      </c>
      <c r="B19" s="1" t="s">
        <v>1522</v>
      </c>
      <c r="C19" s="2">
        <v>105.2</v>
      </c>
      <c r="D19" s="2">
        <v>350</v>
      </c>
      <c r="E19" s="2">
        <v>250</v>
      </c>
      <c r="F19" s="2">
        <v>19</v>
      </c>
      <c r="G19" s="2">
        <v>12.5</v>
      </c>
      <c r="H19" s="6" t="str">
        <f>$H$1 &amp; UPPER(A19) &amp; "',THEN" &amp; CHAR(10) &amp; "   " &amp; $I$1 &amp; "_VAR_" &amp; $D$1 &amp; "=" &amp; FIXED(D19/1000,5) &amp; CHAR(10) &amp; "   " &amp; $I$1 &amp; "_VAR_" &amp; $E$1 &amp; "=" &amp; FIXED(E19/1000,5) &amp; CHAR(10) &amp; "   " &amp; $I$1 &amp; "_VAR_" &amp; $F$1 &amp; "=" &amp; FIXED(F19/1000,5) &amp; CHAR(10) &amp; "   " &amp; $I$1 &amp; "_VAR_" &amp; $G$1 &amp; "=" &amp; FIXED(G19/1000,5) &amp; CHAR(10)</f>
        <v xml:space="preserve">*elseif,AR20,EQ,'CVS350X105',THEN
   CEDISACVS_VAR_d=0.35000
   CEDISACVS_VAR_bf=0.25000
   CEDISACVS_VAR_tf=0.01900
   CEDISACVS_VAR_tw=0.01250
</v>
      </c>
    </row>
    <row r="20" spans="1:8" ht="15" customHeight="1" x14ac:dyDescent="0.25">
      <c r="A20" s="1" t="s">
        <v>1523</v>
      </c>
      <c r="B20" s="1" t="s">
        <v>1523</v>
      </c>
      <c r="C20" s="2">
        <v>117.8</v>
      </c>
      <c r="D20" s="2">
        <v>350</v>
      </c>
      <c r="E20" s="2">
        <v>250</v>
      </c>
      <c r="F20" s="2">
        <v>22.4</v>
      </c>
      <c r="G20" s="2">
        <v>12.5</v>
      </c>
      <c r="H20" s="6" t="str">
        <f>$H$1 &amp; UPPER(A20) &amp; "',THEN" &amp; CHAR(10) &amp; "   " &amp; $I$1 &amp; "_VAR_" &amp; $D$1 &amp; "=" &amp; FIXED(D20/1000,5) &amp; CHAR(10) &amp; "   " &amp; $I$1 &amp; "_VAR_" &amp; $E$1 &amp; "=" &amp; FIXED(E20/1000,5) &amp; CHAR(10) &amp; "   " &amp; $I$1 &amp; "_VAR_" &amp; $F$1 &amp; "=" &amp; FIXED(F20/1000,5) &amp; CHAR(10) &amp; "   " &amp; $I$1 &amp; "_VAR_" &amp; $G$1 &amp; "=" &amp; FIXED(G20/1000,5) &amp; CHAR(10)</f>
        <v xml:space="preserve">*elseif,AR20,EQ,'CVS350X118',THEN
   CEDISACVS_VAR_d=0.35000
   CEDISACVS_VAR_bf=0.25000
   CEDISACVS_VAR_tf=0.02240
   CEDISACVS_VAR_tw=0.01250
</v>
      </c>
    </row>
    <row r="21" spans="1:8" ht="15" customHeight="1" x14ac:dyDescent="0.25">
      <c r="A21" s="1" t="s">
        <v>1524</v>
      </c>
      <c r="B21" s="1" t="s">
        <v>1524</v>
      </c>
      <c r="C21" s="2">
        <v>127.6</v>
      </c>
      <c r="D21" s="2">
        <v>350</v>
      </c>
      <c r="E21" s="2">
        <v>250</v>
      </c>
      <c r="F21" s="2">
        <v>25</v>
      </c>
      <c r="G21" s="2">
        <v>12.5</v>
      </c>
      <c r="H21" s="6" t="str">
        <f>$H$1 &amp; UPPER(A21) &amp; "',THEN" &amp; CHAR(10) &amp; "   " &amp; $I$1 &amp; "_VAR_" &amp; $D$1 &amp; "=" &amp; FIXED(D21/1000,5) &amp; CHAR(10) &amp; "   " &amp; $I$1 &amp; "_VAR_" &amp; $E$1 &amp; "=" &amp; FIXED(E21/1000,5) &amp; CHAR(10) &amp; "   " &amp; $I$1 &amp; "_VAR_" &amp; $F$1 &amp; "=" &amp; FIXED(F21/1000,5) &amp; CHAR(10) &amp; "   " &amp; $I$1 &amp; "_VAR_" &amp; $G$1 &amp; "=" &amp; FIXED(G21/1000,5) &amp; CHAR(10)</f>
        <v xml:space="preserve">*elseif,AR20,EQ,'CVS350X128',THEN
   CEDISACVS_VAR_d=0.35000
   CEDISACVS_VAR_bf=0.25000
   CEDISACVS_VAR_tf=0.02500
   CEDISACVS_VAR_tw=0.01250
</v>
      </c>
    </row>
    <row r="22" spans="1:8" ht="15" customHeight="1" x14ac:dyDescent="0.25">
      <c r="A22" s="1" t="s">
        <v>1525</v>
      </c>
      <c r="B22" s="1" t="s">
        <v>1525</v>
      </c>
      <c r="C22" s="2">
        <v>135.80000000000001</v>
      </c>
      <c r="D22" s="2">
        <v>350</v>
      </c>
      <c r="E22" s="2">
        <v>250</v>
      </c>
      <c r="F22" s="2">
        <v>25</v>
      </c>
      <c r="G22" s="2">
        <v>16</v>
      </c>
      <c r="H22" s="6" t="str">
        <f>$H$1 &amp; UPPER(A22) &amp; "',THEN" &amp; CHAR(10) &amp; "   " &amp; $I$1 &amp; "_VAR_" &amp; $D$1 &amp; "=" &amp; FIXED(D22/1000,5) &amp; CHAR(10) &amp; "   " &amp; $I$1 &amp; "_VAR_" &amp; $E$1 &amp; "=" &amp; FIXED(E22/1000,5) &amp; CHAR(10) &amp; "   " &amp; $I$1 &amp; "_VAR_" &amp; $F$1 &amp; "=" &amp; FIXED(F22/1000,5) &amp; CHAR(10) &amp; "   " &amp; $I$1 &amp; "_VAR_" &amp; $G$1 &amp; "=" &amp; FIXED(G22/1000,5) &amp; CHAR(10)</f>
        <v xml:space="preserve">*elseif,AR20,EQ,'CVS350X136',THEN
   CEDISACVS_VAR_d=0.35000
   CEDISACVS_VAR_bf=0.25000
   CEDISACVS_VAR_tf=0.02500
   CEDISACVS_VAR_tw=0.01600
</v>
      </c>
    </row>
    <row r="23" spans="1:8" ht="15" customHeight="1" x14ac:dyDescent="0.25">
      <c r="A23" s="1" t="s">
        <v>1526</v>
      </c>
      <c r="B23" s="1" t="s">
        <v>1526</v>
      </c>
      <c r="C23" s="2">
        <v>82.4</v>
      </c>
      <c r="D23" s="2">
        <v>400</v>
      </c>
      <c r="E23" s="2">
        <v>300</v>
      </c>
      <c r="F23" s="2">
        <v>12.5</v>
      </c>
      <c r="G23" s="2">
        <v>8</v>
      </c>
      <c r="H23" s="6" t="str">
        <f>$H$1 &amp; UPPER(A23) &amp; "',THEN" &amp; CHAR(10) &amp; "   " &amp; $I$1 &amp; "_VAR_" &amp; $D$1 &amp; "=" &amp; FIXED(D23/1000,5) &amp; CHAR(10) &amp; "   " &amp; $I$1 &amp; "_VAR_" &amp; $E$1 &amp; "=" &amp; FIXED(E23/1000,5) &amp; CHAR(10) &amp; "   " &amp; $I$1 &amp; "_VAR_" &amp; $F$1 &amp; "=" &amp; FIXED(F23/1000,5) &amp; CHAR(10) &amp; "   " &amp; $I$1 &amp; "_VAR_" &amp; $G$1 &amp; "=" &amp; FIXED(G23/1000,5) &amp; CHAR(10)</f>
        <v xml:space="preserve">*elseif,AR20,EQ,'CVS400X82',THEN
   CEDISACVS_VAR_d=0.40000
   CEDISACVS_VAR_bf=0.30000
   CEDISACVS_VAR_tf=0.01250
   CEDISACVS_VAR_tw=0.00800
</v>
      </c>
    </row>
    <row r="24" spans="1:8" ht="15" customHeight="1" x14ac:dyDescent="0.25">
      <c r="A24" s="1" t="s">
        <v>1527</v>
      </c>
      <c r="B24" s="1" t="s">
        <v>1527</v>
      </c>
      <c r="C24" s="2">
        <v>86.8</v>
      </c>
      <c r="D24" s="2">
        <v>400</v>
      </c>
      <c r="E24" s="2">
        <v>300</v>
      </c>
      <c r="F24" s="2">
        <v>12.5</v>
      </c>
      <c r="G24" s="2">
        <v>9.5</v>
      </c>
      <c r="H24" s="6" t="str">
        <f>$H$1 &amp; UPPER(A24) &amp; "',THEN" &amp; CHAR(10) &amp; "   " &amp; $I$1 &amp; "_VAR_" &amp; $D$1 &amp; "=" &amp; FIXED(D24/1000,5) &amp; CHAR(10) &amp; "   " &amp; $I$1 &amp; "_VAR_" &amp; $E$1 &amp; "=" &amp; FIXED(E24/1000,5) &amp; CHAR(10) &amp; "   " &amp; $I$1 &amp; "_VAR_" &amp; $F$1 &amp; "=" &amp; FIXED(F24/1000,5) &amp; CHAR(10) &amp; "   " &amp; $I$1 &amp; "_VAR_" &amp; $G$1 &amp; "=" &amp; FIXED(G24/1000,5) &amp; CHAR(10)</f>
        <v xml:space="preserve">*elseif,AR20,EQ,'CVS400X87',THEN
   CEDISACVS_VAR_d=0.40000
   CEDISACVS_VAR_bf=0.30000
   CEDISACVS_VAR_tf=0.01250
   CEDISACVS_VAR_tw=0.00950
</v>
      </c>
    </row>
    <row r="25" spans="1:8" ht="15" customHeight="1" x14ac:dyDescent="0.25">
      <c r="A25" s="1" t="s">
        <v>1528</v>
      </c>
      <c r="B25" s="1" t="s">
        <v>1528</v>
      </c>
      <c r="C25" s="2">
        <v>102.8</v>
      </c>
      <c r="D25" s="2">
        <v>400</v>
      </c>
      <c r="E25" s="2">
        <v>300</v>
      </c>
      <c r="F25" s="2">
        <v>16</v>
      </c>
      <c r="G25" s="2">
        <v>9.5</v>
      </c>
      <c r="H25" s="6" t="str">
        <f>$H$1 &amp; UPPER(A25) &amp; "',THEN" &amp; CHAR(10) &amp; "   " &amp; $I$1 &amp; "_VAR_" &amp; $D$1 &amp; "=" &amp; FIXED(D25/1000,5) &amp; CHAR(10) &amp; "   " &amp; $I$1 &amp; "_VAR_" &amp; $E$1 &amp; "=" &amp; FIXED(E25/1000,5) &amp; CHAR(10) &amp; "   " &amp; $I$1 &amp; "_VAR_" &amp; $F$1 &amp; "=" &amp; FIXED(F25/1000,5) &amp; CHAR(10) &amp; "   " &amp; $I$1 &amp; "_VAR_" &amp; $G$1 &amp; "=" &amp; FIXED(G25/1000,5) &amp; CHAR(10)</f>
        <v xml:space="preserve">*elseif,AR20,EQ,'CVS400X103',THEN
   CEDISACVS_VAR_d=0.40000
   CEDISACVS_VAR_bf=0.30000
   CEDISACVS_VAR_tf=0.01600
   CEDISACVS_VAR_tw=0.00950
</v>
      </c>
    </row>
    <row r="26" spans="1:8" ht="15" customHeight="1" x14ac:dyDescent="0.25">
      <c r="A26" s="1" t="s">
        <v>1529</v>
      </c>
      <c r="B26" s="1" t="s">
        <v>1529</v>
      </c>
      <c r="C26" s="2">
        <v>116.5</v>
      </c>
      <c r="D26" s="2">
        <v>400</v>
      </c>
      <c r="E26" s="2">
        <v>300</v>
      </c>
      <c r="F26" s="2">
        <v>19</v>
      </c>
      <c r="G26" s="2">
        <v>9.5</v>
      </c>
      <c r="H26" s="6" t="str">
        <f>$H$1 &amp; UPPER(A26) &amp; "',THEN" &amp; CHAR(10) &amp; "   " &amp; $I$1 &amp; "_VAR_" &amp; $D$1 &amp; "=" &amp; FIXED(D26/1000,5) &amp; CHAR(10) &amp; "   " &amp; $I$1 &amp; "_VAR_" &amp; $E$1 &amp; "=" &amp; FIXED(E26/1000,5) &amp; CHAR(10) &amp; "   " &amp; $I$1 &amp; "_VAR_" &amp; $F$1 &amp; "=" &amp; FIXED(F26/1000,5) &amp; CHAR(10) &amp; "   " &amp; $I$1 &amp; "_VAR_" &amp; $G$1 &amp; "=" &amp; FIXED(G26/1000,5) &amp; CHAR(10)</f>
        <v xml:space="preserve">*elseif,AR20,EQ,'CVS400X116',THEN
   CEDISACVS_VAR_d=0.40000
   CEDISACVS_VAR_bf=0.30000
   CEDISACVS_VAR_tf=0.01900
   CEDISACVS_VAR_tw=0.00950
</v>
      </c>
    </row>
    <row r="27" spans="1:8" ht="15" customHeight="1" x14ac:dyDescent="0.25">
      <c r="A27" s="1" t="s">
        <v>1530</v>
      </c>
      <c r="B27" s="1" t="s">
        <v>1530</v>
      </c>
      <c r="C27" s="2">
        <v>125.1</v>
      </c>
      <c r="D27" s="2">
        <v>400</v>
      </c>
      <c r="E27" s="2">
        <v>300</v>
      </c>
      <c r="F27" s="2">
        <v>19</v>
      </c>
      <c r="G27" s="2">
        <v>12.5</v>
      </c>
      <c r="H27" s="6" t="str">
        <f>$H$1 &amp; UPPER(A27) &amp; "',THEN" &amp; CHAR(10) &amp; "   " &amp; $I$1 &amp; "_VAR_" &amp; $D$1 &amp; "=" &amp; FIXED(D27/1000,5) &amp; CHAR(10) &amp; "   " &amp; $I$1 &amp; "_VAR_" &amp; $E$1 &amp; "=" &amp; FIXED(E27/1000,5) &amp; CHAR(10) &amp; "   " &amp; $I$1 &amp; "_VAR_" &amp; $F$1 &amp; "=" &amp; FIXED(F27/1000,5) &amp; CHAR(10) &amp; "   " &amp; $I$1 &amp; "_VAR_" &amp; $G$1 &amp; "=" &amp; FIXED(G27/1000,5) &amp; CHAR(10)</f>
        <v xml:space="preserve">*elseif,AR20,EQ,'CVS400X125',THEN
   CEDISACVS_VAR_d=0.40000
   CEDISACVS_VAR_bf=0.30000
   CEDISACVS_VAR_tf=0.01900
   CEDISACVS_VAR_tw=0.01250
</v>
      </c>
    </row>
    <row r="28" spans="1:8" ht="15" customHeight="1" x14ac:dyDescent="0.25">
      <c r="A28" s="1" t="s">
        <v>1531</v>
      </c>
      <c r="B28" s="1" t="s">
        <v>1531</v>
      </c>
      <c r="C28" s="2">
        <v>140.4</v>
      </c>
      <c r="D28" s="2">
        <v>400</v>
      </c>
      <c r="E28" s="2">
        <v>300</v>
      </c>
      <c r="F28" s="2">
        <v>22.4</v>
      </c>
      <c r="G28" s="2">
        <v>12.5</v>
      </c>
      <c r="H28" s="6" t="str">
        <f>$H$1 &amp; UPPER(A28) &amp; "',THEN" &amp; CHAR(10) &amp; "   " &amp; $I$1 &amp; "_VAR_" &amp; $D$1 &amp; "=" &amp; FIXED(D28/1000,5) &amp; CHAR(10) &amp; "   " &amp; $I$1 &amp; "_VAR_" &amp; $E$1 &amp; "=" &amp; FIXED(E28/1000,5) &amp; CHAR(10) &amp; "   " &amp; $I$1 &amp; "_VAR_" &amp; $F$1 &amp; "=" &amp; FIXED(F28/1000,5) &amp; CHAR(10) &amp; "   " &amp; $I$1 &amp; "_VAR_" &amp; $G$1 &amp; "=" &amp; FIXED(G28/1000,5) &amp; CHAR(10)</f>
        <v xml:space="preserve">*elseif,AR20,EQ,'CVS400X140',THEN
   CEDISACVS_VAR_d=0.40000
   CEDISACVS_VAR_bf=0.30000
   CEDISACVS_VAR_tf=0.02240
   CEDISACVS_VAR_tw=0.01250
</v>
      </c>
    </row>
    <row r="29" spans="1:8" ht="15" customHeight="1" x14ac:dyDescent="0.25">
      <c r="A29" s="1" t="s">
        <v>1532</v>
      </c>
      <c r="B29" s="1" t="s">
        <v>1532</v>
      </c>
      <c r="C29" s="2">
        <v>152.1</v>
      </c>
      <c r="D29" s="2">
        <v>400</v>
      </c>
      <c r="E29" s="2">
        <v>300</v>
      </c>
      <c r="F29" s="2">
        <v>25</v>
      </c>
      <c r="G29" s="2">
        <v>12.5</v>
      </c>
      <c r="H29" s="6" t="str">
        <f>$H$1 &amp; UPPER(A29) &amp; "',THEN" &amp; CHAR(10) &amp; "   " &amp; $I$1 &amp; "_VAR_" &amp; $D$1 &amp; "=" &amp; FIXED(D29/1000,5) &amp; CHAR(10) &amp; "   " &amp; $I$1 &amp; "_VAR_" &amp; $E$1 &amp; "=" &amp; FIXED(E29/1000,5) &amp; CHAR(10) &amp; "   " &amp; $I$1 &amp; "_VAR_" &amp; $F$1 &amp; "=" &amp; FIXED(F29/1000,5) &amp; CHAR(10) &amp; "   " &amp; $I$1 &amp; "_VAR_" &amp; $G$1 &amp; "=" &amp; FIXED(G29/1000,5) &amp; CHAR(10)</f>
        <v xml:space="preserve">*elseif,AR20,EQ,'CVS400X152',THEN
   CEDISACVS_VAR_d=0.40000
   CEDISACVS_VAR_bf=0.30000
   CEDISACVS_VAR_tf=0.02500
   CEDISACVS_VAR_tw=0.01250
</v>
      </c>
    </row>
    <row r="30" spans="1:8" ht="15" customHeight="1" x14ac:dyDescent="0.25">
      <c r="A30" s="1" t="s">
        <v>1533</v>
      </c>
      <c r="B30" s="1" t="s">
        <v>1533</v>
      </c>
      <c r="C30" s="2">
        <v>161.69999999999999</v>
      </c>
      <c r="D30" s="2">
        <v>400</v>
      </c>
      <c r="E30" s="2">
        <v>300</v>
      </c>
      <c r="F30" s="2">
        <v>25</v>
      </c>
      <c r="G30" s="2">
        <v>16</v>
      </c>
      <c r="H30" s="6" t="str">
        <f>$H$1 &amp; UPPER(A30) &amp; "',THEN" &amp; CHAR(10) &amp; "   " &amp; $I$1 &amp; "_VAR_" &amp; $D$1 &amp; "=" &amp; FIXED(D30/1000,5) &amp; CHAR(10) &amp; "   " &amp; $I$1 &amp; "_VAR_" &amp; $E$1 &amp; "=" &amp; FIXED(E30/1000,5) &amp; CHAR(10) &amp; "   " &amp; $I$1 &amp; "_VAR_" &amp; $F$1 &amp; "=" &amp; FIXED(F30/1000,5) &amp; CHAR(10) &amp; "   " &amp; $I$1 &amp; "_VAR_" &amp; $G$1 &amp; "=" &amp; FIXED(G30/1000,5) &amp; CHAR(10)</f>
        <v xml:space="preserve">*elseif,AR20,EQ,'CVS400X162',THEN
   CEDISACVS_VAR_d=0.40000
   CEDISACVS_VAR_bf=0.30000
   CEDISACVS_VAR_tf=0.02500
   CEDISACVS_VAR_tw=0.01600
</v>
      </c>
    </row>
    <row r="31" spans="1:8" ht="15" customHeight="1" x14ac:dyDescent="0.25">
      <c r="A31" s="1" t="s">
        <v>1534</v>
      </c>
      <c r="B31" s="1" t="s">
        <v>1534</v>
      </c>
      <c r="C31" s="2">
        <v>116.4</v>
      </c>
      <c r="D31" s="2">
        <v>450</v>
      </c>
      <c r="E31" s="2">
        <v>300</v>
      </c>
      <c r="F31" s="2">
        <v>16</v>
      </c>
      <c r="G31" s="2">
        <v>12.5</v>
      </c>
      <c r="H31" s="6" t="str">
        <f>$H$1 &amp; UPPER(A31) &amp; "',THEN" &amp; CHAR(10) &amp; "   " &amp; $I$1 &amp; "_VAR_" &amp; $D$1 &amp; "=" &amp; FIXED(D31/1000,5) &amp; CHAR(10) &amp; "   " &amp; $I$1 &amp; "_VAR_" &amp; $E$1 &amp; "=" &amp; FIXED(E31/1000,5) &amp; CHAR(10) &amp; "   " &amp; $I$1 &amp; "_VAR_" &amp; $F$1 &amp; "=" &amp; FIXED(F31/1000,5) &amp; CHAR(10) &amp; "   " &amp; $I$1 &amp; "_VAR_" &amp; $G$1 &amp; "=" &amp; FIXED(G31/1000,5) &amp; CHAR(10)</f>
        <v xml:space="preserve">*elseif,AR20,EQ,'CVS450X116',THEN
   CEDISACVS_VAR_d=0.45000
   CEDISACVS_VAR_bf=0.30000
   CEDISACVS_VAR_tf=0.01600
   CEDISACVS_VAR_tw=0.01250
</v>
      </c>
    </row>
    <row r="32" spans="1:8" ht="15" customHeight="1" x14ac:dyDescent="0.25">
      <c r="A32" s="1" t="s">
        <v>1535</v>
      </c>
      <c r="B32" s="1" t="s">
        <v>1535</v>
      </c>
      <c r="C32" s="2">
        <v>129.9</v>
      </c>
      <c r="D32" s="2">
        <v>450</v>
      </c>
      <c r="E32" s="2">
        <v>300</v>
      </c>
      <c r="F32" s="2">
        <v>19</v>
      </c>
      <c r="G32" s="2">
        <v>12.5</v>
      </c>
      <c r="H32" s="6" t="str">
        <f>$H$1 &amp; UPPER(A32) &amp; "',THEN" &amp; CHAR(10) &amp; "   " &amp; $I$1 &amp; "_VAR_" &amp; $D$1 &amp; "=" &amp; FIXED(D32/1000,5) &amp; CHAR(10) &amp; "   " &amp; $I$1 &amp; "_VAR_" &amp; $E$1 &amp; "=" &amp; FIXED(E32/1000,5) &amp; CHAR(10) &amp; "   " &amp; $I$1 &amp; "_VAR_" &amp; $F$1 &amp; "=" &amp; FIXED(F32/1000,5) &amp; CHAR(10) &amp; "   " &amp; $I$1 &amp; "_VAR_" &amp; $G$1 &amp; "=" &amp; FIXED(G32/1000,5) &amp; CHAR(10)</f>
        <v xml:space="preserve">*elseif,AR20,EQ,'CVS450X130',THEN
   CEDISACVS_VAR_d=0.45000
   CEDISACVS_VAR_bf=0.30000
   CEDISACVS_VAR_tf=0.01900
   CEDISACVS_VAR_tw=0.01250
</v>
      </c>
    </row>
    <row r="33" spans="1:8" ht="15" customHeight="1" x14ac:dyDescent="0.25">
      <c r="A33" s="1" t="s">
        <v>1536</v>
      </c>
      <c r="B33" s="1" t="s">
        <v>1536</v>
      </c>
      <c r="C33" s="2">
        <v>141.19999999999999</v>
      </c>
      <c r="D33" s="2">
        <v>450</v>
      </c>
      <c r="E33" s="2">
        <v>300</v>
      </c>
      <c r="F33" s="2">
        <v>19</v>
      </c>
      <c r="G33" s="2">
        <v>16</v>
      </c>
      <c r="H33" s="6" t="str">
        <f>$H$1 &amp; UPPER(A33) &amp; "',THEN" &amp; CHAR(10) &amp; "   " &amp; $I$1 &amp; "_VAR_" &amp; $D$1 &amp; "=" &amp; FIXED(D33/1000,5) &amp; CHAR(10) &amp; "   " &amp; $I$1 &amp; "_VAR_" &amp; $E$1 &amp; "=" &amp; FIXED(E33/1000,5) &amp; CHAR(10) &amp; "   " &amp; $I$1 &amp; "_VAR_" &amp; $F$1 &amp; "=" &amp; FIXED(F33/1000,5) &amp; CHAR(10) &amp; "   " &amp; $I$1 &amp; "_VAR_" &amp; $G$1 &amp; "=" &amp; FIXED(G33/1000,5) &amp; CHAR(10)</f>
        <v xml:space="preserve">*elseif,AR20,EQ,'CVS450X141',THEN
   CEDISACVS_VAR_d=0.45000
   CEDISACVS_VAR_bf=0.30000
   CEDISACVS_VAR_tf=0.01900
   CEDISACVS_VAR_tw=0.01600
</v>
      </c>
    </row>
    <row r="34" spans="1:8" ht="15" customHeight="1" x14ac:dyDescent="0.25">
      <c r="A34" s="1" t="s">
        <v>1537</v>
      </c>
      <c r="B34" s="1" t="s">
        <v>1537</v>
      </c>
      <c r="C34" s="2">
        <v>156.4</v>
      </c>
      <c r="D34" s="2">
        <v>450</v>
      </c>
      <c r="E34" s="2">
        <v>300</v>
      </c>
      <c r="F34" s="2">
        <v>22.4</v>
      </c>
      <c r="G34" s="2">
        <v>16</v>
      </c>
      <c r="H34" s="6" t="str">
        <f>$H$1 &amp; UPPER(A34) &amp; "',THEN" &amp; CHAR(10) &amp; "   " &amp; $I$1 &amp; "_VAR_" &amp; $D$1 &amp; "=" &amp; FIXED(D34/1000,5) &amp; CHAR(10) &amp; "   " &amp; $I$1 &amp; "_VAR_" &amp; $E$1 &amp; "=" &amp; FIXED(E34/1000,5) &amp; CHAR(10) &amp; "   " &amp; $I$1 &amp; "_VAR_" &amp; $F$1 &amp; "=" &amp; FIXED(F34/1000,5) &amp; CHAR(10) &amp; "   " &amp; $I$1 &amp; "_VAR_" &amp; $G$1 &amp; "=" &amp; FIXED(G34/1000,5) &amp; CHAR(10)</f>
        <v xml:space="preserve">*elseif,AR20,EQ,'CVS450X156',THEN
   CEDISACVS_VAR_d=0.45000
   CEDISACVS_VAR_bf=0.30000
   CEDISACVS_VAR_tf=0.02240
   CEDISACVS_VAR_tw=0.01600
</v>
      </c>
    </row>
    <row r="35" spans="1:8" ht="15" customHeight="1" x14ac:dyDescent="0.25">
      <c r="A35" s="1" t="s">
        <v>1538</v>
      </c>
      <c r="B35" s="1" t="s">
        <v>1538</v>
      </c>
      <c r="C35" s="2">
        <v>168</v>
      </c>
      <c r="D35" s="2">
        <v>450</v>
      </c>
      <c r="E35" s="2">
        <v>300</v>
      </c>
      <c r="F35" s="2">
        <v>25</v>
      </c>
      <c r="G35" s="2">
        <v>16</v>
      </c>
      <c r="H35" s="6" t="str">
        <f>$H$1 &amp; UPPER(A35) &amp; "',THEN" &amp; CHAR(10) &amp; "   " &amp; $I$1 &amp; "_VAR_" &amp; $D$1 &amp; "=" &amp; FIXED(D35/1000,5) &amp; CHAR(10) &amp; "   " &amp; $I$1 &amp; "_VAR_" &amp; $E$1 &amp; "=" &amp; FIXED(E35/1000,5) &amp; CHAR(10) &amp; "   " &amp; $I$1 &amp; "_VAR_" &amp; $F$1 &amp; "=" &amp; FIXED(F35/1000,5) &amp; CHAR(10) &amp; "   " &amp; $I$1 &amp; "_VAR_" &amp; $G$1 &amp; "=" &amp; FIXED(G35/1000,5) &amp; CHAR(10)</f>
        <v xml:space="preserve">*elseif,AR20,EQ,'CVS450X168',THEN
   CEDISACVS_VAR_d=0.45000
   CEDISACVS_VAR_bf=0.30000
   CEDISACVS_VAR_tf=0.02500
   CEDISACVS_VAR_tw=0.01600
</v>
      </c>
    </row>
    <row r="36" spans="1:8" ht="15" customHeight="1" x14ac:dyDescent="0.25">
      <c r="A36" s="1" t="s">
        <v>1539</v>
      </c>
      <c r="B36" s="1" t="s">
        <v>1539</v>
      </c>
      <c r="C36" s="2">
        <v>177.4</v>
      </c>
      <c r="D36" s="2">
        <v>450</v>
      </c>
      <c r="E36" s="2">
        <v>300</v>
      </c>
      <c r="F36" s="2">
        <v>25</v>
      </c>
      <c r="G36" s="2">
        <v>19</v>
      </c>
      <c r="H36" s="6" t="str">
        <f>$H$1 &amp; UPPER(A36) &amp; "',THEN" &amp; CHAR(10) &amp; "   " &amp; $I$1 &amp; "_VAR_" &amp; $D$1 &amp; "=" &amp; FIXED(D36/1000,5) &amp; CHAR(10) &amp; "   " &amp; $I$1 &amp; "_VAR_" &amp; $E$1 &amp; "=" &amp; FIXED(E36/1000,5) &amp; CHAR(10) &amp; "   " &amp; $I$1 &amp; "_VAR_" &amp; $F$1 &amp; "=" &amp; FIXED(F36/1000,5) &amp; CHAR(10) &amp; "   " &amp; $I$1 &amp; "_VAR_" &amp; $G$1 &amp; "=" &amp; FIXED(G36/1000,5) &amp; CHAR(10)</f>
        <v xml:space="preserve">*elseif,AR20,EQ,'CVS450X177',THEN
   CEDISACVS_VAR_d=0.45000
   CEDISACVS_VAR_bf=0.30000
   CEDISACVS_VAR_tf=0.02500
   CEDISACVS_VAR_tw=0.01900
</v>
      </c>
    </row>
    <row r="37" spans="1:8" ht="15" customHeight="1" x14ac:dyDescent="0.25">
      <c r="A37" s="1" t="s">
        <v>1540</v>
      </c>
      <c r="B37" s="1" t="s">
        <v>1540</v>
      </c>
      <c r="C37" s="2">
        <v>188.1</v>
      </c>
      <c r="D37" s="2">
        <v>450</v>
      </c>
      <c r="E37" s="2">
        <v>300</v>
      </c>
      <c r="F37" s="2">
        <v>25</v>
      </c>
      <c r="G37" s="2">
        <v>22.4</v>
      </c>
      <c r="H37" s="6" t="str">
        <f>$H$1 &amp; UPPER(A37) &amp; "',THEN" &amp; CHAR(10) &amp; "   " &amp; $I$1 &amp; "_VAR_" &amp; $D$1 &amp; "=" &amp; FIXED(D37/1000,5) &amp; CHAR(10) &amp; "   " &amp; $I$1 &amp; "_VAR_" &amp; $E$1 &amp; "=" &amp; FIXED(E37/1000,5) &amp; CHAR(10) &amp; "   " &amp; $I$1 &amp; "_VAR_" &amp; $F$1 &amp; "=" &amp; FIXED(F37/1000,5) &amp; CHAR(10) &amp; "   " &amp; $I$1 &amp; "_VAR_" &amp; $G$1 &amp; "=" &amp; FIXED(G37/1000,5) &amp; CHAR(10)</f>
        <v xml:space="preserve">*elseif,AR20,EQ,'CVS450X188',THEN
   CEDISACVS_VAR_d=0.45000
   CEDISACVS_VAR_bf=0.30000
   CEDISACVS_VAR_tf=0.02500
   CEDISACVS_VAR_tw=0.02240
</v>
      </c>
    </row>
    <row r="38" spans="1:8" ht="15" customHeight="1" x14ac:dyDescent="0.25">
      <c r="A38" s="1" t="s">
        <v>1541</v>
      </c>
      <c r="B38" s="1" t="s">
        <v>1541</v>
      </c>
      <c r="C38" s="2">
        <v>206.1</v>
      </c>
      <c r="D38" s="2">
        <v>450</v>
      </c>
      <c r="E38" s="2">
        <v>300</v>
      </c>
      <c r="F38" s="2">
        <v>31.5</v>
      </c>
      <c r="G38" s="2">
        <v>19</v>
      </c>
      <c r="H38" s="6" t="str">
        <f>$H$1 &amp; UPPER(A38) &amp; "',THEN" &amp; CHAR(10) &amp; "   " &amp; $I$1 &amp; "_VAR_" &amp; $D$1 &amp; "=" &amp; FIXED(D38/1000,5) &amp; CHAR(10) &amp; "   " &amp; $I$1 &amp; "_VAR_" &amp; $E$1 &amp; "=" &amp; FIXED(E38/1000,5) &amp; CHAR(10) &amp; "   " &amp; $I$1 &amp; "_VAR_" &amp; $F$1 &amp; "=" &amp; FIXED(F38/1000,5) &amp; CHAR(10) &amp; "   " &amp; $I$1 &amp; "_VAR_" &amp; $G$1 &amp; "=" &amp; FIXED(G38/1000,5) &amp; CHAR(10)</f>
        <v xml:space="preserve">*elseif,AR20,EQ,'CVS450X206',THEN
   CEDISACVS_VAR_d=0.45000
   CEDISACVS_VAR_bf=0.30000
   CEDISACVS_VAR_tf=0.03150
   CEDISACVS_VAR_tw=0.01900
</v>
      </c>
    </row>
    <row r="39" spans="1:8" ht="15" customHeight="1" x14ac:dyDescent="0.25">
      <c r="A39" s="1" t="s">
        <v>1542</v>
      </c>
      <c r="B39" s="1" t="s">
        <v>1542</v>
      </c>
      <c r="C39" s="2">
        <v>216.4</v>
      </c>
      <c r="D39" s="2">
        <v>450</v>
      </c>
      <c r="E39" s="2">
        <v>300</v>
      </c>
      <c r="F39" s="2">
        <v>31.5</v>
      </c>
      <c r="G39" s="2">
        <v>22.4</v>
      </c>
      <c r="H39" s="6" t="str">
        <f>$H$1 &amp; UPPER(A39) &amp; "',THEN" &amp; CHAR(10) &amp; "   " &amp; $I$1 &amp; "_VAR_" &amp; $D$1 &amp; "=" &amp; FIXED(D39/1000,5) &amp; CHAR(10) &amp; "   " &amp; $I$1 &amp; "_VAR_" &amp; $E$1 &amp; "=" &amp; FIXED(E39/1000,5) &amp; CHAR(10) &amp; "   " &amp; $I$1 &amp; "_VAR_" &amp; $F$1 &amp; "=" &amp; FIXED(F39/1000,5) &amp; CHAR(10) &amp; "   " &amp; $I$1 &amp; "_VAR_" &amp; $G$1 &amp; "=" &amp; FIXED(G39/1000,5) &amp; CHAR(10)</f>
        <v xml:space="preserve">*elseif,AR20,EQ,'CVS450X216',THEN
   CEDISACVS_VAR_d=0.45000
   CEDISACVS_VAR_bf=0.30000
   CEDISACVS_VAR_tf=0.03150
   CEDISACVS_VAR_tw=0.02240
</v>
      </c>
    </row>
    <row r="40" spans="1:8" ht="15" customHeight="1" x14ac:dyDescent="0.25">
      <c r="A40" s="1" t="s">
        <v>1543</v>
      </c>
      <c r="B40" s="1" t="s">
        <v>1543</v>
      </c>
      <c r="C40" s="2">
        <v>122.9</v>
      </c>
      <c r="D40" s="2">
        <v>500</v>
      </c>
      <c r="E40" s="2">
        <v>350</v>
      </c>
      <c r="F40" s="2">
        <v>16</v>
      </c>
      <c r="G40" s="2">
        <v>9.5</v>
      </c>
      <c r="H40" s="6" t="str">
        <f>$H$1 &amp; UPPER(A40) &amp; "',THEN" &amp; CHAR(10) &amp; "   " &amp; $I$1 &amp; "_VAR_" &amp; $D$1 &amp; "=" &amp; FIXED(D40/1000,5) &amp; CHAR(10) &amp; "   " &amp; $I$1 &amp; "_VAR_" &amp; $E$1 &amp; "=" &amp; FIXED(E40/1000,5) &amp; CHAR(10) &amp; "   " &amp; $I$1 &amp; "_VAR_" &amp; $F$1 &amp; "=" &amp; FIXED(F40/1000,5) &amp; CHAR(10) &amp; "   " &amp; $I$1 &amp; "_VAR_" &amp; $G$1 &amp; "=" &amp; FIXED(G40/1000,5) &amp; CHAR(10)</f>
        <v xml:space="preserve">*elseif,AR20,EQ,'CVS500X123',THEN
   CEDISACVS_VAR_d=0.50000
   CEDISACVS_VAR_bf=0.35000
   CEDISACVS_VAR_tf=0.01600
   CEDISACVS_VAR_tw=0.00950
</v>
      </c>
    </row>
    <row r="41" spans="1:8" ht="15" customHeight="1" x14ac:dyDescent="0.25">
      <c r="A41" s="1" t="s">
        <v>1544</v>
      </c>
      <c r="B41" s="1" t="s">
        <v>1544</v>
      </c>
      <c r="C41" s="2">
        <v>133.80000000000001</v>
      </c>
      <c r="D41" s="2">
        <v>500</v>
      </c>
      <c r="E41" s="2">
        <v>350</v>
      </c>
      <c r="F41" s="2">
        <v>16</v>
      </c>
      <c r="G41" s="2">
        <v>12.5</v>
      </c>
      <c r="H41" s="6" t="str">
        <f>$H$1 &amp; UPPER(A41) &amp; "',THEN" &amp; CHAR(10) &amp; "   " &amp; $I$1 &amp; "_VAR_" &amp; $D$1 &amp; "=" &amp; FIXED(D41/1000,5) &amp; CHAR(10) &amp; "   " &amp; $I$1 &amp; "_VAR_" &amp; $E$1 &amp; "=" &amp; FIXED(E41/1000,5) &amp; CHAR(10) &amp; "   " &amp; $I$1 &amp; "_VAR_" &amp; $F$1 &amp; "=" &amp; FIXED(F41/1000,5) &amp; CHAR(10) &amp; "   " &amp; $I$1 &amp; "_VAR_" &amp; $G$1 &amp; "=" &amp; FIXED(G41/1000,5) &amp; CHAR(10)</f>
        <v xml:space="preserve">*elseif,AR20,EQ,'CVS500X134',THEN
   CEDISACVS_VAR_d=0.50000
   CEDISACVS_VAR_bf=0.35000
   CEDISACVS_VAR_tf=0.01600
   CEDISACVS_VAR_tw=0.01250
</v>
      </c>
    </row>
    <row r="42" spans="1:8" ht="15" customHeight="1" x14ac:dyDescent="0.25">
      <c r="A42" s="1" t="s">
        <v>1545</v>
      </c>
      <c r="B42" s="1" t="s">
        <v>1545</v>
      </c>
      <c r="C42" s="2">
        <v>149.80000000000001</v>
      </c>
      <c r="D42" s="2">
        <v>500</v>
      </c>
      <c r="E42" s="2">
        <v>350</v>
      </c>
      <c r="F42" s="2">
        <v>19</v>
      </c>
      <c r="G42" s="2">
        <v>12.5</v>
      </c>
      <c r="H42" s="6" t="str">
        <f>$H$1 &amp; UPPER(A42) &amp; "',THEN" &amp; CHAR(10) &amp; "   " &amp; $I$1 &amp; "_VAR_" &amp; $D$1 &amp; "=" &amp; FIXED(D42/1000,5) &amp; CHAR(10) &amp; "   " &amp; $I$1 &amp; "_VAR_" &amp; $E$1 &amp; "=" &amp; FIXED(E42/1000,5) &amp; CHAR(10) &amp; "   " &amp; $I$1 &amp; "_VAR_" &amp; $F$1 &amp; "=" &amp; FIXED(F42/1000,5) &amp; CHAR(10) &amp; "   " &amp; $I$1 &amp; "_VAR_" &amp; $G$1 &amp; "=" &amp; FIXED(G42/1000,5) &amp; CHAR(10)</f>
        <v xml:space="preserve">*elseif,AR20,EQ,'CVS500X150',THEN
   CEDISACVS_VAR_d=0.50000
   CEDISACVS_VAR_bf=0.35000
   CEDISACVS_VAR_tf=0.01900
   CEDISACVS_VAR_tw=0.01250
</v>
      </c>
    </row>
    <row r="43" spans="1:8" ht="15" customHeight="1" x14ac:dyDescent="0.25">
      <c r="A43" s="1" t="s">
        <v>1546</v>
      </c>
      <c r="B43" s="1" t="s">
        <v>1546</v>
      </c>
      <c r="C43" s="2">
        <v>162.4</v>
      </c>
      <c r="D43" s="2">
        <v>500</v>
      </c>
      <c r="E43" s="2">
        <v>350</v>
      </c>
      <c r="F43" s="2">
        <v>19</v>
      </c>
      <c r="G43" s="2">
        <v>16</v>
      </c>
      <c r="H43" s="6" t="str">
        <f>$H$1 &amp; UPPER(A43) &amp; "',THEN" &amp; CHAR(10) &amp; "   " &amp; $I$1 &amp; "_VAR_" &amp; $D$1 &amp; "=" &amp; FIXED(D43/1000,5) &amp; CHAR(10) &amp; "   " &amp; $I$1 &amp; "_VAR_" &amp; $E$1 &amp; "=" &amp; FIXED(E43/1000,5) &amp; CHAR(10) &amp; "   " &amp; $I$1 &amp; "_VAR_" &amp; $F$1 &amp; "=" &amp; FIXED(F43/1000,5) &amp; CHAR(10) &amp; "   " &amp; $I$1 &amp; "_VAR_" &amp; $G$1 &amp; "=" &amp; FIXED(G43/1000,5) &amp; CHAR(10)</f>
        <v xml:space="preserve">*elseif,AR20,EQ,'CVS500X162',THEN
   CEDISACVS_VAR_d=0.50000
   CEDISACVS_VAR_bf=0.35000
   CEDISACVS_VAR_tf=0.01900
   CEDISACVS_VAR_tw=0.01600
</v>
      </c>
    </row>
    <row r="44" spans="1:8" ht="15" customHeight="1" x14ac:dyDescent="0.25">
      <c r="A44" s="1" t="s">
        <v>1547</v>
      </c>
      <c r="B44" s="1" t="s">
        <v>1547</v>
      </c>
      <c r="C44" s="2">
        <v>180.2</v>
      </c>
      <c r="D44" s="2">
        <v>500</v>
      </c>
      <c r="E44" s="2">
        <v>350</v>
      </c>
      <c r="F44" s="2">
        <v>22.4</v>
      </c>
      <c r="G44" s="2">
        <v>16</v>
      </c>
      <c r="H44" s="6" t="str">
        <f>$H$1 &amp; UPPER(A44) &amp; "',THEN" &amp; CHAR(10) &amp; "   " &amp; $I$1 &amp; "_VAR_" &amp; $D$1 &amp; "=" &amp; FIXED(D44/1000,5) &amp; CHAR(10) &amp; "   " &amp; $I$1 &amp; "_VAR_" &amp; $E$1 &amp; "=" &amp; FIXED(E44/1000,5) &amp; CHAR(10) &amp; "   " &amp; $I$1 &amp; "_VAR_" &amp; $F$1 &amp; "=" &amp; FIXED(F44/1000,5) &amp; CHAR(10) &amp; "   " &amp; $I$1 &amp; "_VAR_" &amp; $G$1 &amp; "=" &amp; FIXED(G44/1000,5) &amp; CHAR(10)</f>
        <v xml:space="preserve">*elseif,AR20,EQ,'CVS500X180',THEN
   CEDISACVS_VAR_d=0.50000
   CEDISACVS_VAR_bf=0.35000
   CEDISACVS_VAR_tf=0.02240
   CEDISACVS_VAR_tw=0.01600
</v>
      </c>
    </row>
    <row r="45" spans="1:8" ht="15" customHeight="1" x14ac:dyDescent="0.25">
      <c r="A45" s="1" t="s">
        <v>1548</v>
      </c>
      <c r="B45" s="1" t="s">
        <v>1548</v>
      </c>
      <c r="C45" s="2">
        <v>193.9</v>
      </c>
      <c r="D45" s="2">
        <v>500</v>
      </c>
      <c r="E45" s="2">
        <v>350</v>
      </c>
      <c r="F45" s="2">
        <v>25</v>
      </c>
      <c r="G45" s="2">
        <v>16</v>
      </c>
      <c r="H45" s="6" t="str">
        <f>$H$1 &amp; UPPER(A45) &amp; "',THEN" &amp; CHAR(10) &amp; "   " &amp; $I$1 &amp; "_VAR_" &amp; $D$1 &amp; "=" &amp; FIXED(D45/1000,5) &amp; CHAR(10) &amp; "   " &amp; $I$1 &amp; "_VAR_" &amp; $E$1 &amp; "=" &amp; FIXED(E45/1000,5) &amp; CHAR(10) &amp; "   " &amp; $I$1 &amp; "_VAR_" &amp; $F$1 &amp; "=" &amp; FIXED(F45/1000,5) &amp; CHAR(10) &amp; "   " &amp; $I$1 &amp; "_VAR_" &amp; $G$1 &amp; "=" &amp; FIXED(G45/1000,5) &amp; CHAR(10)</f>
        <v xml:space="preserve">*elseif,AR20,EQ,'CVS500X194',THEN
   CEDISACVS_VAR_d=0.50000
   CEDISACVS_VAR_bf=0.35000
   CEDISACVS_VAR_tf=0.02500
   CEDISACVS_VAR_tw=0.01600
</v>
      </c>
    </row>
    <row r="46" spans="1:8" ht="15" customHeight="1" x14ac:dyDescent="0.25">
      <c r="A46" s="1" t="s">
        <v>1549</v>
      </c>
      <c r="B46" s="1" t="s">
        <v>1549</v>
      </c>
      <c r="C46" s="2">
        <v>204.5</v>
      </c>
      <c r="D46" s="2">
        <v>500</v>
      </c>
      <c r="E46" s="2">
        <v>350</v>
      </c>
      <c r="F46" s="2">
        <v>25</v>
      </c>
      <c r="G46" s="2">
        <v>19</v>
      </c>
      <c r="H46" s="6" t="str">
        <f>$H$1 &amp; UPPER(A46) &amp; "',THEN" &amp; CHAR(10) &amp; "   " &amp; $I$1 &amp; "_VAR_" &amp; $D$1 &amp; "=" &amp; FIXED(D46/1000,5) &amp; CHAR(10) &amp; "   " &amp; $I$1 &amp; "_VAR_" &amp; $E$1 &amp; "=" &amp; FIXED(E46/1000,5) &amp; CHAR(10) &amp; "   " &amp; $I$1 &amp; "_VAR_" &amp; $F$1 &amp; "=" &amp; FIXED(F46/1000,5) &amp; CHAR(10) &amp; "   " &amp; $I$1 &amp; "_VAR_" &amp; $G$1 &amp; "=" &amp; FIXED(G46/1000,5) &amp; CHAR(10)</f>
        <v xml:space="preserve">*elseif,AR20,EQ,'CVS500X204',THEN
   CEDISACVS_VAR_d=0.50000
   CEDISACVS_VAR_bf=0.35000
   CEDISACVS_VAR_tf=0.02500
   CEDISACVS_VAR_tw=0.01900
</v>
      </c>
    </row>
    <row r="47" spans="1:8" ht="15" customHeight="1" x14ac:dyDescent="0.25">
      <c r="A47" s="1" t="s">
        <v>1550</v>
      </c>
      <c r="B47" s="1" t="s">
        <v>1550</v>
      </c>
      <c r="C47" s="2">
        <v>216.5</v>
      </c>
      <c r="D47" s="2">
        <v>500</v>
      </c>
      <c r="E47" s="2">
        <v>350</v>
      </c>
      <c r="F47" s="2">
        <v>25</v>
      </c>
      <c r="G47" s="2">
        <v>22.4</v>
      </c>
      <c r="H47" s="6" t="str">
        <f>$H$1 &amp; UPPER(A47) &amp; "',THEN" &amp; CHAR(10) &amp; "   " &amp; $I$1 &amp; "_VAR_" &amp; $D$1 &amp; "=" &amp; FIXED(D47/1000,5) &amp; CHAR(10) &amp; "   " &amp; $I$1 &amp; "_VAR_" &amp; $E$1 &amp; "=" &amp; FIXED(E47/1000,5) &amp; CHAR(10) &amp; "   " &amp; $I$1 &amp; "_VAR_" &amp; $F$1 &amp; "=" &amp; FIXED(F47/1000,5) &amp; CHAR(10) &amp; "   " &amp; $I$1 &amp; "_VAR_" &amp; $G$1 &amp; "=" &amp; FIXED(G47/1000,5) &amp; CHAR(10)</f>
        <v xml:space="preserve">*elseif,AR20,EQ,'CVS500X217',THEN
   CEDISACVS_VAR_d=0.50000
   CEDISACVS_VAR_bf=0.35000
   CEDISACVS_VAR_tf=0.02500
   CEDISACVS_VAR_tw=0.02240
</v>
      </c>
    </row>
    <row r="48" spans="1:8" ht="15" customHeight="1" x14ac:dyDescent="0.25">
      <c r="A48" s="1" t="s">
        <v>1551</v>
      </c>
      <c r="B48" s="1" t="s">
        <v>1551</v>
      </c>
      <c r="C48" s="2">
        <v>238.2</v>
      </c>
      <c r="D48" s="2">
        <v>500</v>
      </c>
      <c r="E48" s="2">
        <v>350</v>
      </c>
      <c r="F48" s="2">
        <v>31.5</v>
      </c>
      <c r="G48" s="2">
        <v>19</v>
      </c>
      <c r="H48" s="6" t="str">
        <f>$H$1 &amp; UPPER(A48) &amp; "',THEN" &amp; CHAR(10) &amp; "   " &amp; $I$1 &amp; "_VAR_" &amp; $D$1 &amp; "=" &amp; FIXED(D48/1000,5) &amp; CHAR(10) &amp; "   " &amp; $I$1 &amp; "_VAR_" &amp; $E$1 &amp; "=" &amp; FIXED(E48/1000,5) &amp; CHAR(10) &amp; "   " &amp; $I$1 &amp; "_VAR_" &amp; $F$1 &amp; "=" &amp; FIXED(F48/1000,5) &amp; CHAR(10) &amp; "   " &amp; $I$1 &amp; "_VAR_" &amp; $G$1 &amp; "=" &amp; FIXED(G48/1000,5) &amp; CHAR(10)</f>
        <v xml:space="preserve">*elseif,AR20,EQ,'CVS500X238',THEN
   CEDISACVS_VAR_d=0.50000
   CEDISACVS_VAR_bf=0.35000
   CEDISACVS_VAR_tf=0.03150
   CEDISACVS_VAR_tw=0.01900
</v>
      </c>
    </row>
    <row r="49" spans="1:8" ht="15" customHeight="1" x14ac:dyDescent="0.25">
      <c r="A49" s="1" t="s">
        <v>1552</v>
      </c>
      <c r="B49" s="1" t="s">
        <v>1552</v>
      </c>
      <c r="C49" s="2">
        <v>249.9</v>
      </c>
      <c r="D49" s="2">
        <v>500</v>
      </c>
      <c r="E49" s="2">
        <v>350</v>
      </c>
      <c r="F49" s="2">
        <v>31.5</v>
      </c>
      <c r="G49" s="2">
        <v>22.4</v>
      </c>
      <c r="H49" s="6" t="str">
        <f>$H$1 &amp; UPPER(A49) &amp; "',THEN" &amp; CHAR(10) &amp; "   " &amp; $I$1 &amp; "_VAR_" &amp; $D$1 &amp; "=" &amp; FIXED(D49/1000,5) &amp; CHAR(10) &amp; "   " &amp; $I$1 &amp; "_VAR_" &amp; $E$1 &amp; "=" &amp; FIXED(E49/1000,5) &amp; CHAR(10) &amp; "   " &amp; $I$1 &amp; "_VAR_" &amp; $F$1 &amp; "=" &amp; FIXED(F49/1000,5) &amp; CHAR(10) &amp; "   " &amp; $I$1 &amp; "_VAR_" &amp; $G$1 &amp; "=" &amp; FIXED(G49/1000,5) &amp; CHAR(10)</f>
        <v xml:space="preserve">*elseif,AR20,EQ,'CVS500X250',THEN
   CEDISACVS_VAR_d=0.50000
   CEDISACVS_VAR_bf=0.35000
   CEDISACVS_VAR_tf=0.03150
   CEDISACVS_VAR_tw=0.02240
</v>
      </c>
    </row>
    <row r="50" spans="1:8" ht="15" customHeight="1" x14ac:dyDescent="0.25">
      <c r="A50" s="1" t="s">
        <v>1553</v>
      </c>
      <c r="B50" s="1" t="s">
        <v>1553</v>
      </c>
      <c r="C50" s="2">
        <v>258.89999999999998</v>
      </c>
      <c r="D50" s="2">
        <v>500</v>
      </c>
      <c r="E50" s="2">
        <v>350</v>
      </c>
      <c r="F50" s="2">
        <v>31.5</v>
      </c>
      <c r="G50" s="2">
        <v>25</v>
      </c>
      <c r="H50" s="6" t="str">
        <f>$H$1 &amp; UPPER(A50) &amp; "',THEN" &amp; CHAR(10) &amp; "   " &amp; $I$1 &amp; "_VAR_" &amp; $D$1 &amp; "=" &amp; FIXED(D50/1000,5) &amp; CHAR(10) &amp; "   " &amp; $I$1 &amp; "_VAR_" &amp; $E$1 &amp; "=" &amp; FIXED(E50/1000,5) &amp; CHAR(10) &amp; "   " &amp; $I$1 &amp; "_VAR_" &amp; $F$1 &amp; "=" &amp; FIXED(F50/1000,5) &amp; CHAR(10) &amp; "   " &amp; $I$1 &amp; "_VAR_" &amp; $G$1 &amp; "=" &amp; FIXED(G50/1000,5) &amp; CHAR(10)</f>
        <v xml:space="preserve">*elseif,AR20,EQ,'CVS500X259',THEN
   CEDISACVS_VAR_d=0.50000
   CEDISACVS_VAR_bf=0.35000
   CEDISACVS_VAR_tf=0.03150
   CEDISACVS_VAR_tw=0.02500
</v>
      </c>
    </row>
    <row r="51" spans="1:8" ht="15" customHeight="1" x14ac:dyDescent="0.25">
      <c r="A51" s="1" t="s">
        <v>1554</v>
      </c>
      <c r="B51" s="1" t="s">
        <v>1554</v>
      </c>
      <c r="C51" s="2">
        <v>280.8</v>
      </c>
      <c r="D51" s="2">
        <v>500</v>
      </c>
      <c r="E51" s="2">
        <v>350</v>
      </c>
      <c r="F51" s="2">
        <v>37.5</v>
      </c>
      <c r="G51" s="2">
        <v>22.4</v>
      </c>
      <c r="H51" s="6" t="str">
        <f>$H$1 &amp; UPPER(A51) &amp; "',THEN" &amp; CHAR(10) &amp; "   " &amp; $I$1 &amp; "_VAR_" &amp; $D$1 &amp; "=" &amp; FIXED(D51/1000,5) &amp; CHAR(10) &amp; "   " &amp; $I$1 &amp; "_VAR_" &amp; $E$1 &amp; "=" &amp; FIXED(E51/1000,5) &amp; CHAR(10) &amp; "   " &amp; $I$1 &amp; "_VAR_" &amp; $F$1 &amp; "=" &amp; FIXED(F51/1000,5) &amp; CHAR(10) &amp; "   " &amp; $I$1 &amp; "_VAR_" &amp; $G$1 &amp; "=" &amp; FIXED(G51/1000,5) &amp; CHAR(10)</f>
        <v xml:space="preserve">*elseif,AR20,EQ,'CVS500X281',THEN
   CEDISACVS_VAR_d=0.50000
   CEDISACVS_VAR_bf=0.35000
   CEDISACVS_VAR_tf=0.03750
   CEDISACVS_VAR_tw=0.02240
</v>
      </c>
    </row>
    <row r="52" spans="1:8" ht="15" customHeight="1" x14ac:dyDescent="0.25">
      <c r="A52" s="1" t="s">
        <v>1555</v>
      </c>
      <c r="B52" s="1" t="s">
        <v>1555</v>
      </c>
      <c r="C52" s="2">
        <v>314.2</v>
      </c>
      <c r="D52" s="2">
        <v>500</v>
      </c>
      <c r="E52" s="2">
        <v>350</v>
      </c>
      <c r="F52" s="2">
        <v>44</v>
      </c>
      <c r="G52" s="2">
        <v>22.4</v>
      </c>
      <c r="H52" s="6" t="str">
        <f>$H$1 &amp; UPPER(A52) &amp; "',THEN" &amp; CHAR(10) &amp; "   " &amp; $I$1 &amp; "_VAR_" &amp; $D$1 &amp; "=" &amp; FIXED(D52/1000,5) &amp; CHAR(10) &amp; "   " &amp; $I$1 &amp; "_VAR_" &amp; $E$1 &amp; "=" &amp; FIXED(E52/1000,5) &amp; CHAR(10) &amp; "   " &amp; $I$1 &amp; "_VAR_" &amp; $F$1 &amp; "=" &amp; FIXED(F52/1000,5) &amp; CHAR(10) &amp; "   " &amp; $I$1 &amp; "_VAR_" &amp; $G$1 &amp; "=" &amp; FIXED(G52/1000,5) &amp; CHAR(10)</f>
        <v xml:space="preserve">*elseif,AR20,EQ,'CVS500X314',THEN
   CEDISACVS_VAR_d=0.50000
   CEDISACVS_VAR_bf=0.35000
   CEDISACVS_VAR_tf=0.04400
   CEDISACVS_VAR_tw=0.02240
</v>
      </c>
    </row>
    <row r="53" spans="1:8" ht="15" customHeight="1" x14ac:dyDescent="0.25">
      <c r="A53" s="1" t="s">
        <v>1556</v>
      </c>
      <c r="B53" s="1" t="s">
        <v>1556</v>
      </c>
      <c r="C53" s="2">
        <v>183.6</v>
      </c>
      <c r="D53" s="2">
        <v>550</v>
      </c>
      <c r="E53" s="2">
        <v>400</v>
      </c>
      <c r="F53" s="2">
        <v>19</v>
      </c>
      <c r="G53" s="2">
        <v>16</v>
      </c>
      <c r="H53" s="6" t="str">
        <f t="shared" ref="H53:H116" si="0">$H$1 &amp; UPPER(A53) &amp; "',THEN" &amp; CHAR(10) &amp; "   " &amp; $I$1 &amp; "_VAR_" &amp; $D$1 &amp; "=" &amp; FIXED(D53/1000,5) &amp; CHAR(10) &amp; "   " &amp; $I$1 &amp; "_VAR_" &amp; $E$1 &amp; "=" &amp; FIXED(E53/1000,5) &amp; CHAR(10) &amp; "   " &amp; $I$1 &amp; "_VAR_" &amp; $F$1 &amp; "=" &amp; FIXED(F53/1000,5) &amp; CHAR(10) &amp; "   " &amp; $I$1 &amp; "_VAR_" &amp; $G$1 &amp; "=" &amp; FIXED(G53/1000,5) &amp; CHAR(10)</f>
        <v xml:space="preserve">*elseif,AR20,EQ,'CVS550X184',THEN
   CEDISACVS_VAR_d=0.55000
   CEDISACVS_VAR_bf=0.40000
   CEDISACVS_VAR_tf=0.01900
   CEDISACVS_VAR_tw=0.01600
</v>
      </c>
    </row>
    <row r="54" spans="1:8" ht="15" customHeight="1" x14ac:dyDescent="0.25">
      <c r="A54" s="1" t="s">
        <v>1557</v>
      </c>
      <c r="B54" s="1" t="s">
        <v>1557</v>
      </c>
      <c r="C54" s="2">
        <v>204.1</v>
      </c>
      <c r="D54" s="2">
        <v>550</v>
      </c>
      <c r="E54" s="2">
        <v>400</v>
      </c>
      <c r="F54" s="2">
        <v>22.4</v>
      </c>
      <c r="G54" s="2">
        <v>16</v>
      </c>
      <c r="H54" s="6" t="str">
        <f t="shared" si="0"/>
        <v xml:space="preserve">*elseif,AR20,EQ,'CVS550X204',THEN
   CEDISACVS_VAR_d=0.55000
   CEDISACVS_VAR_bf=0.40000
   CEDISACVS_VAR_tf=0.02240
   CEDISACVS_VAR_tw=0.01600
</v>
      </c>
    </row>
    <row r="55" spans="1:8" ht="15" customHeight="1" x14ac:dyDescent="0.25">
      <c r="A55" s="1" t="s">
        <v>1558</v>
      </c>
      <c r="B55" s="1" t="s">
        <v>1558</v>
      </c>
      <c r="C55" s="2">
        <v>219.8</v>
      </c>
      <c r="D55" s="2">
        <v>550</v>
      </c>
      <c r="E55" s="2">
        <v>400</v>
      </c>
      <c r="F55" s="2">
        <v>25</v>
      </c>
      <c r="G55" s="2">
        <v>16</v>
      </c>
      <c r="H55" s="6" t="str">
        <f t="shared" si="0"/>
        <v xml:space="preserve">*elseif,AR20,EQ,'CVS550X220',THEN
   CEDISACVS_VAR_d=0.55000
   CEDISACVS_VAR_bf=0.40000
   CEDISACVS_VAR_tf=0.02500
   CEDISACVS_VAR_tw=0.01600
</v>
      </c>
    </row>
    <row r="56" spans="1:8" ht="15" customHeight="1" x14ac:dyDescent="0.25">
      <c r="A56" s="1" t="s">
        <v>1559</v>
      </c>
      <c r="B56" s="1" t="s">
        <v>1559</v>
      </c>
      <c r="C56" s="2">
        <v>231.6</v>
      </c>
      <c r="D56" s="2">
        <v>550</v>
      </c>
      <c r="E56" s="2">
        <v>400</v>
      </c>
      <c r="F56" s="2">
        <v>25</v>
      </c>
      <c r="G56" s="2">
        <v>19</v>
      </c>
      <c r="H56" s="6" t="str">
        <f t="shared" si="0"/>
        <v xml:space="preserve">*elseif,AR20,EQ,'CVS550X232',THEN
   CEDISACVS_VAR_d=0.55000
   CEDISACVS_VAR_bf=0.40000
   CEDISACVS_VAR_tf=0.02500
   CEDISACVS_VAR_tw=0.01900
</v>
      </c>
    </row>
    <row r="57" spans="1:8" ht="15" customHeight="1" x14ac:dyDescent="0.25">
      <c r="A57" s="1" t="s">
        <v>1560</v>
      </c>
      <c r="B57" s="1" t="s">
        <v>1560</v>
      </c>
      <c r="C57" s="2">
        <v>244.9</v>
      </c>
      <c r="D57" s="2">
        <v>550</v>
      </c>
      <c r="E57" s="2">
        <v>400</v>
      </c>
      <c r="F57" s="2">
        <v>25</v>
      </c>
      <c r="G57" s="2">
        <v>22.4</v>
      </c>
      <c r="H57" s="6" t="str">
        <f t="shared" si="0"/>
        <v xml:space="preserve">*elseif,AR20,EQ,'CVS550X245',THEN
   CEDISACVS_VAR_d=0.55000
   CEDISACVS_VAR_bf=0.40000
   CEDISACVS_VAR_tf=0.02500
   CEDISACVS_VAR_tw=0.02240
</v>
      </c>
    </row>
    <row r="58" spans="1:8" ht="15" customHeight="1" x14ac:dyDescent="0.25">
      <c r="A58" s="1" t="s">
        <v>1561</v>
      </c>
      <c r="B58" s="1" t="s">
        <v>1561</v>
      </c>
      <c r="C58" s="2">
        <v>270.39999999999998</v>
      </c>
      <c r="D58" s="2">
        <v>550</v>
      </c>
      <c r="E58" s="2">
        <v>400</v>
      </c>
      <c r="F58" s="2">
        <v>31.5</v>
      </c>
      <c r="G58" s="2">
        <v>19</v>
      </c>
      <c r="H58" s="6" t="str">
        <f t="shared" si="0"/>
        <v xml:space="preserve">*elseif,AR20,EQ,'CVS550X270',THEN
   CEDISACVS_VAR_d=0.55000
   CEDISACVS_VAR_bf=0.40000
   CEDISACVS_VAR_tf=0.03150
   CEDISACVS_VAR_tw=0.01900
</v>
      </c>
    </row>
    <row r="59" spans="1:8" ht="15" customHeight="1" x14ac:dyDescent="0.25">
      <c r="A59" s="1" t="s">
        <v>1562</v>
      </c>
      <c r="B59" s="1" t="s">
        <v>1562</v>
      </c>
      <c r="C59" s="2">
        <v>283.5</v>
      </c>
      <c r="D59" s="2">
        <v>550</v>
      </c>
      <c r="E59" s="2">
        <v>400</v>
      </c>
      <c r="F59" s="2">
        <v>31.5</v>
      </c>
      <c r="G59" s="2">
        <v>22.4</v>
      </c>
      <c r="H59" s="6" t="str">
        <f t="shared" si="0"/>
        <v xml:space="preserve">*elseif,AR20,EQ,'CVS550X283',THEN
   CEDISACVS_VAR_d=0.55000
   CEDISACVS_VAR_bf=0.40000
   CEDISACVS_VAR_tf=0.03150
   CEDISACVS_VAR_tw=0.02240
</v>
      </c>
    </row>
    <row r="60" spans="1:8" ht="15" customHeight="1" x14ac:dyDescent="0.25">
      <c r="A60" s="1" t="s">
        <v>1563</v>
      </c>
      <c r="B60" s="1" t="s">
        <v>1563</v>
      </c>
      <c r="C60" s="2">
        <v>293.39999999999998</v>
      </c>
      <c r="D60" s="2">
        <v>550</v>
      </c>
      <c r="E60" s="2">
        <v>400</v>
      </c>
      <c r="F60" s="2">
        <v>31.5</v>
      </c>
      <c r="G60" s="2">
        <v>25</v>
      </c>
      <c r="H60" s="6" t="str">
        <f t="shared" si="0"/>
        <v xml:space="preserve">*elseif,AR20,EQ,'CVS550X293',THEN
   CEDISACVS_VAR_d=0.55000
   CEDISACVS_VAR_bf=0.40000
   CEDISACVS_VAR_tf=0.03150
   CEDISACVS_VAR_tw=0.02500
</v>
      </c>
    </row>
    <row r="61" spans="1:8" ht="15" customHeight="1" x14ac:dyDescent="0.25">
      <c r="A61" s="1" t="s">
        <v>1564</v>
      </c>
      <c r="B61" s="1" t="s">
        <v>1564</v>
      </c>
      <c r="C61" s="2">
        <v>319</v>
      </c>
      <c r="D61" s="2">
        <v>550</v>
      </c>
      <c r="E61" s="2">
        <v>400</v>
      </c>
      <c r="F61" s="2">
        <v>37.5</v>
      </c>
      <c r="G61" s="2">
        <v>22.4</v>
      </c>
      <c r="H61" s="6" t="str">
        <f t="shared" si="0"/>
        <v xml:space="preserve">*elseif,AR20,EQ,'CVS550X319',THEN
   CEDISACVS_VAR_d=0.55000
   CEDISACVS_VAR_bf=0.40000
   CEDISACVS_VAR_tf=0.03750
   CEDISACVS_VAR_tw=0.02240
</v>
      </c>
    </row>
    <row r="62" spans="1:8" ht="15" customHeight="1" x14ac:dyDescent="0.25">
      <c r="A62" s="1" t="s">
        <v>1565</v>
      </c>
      <c r="B62" s="1" t="s">
        <v>1565</v>
      </c>
      <c r="C62" s="2">
        <v>328.8</v>
      </c>
      <c r="D62" s="2">
        <v>550</v>
      </c>
      <c r="E62" s="2">
        <v>400</v>
      </c>
      <c r="F62" s="2">
        <v>37.5</v>
      </c>
      <c r="G62" s="2">
        <v>25</v>
      </c>
      <c r="H62" s="6" t="str">
        <f t="shared" si="0"/>
        <v xml:space="preserve">*elseif,AR20,EQ,'CVS550X329',THEN
   CEDISACVS_VAR_d=0.55000
   CEDISACVS_VAR_bf=0.40000
   CEDISACVS_VAR_tf=0.03750
   CEDISACVS_VAR_tw=0.02500
</v>
      </c>
    </row>
    <row r="63" spans="1:8" ht="15" customHeight="1" x14ac:dyDescent="0.25">
      <c r="A63" s="1" t="s">
        <v>1566</v>
      </c>
      <c r="B63" s="1" t="s">
        <v>1566</v>
      </c>
      <c r="C63" s="2">
        <v>357.6</v>
      </c>
      <c r="D63" s="2">
        <v>550</v>
      </c>
      <c r="E63" s="2">
        <v>400</v>
      </c>
      <c r="F63" s="2">
        <v>44</v>
      </c>
      <c r="G63" s="2">
        <v>22.4</v>
      </c>
      <c r="H63" s="6" t="str">
        <f t="shared" si="0"/>
        <v xml:space="preserve">*elseif,AR20,EQ,'CVS550X357',THEN
   CEDISACVS_VAR_d=0.55000
   CEDISACVS_VAR_bf=0.40000
   CEDISACVS_VAR_tf=0.04400
   CEDISACVS_VAR_tw=0.02240
</v>
      </c>
    </row>
    <row r="64" spans="1:8" ht="15" customHeight="1" x14ac:dyDescent="0.25">
      <c r="A64" s="1" t="s">
        <v>1567</v>
      </c>
      <c r="B64" s="1" t="s">
        <v>1567</v>
      </c>
      <c r="C64" s="2">
        <v>367</v>
      </c>
      <c r="D64" s="2">
        <v>550</v>
      </c>
      <c r="E64" s="2">
        <v>400</v>
      </c>
      <c r="F64" s="2">
        <v>44</v>
      </c>
      <c r="G64" s="2">
        <v>25</v>
      </c>
      <c r="H64" s="6" t="str">
        <f t="shared" si="0"/>
        <v xml:space="preserve">*elseif,AR20,EQ,'CVS550X367',THEN
   CEDISACVS_VAR_d=0.55000
   CEDISACVS_VAR_bf=0.40000
   CEDISACVS_VAR_tf=0.04400
   CEDISACVS_VAR_tw=0.02500
</v>
      </c>
    </row>
    <row r="65" spans="1:8" ht="15" customHeight="1" x14ac:dyDescent="0.25">
      <c r="A65" s="1" t="s">
        <v>1568</v>
      </c>
      <c r="B65" s="1" t="s">
        <v>1568</v>
      </c>
      <c r="C65" s="2">
        <v>156.19999999999999</v>
      </c>
      <c r="D65" s="2">
        <v>600</v>
      </c>
      <c r="E65" s="2">
        <v>400</v>
      </c>
      <c r="F65" s="2">
        <v>16</v>
      </c>
      <c r="G65" s="2">
        <v>12.5</v>
      </c>
      <c r="H65" s="6" t="str">
        <f t="shared" si="0"/>
        <v xml:space="preserve">*elseif,AR20,EQ,'CVS600X156',THEN
   CEDISACVS_VAR_d=0.60000
   CEDISACVS_VAR_bf=0.40000
   CEDISACVS_VAR_tf=0.01600
   CEDISACVS_VAR_tw=0.01250
</v>
      </c>
    </row>
    <row r="66" spans="1:8" ht="15" customHeight="1" x14ac:dyDescent="0.25">
      <c r="A66" s="1" t="s">
        <v>1569</v>
      </c>
      <c r="B66" s="1" t="s">
        <v>1569</v>
      </c>
      <c r="C66" s="2">
        <v>189.9</v>
      </c>
      <c r="D66" s="2">
        <v>600</v>
      </c>
      <c r="E66" s="2">
        <v>400</v>
      </c>
      <c r="F66" s="2">
        <v>19</v>
      </c>
      <c r="G66" s="2">
        <v>16</v>
      </c>
      <c r="H66" s="6" t="str">
        <f t="shared" si="0"/>
        <v xml:space="preserve">*elseif,AR20,EQ,'CVS600X190',THEN
   CEDISACVS_VAR_d=0.60000
   CEDISACVS_VAR_bf=0.40000
   CEDISACVS_VAR_tf=0.01900
   CEDISACVS_VAR_tw=0.01600
</v>
      </c>
    </row>
    <row r="67" spans="1:8" ht="15" customHeight="1" x14ac:dyDescent="0.25">
      <c r="A67" s="1" t="s">
        <v>1570</v>
      </c>
      <c r="B67" s="1" t="s">
        <v>1570</v>
      </c>
      <c r="C67" s="2">
        <v>210.4</v>
      </c>
      <c r="D67" s="2">
        <v>600</v>
      </c>
      <c r="E67" s="2">
        <v>400</v>
      </c>
      <c r="F67" s="2">
        <v>22.4</v>
      </c>
      <c r="G67" s="2">
        <v>16</v>
      </c>
      <c r="H67" s="6" t="str">
        <f t="shared" si="0"/>
        <v xml:space="preserve">*elseif,AR20,EQ,'CVS600X210',THEN
   CEDISACVS_VAR_d=0.60000
   CEDISACVS_VAR_bf=0.40000
   CEDISACVS_VAR_tf=0.02240
   CEDISACVS_VAR_tw=0.01600
</v>
      </c>
    </row>
    <row r="68" spans="1:8" ht="15" customHeight="1" x14ac:dyDescent="0.25">
      <c r="A68" s="1" t="s">
        <v>1571</v>
      </c>
      <c r="B68" s="1" t="s">
        <v>1571</v>
      </c>
      <c r="C68" s="2">
        <v>226.1</v>
      </c>
      <c r="D68" s="2">
        <v>600</v>
      </c>
      <c r="E68" s="2">
        <v>400</v>
      </c>
      <c r="F68" s="2">
        <v>25</v>
      </c>
      <c r="G68" s="2">
        <v>16</v>
      </c>
      <c r="H68" s="6" t="str">
        <f t="shared" si="0"/>
        <v xml:space="preserve">*elseif,AR20,EQ,'CVS600X226',THEN
   CEDISACVS_VAR_d=0.60000
   CEDISACVS_VAR_bf=0.40000
   CEDISACVS_VAR_tf=0.02500
   CEDISACVS_VAR_tw=0.01600
</v>
      </c>
    </row>
    <row r="69" spans="1:8" ht="15" customHeight="1" x14ac:dyDescent="0.25">
      <c r="A69" s="1" t="s">
        <v>1572</v>
      </c>
      <c r="B69" s="1" t="s">
        <v>1572</v>
      </c>
      <c r="C69" s="2">
        <v>239</v>
      </c>
      <c r="D69" s="2">
        <v>600</v>
      </c>
      <c r="E69" s="2">
        <v>400</v>
      </c>
      <c r="F69" s="2">
        <v>25</v>
      </c>
      <c r="G69" s="2">
        <v>19</v>
      </c>
      <c r="H69" s="6" t="str">
        <f t="shared" si="0"/>
        <v xml:space="preserve">*elseif,AR20,EQ,'CVS600X239',THEN
   CEDISACVS_VAR_d=0.60000
   CEDISACVS_VAR_bf=0.40000
   CEDISACVS_VAR_tf=0.02500
   CEDISACVS_VAR_tw=0.01900
</v>
      </c>
    </row>
    <row r="70" spans="1:8" ht="15" customHeight="1" x14ac:dyDescent="0.25">
      <c r="A70" s="1" t="s">
        <v>1573</v>
      </c>
      <c r="B70" s="1" t="s">
        <v>1573</v>
      </c>
      <c r="C70" s="2">
        <v>277.89999999999998</v>
      </c>
      <c r="D70" s="2">
        <v>600</v>
      </c>
      <c r="E70" s="2">
        <v>400</v>
      </c>
      <c r="F70" s="2">
        <v>31.5</v>
      </c>
      <c r="G70" s="2">
        <v>19</v>
      </c>
      <c r="H70" s="6" t="str">
        <f t="shared" si="0"/>
        <v xml:space="preserve">*elseif,AR20,EQ,'CVS600X278',THEN
   CEDISACVS_VAR_d=0.60000
   CEDISACVS_VAR_bf=0.40000
   CEDISACVS_VAR_tf=0.03150
   CEDISACVS_VAR_tw=0.01900
</v>
      </c>
    </row>
    <row r="71" spans="1:8" ht="15" customHeight="1" x14ac:dyDescent="0.25">
      <c r="A71" s="1" t="s">
        <v>1574</v>
      </c>
      <c r="B71" s="1" t="s">
        <v>1574</v>
      </c>
      <c r="C71" s="2">
        <v>292.3</v>
      </c>
      <c r="D71" s="2">
        <v>600</v>
      </c>
      <c r="E71" s="2">
        <v>400</v>
      </c>
      <c r="F71" s="2">
        <v>31.5</v>
      </c>
      <c r="G71" s="2">
        <v>22.4</v>
      </c>
      <c r="H71" s="6" t="str">
        <f t="shared" si="0"/>
        <v xml:space="preserve">*elseif,AR20,EQ,'CVS600X292',THEN
   CEDISACVS_VAR_d=0.60000
   CEDISACVS_VAR_bf=0.40000
   CEDISACVS_VAR_tf=0.03150
   CEDISACVS_VAR_tw=0.02240
</v>
      </c>
    </row>
    <row r="72" spans="1:8" ht="15" customHeight="1" x14ac:dyDescent="0.25">
      <c r="A72" s="1" t="s">
        <v>1575</v>
      </c>
      <c r="B72" s="1" t="s">
        <v>1575</v>
      </c>
      <c r="C72" s="2">
        <v>327.8</v>
      </c>
      <c r="D72" s="2">
        <v>600</v>
      </c>
      <c r="E72" s="2">
        <v>400</v>
      </c>
      <c r="F72" s="2">
        <v>37.5</v>
      </c>
      <c r="G72" s="2">
        <v>22.4</v>
      </c>
      <c r="H72" s="6" t="str">
        <f t="shared" si="0"/>
        <v xml:space="preserve">*elseif,AR20,EQ,'CVS600X328',THEN
   CEDISACVS_VAR_d=0.60000
   CEDISACVS_VAR_bf=0.40000
   CEDISACVS_VAR_tf=0.03750
   CEDISACVS_VAR_tw=0.02240
</v>
      </c>
    </row>
    <row r="73" spans="1:8" ht="15" customHeight="1" x14ac:dyDescent="0.25">
      <c r="A73" s="1" t="s">
        <v>1576</v>
      </c>
      <c r="B73" s="1" t="s">
        <v>1576</v>
      </c>
      <c r="C73" s="2">
        <v>338.6</v>
      </c>
      <c r="D73" s="2">
        <v>600</v>
      </c>
      <c r="E73" s="2">
        <v>400</v>
      </c>
      <c r="F73" s="2">
        <v>37.5</v>
      </c>
      <c r="G73" s="2">
        <v>25</v>
      </c>
      <c r="H73" s="6" t="str">
        <f t="shared" si="0"/>
        <v xml:space="preserve">*elseif,AR20,EQ,'CVS600X339',THEN
   CEDISACVS_VAR_d=0.60000
   CEDISACVS_VAR_bf=0.40000
   CEDISACVS_VAR_tf=0.03750
   CEDISACVS_VAR_tw=0.02500
</v>
      </c>
    </row>
    <row r="74" spans="1:8" ht="15" customHeight="1" x14ac:dyDescent="0.25">
      <c r="A74" s="1" t="s">
        <v>1577</v>
      </c>
      <c r="B74" s="1" t="s">
        <v>1577</v>
      </c>
      <c r="C74" s="2">
        <v>366.4</v>
      </c>
      <c r="D74" s="2">
        <v>600</v>
      </c>
      <c r="E74" s="2">
        <v>400</v>
      </c>
      <c r="F74" s="2">
        <v>44</v>
      </c>
      <c r="G74" s="2">
        <v>22.4</v>
      </c>
      <c r="H74" s="6" t="str">
        <f t="shared" si="0"/>
        <v xml:space="preserve">*elseif,AR20,EQ,'CVS600X367',THEN
   CEDISACVS_VAR_d=0.60000
   CEDISACVS_VAR_bf=0.40000
   CEDISACVS_VAR_tf=0.04400
   CEDISACVS_VAR_tw=0.02240
</v>
      </c>
    </row>
    <row r="75" spans="1:8" ht="15" customHeight="1" x14ac:dyDescent="0.25">
      <c r="A75" s="1" t="s">
        <v>1578</v>
      </c>
      <c r="B75" s="1" t="s">
        <v>1578</v>
      </c>
      <c r="C75" s="2">
        <v>412.1</v>
      </c>
      <c r="D75" s="2">
        <v>600</v>
      </c>
      <c r="E75" s="2">
        <v>400</v>
      </c>
      <c r="F75" s="2">
        <v>50</v>
      </c>
      <c r="G75" s="2">
        <v>25</v>
      </c>
      <c r="H75" s="6" t="str">
        <f t="shared" si="0"/>
        <v xml:space="preserve">*elseif,AR20,EQ,'CVS600X412',THEN
   CEDISACVS_VAR_d=0.60000
   CEDISACVS_VAR_bf=0.40000
   CEDISACVS_VAR_tf=0.05000
   CEDISACVS_VAR_tw=0.02500
</v>
      </c>
    </row>
    <row r="76" spans="1:8" ht="15" customHeight="1" x14ac:dyDescent="0.25">
      <c r="A76" s="1" t="s">
        <v>1579</v>
      </c>
      <c r="B76" s="1" t="s">
        <v>1579</v>
      </c>
      <c r="C76" s="2">
        <v>211.1</v>
      </c>
      <c r="D76" s="2">
        <v>650</v>
      </c>
      <c r="E76" s="2">
        <v>450</v>
      </c>
      <c r="F76" s="2">
        <v>19</v>
      </c>
      <c r="G76" s="2">
        <v>16</v>
      </c>
      <c r="H76" s="6" t="str">
        <f t="shared" si="0"/>
        <v xml:space="preserve">*elseif,AR20,EQ,'CVS650X211',THEN
   CEDISACVS_VAR_d=0.65000
   CEDISACVS_VAR_bf=0.45000
   CEDISACVS_VAR_tf=0.01900
   CEDISACVS_VAR_tw=0.01600
</v>
      </c>
    </row>
    <row r="77" spans="1:8" ht="15" customHeight="1" x14ac:dyDescent="0.25">
      <c r="A77" s="1" t="s">
        <v>1580</v>
      </c>
      <c r="B77" s="1" t="s">
        <v>1580</v>
      </c>
      <c r="C77" s="2">
        <v>234.2</v>
      </c>
      <c r="D77" s="2">
        <v>650</v>
      </c>
      <c r="E77" s="2">
        <v>450</v>
      </c>
      <c r="F77" s="2">
        <v>22.4</v>
      </c>
      <c r="G77" s="2">
        <v>16</v>
      </c>
      <c r="H77" s="6" t="str">
        <f t="shared" si="0"/>
        <v xml:space="preserve">*elseif,AR20,EQ,'CVS650X234',THEN
   CEDISACVS_VAR_d=0.65000
   CEDISACVS_VAR_bf=0.45000
   CEDISACVS_VAR_tf=0.02240
   CEDISACVS_VAR_tw=0.01600
</v>
      </c>
    </row>
    <row r="78" spans="1:8" ht="15" customHeight="1" x14ac:dyDescent="0.25">
      <c r="A78" s="1" t="s">
        <v>1581</v>
      </c>
      <c r="B78" s="1" t="s">
        <v>1581</v>
      </c>
      <c r="C78" s="2">
        <v>252</v>
      </c>
      <c r="D78" s="2">
        <v>650</v>
      </c>
      <c r="E78" s="2">
        <v>450</v>
      </c>
      <c r="F78" s="2">
        <v>25</v>
      </c>
      <c r="G78" s="2">
        <v>16</v>
      </c>
      <c r="H78" s="6" t="str">
        <f t="shared" si="0"/>
        <v xml:space="preserve">*elseif,AR20,EQ,'CVS650X252',THEN
   CEDISACVS_VAR_d=0.65000
   CEDISACVS_VAR_bf=0.45000
   CEDISACVS_VAR_tf=0.02500
   CEDISACVS_VAR_tw=0.01600
</v>
      </c>
    </row>
    <row r="79" spans="1:8" ht="15" customHeight="1" x14ac:dyDescent="0.25">
      <c r="A79" s="1" t="s">
        <v>1582</v>
      </c>
      <c r="B79" s="1" t="s">
        <v>1582</v>
      </c>
      <c r="C79" s="2">
        <v>266.10000000000002</v>
      </c>
      <c r="D79" s="2">
        <v>650</v>
      </c>
      <c r="E79" s="2">
        <v>450</v>
      </c>
      <c r="F79" s="2">
        <v>25</v>
      </c>
      <c r="G79" s="2">
        <v>19</v>
      </c>
      <c r="H79" s="6" t="str">
        <f t="shared" si="0"/>
        <v xml:space="preserve">*elseif,AR20,EQ,'CVS650X266',THEN
   CEDISACVS_VAR_d=0.65000
   CEDISACVS_VAR_bf=0.45000
   CEDISACVS_VAR_tf=0.02500
   CEDISACVS_VAR_tw=0.01900
</v>
      </c>
    </row>
    <row r="80" spans="1:8" ht="15" customHeight="1" x14ac:dyDescent="0.25">
      <c r="A80" s="1" t="s">
        <v>1583</v>
      </c>
      <c r="B80" s="1" t="s">
        <v>1583</v>
      </c>
      <c r="C80" s="2">
        <v>282.10000000000002</v>
      </c>
      <c r="D80" s="2">
        <v>650</v>
      </c>
      <c r="E80" s="2">
        <v>450</v>
      </c>
      <c r="F80" s="2">
        <v>25</v>
      </c>
      <c r="G80" s="2">
        <v>22.4</v>
      </c>
      <c r="H80" s="6" t="str">
        <f t="shared" si="0"/>
        <v xml:space="preserve">*elseif,AR20,EQ,'CVS650X282',THEN
   CEDISACVS_VAR_d=0.65000
   CEDISACVS_VAR_bf=0.45000
   CEDISACVS_VAR_tf=0.02500
   CEDISACVS_VAR_tw=0.02240
</v>
      </c>
    </row>
    <row r="81" spans="1:8" ht="15" customHeight="1" x14ac:dyDescent="0.25">
      <c r="A81" s="1" t="s">
        <v>1584</v>
      </c>
      <c r="B81" s="1" t="s">
        <v>1584</v>
      </c>
      <c r="C81" s="2">
        <v>310.10000000000002</v>
      </c>
      <c r="D81" s="2">
        <v>650</v>
      </c>
      <c r="E81" s="2">
        <v>450</v>
      </c>
      <c r="F81" s="2">
        <v>31.5</v>
      </c>
      <c r="G81" s="2">
        <v>19</v>
      </c>
      <c r="H81" s="6" t="str">
        <f t="shared" si="0"/>
        <v xml:space="preserve">*elseif,AR20,EQ,'CVS650X310',THEN
   CEDISACVS_VAR_d=0.65000
   CEDISACVS_VAR_bf=0.45000
   CEDISACVS_VAR_tf=0.03150
   CEDISACVS_VAR_tw=0.01900
</v>
      </c>
    </row>
    <row r="82" spans="1:8" ht="15" customHeight="1" x14ac:dyDescent="0.25">
      <c r="A82" s="1" t="s">
        <v>1585</v>
      </c>
      <c r="B82" s="1" t="s">
        <v>1585</v>
      </c>
      <c r="C82" s="2">
        <v>325.8</v>
      </c>
      <c r="D82" s="2">
        <v>650</v>
      </c>
      <c r="E82" s="2">
        <v>450</v>
      </c>
      <c r="F82" s="2">
        <v>31.5</v>
      </c>
      <c r="G82" s="2">
        <v>22.4</v>
      </c>
      <c r="H82" s="6" t="str">
        <f t="shared" si="0"/>
        <v xml:space="preserve">*elseif,AR20,EQ,'CVS650X326',THEN
   CEDISACVS_VAR_d=0.65000
   CEDISACVS_VAR_bf=0.45000
   CEDISACVS_VAR_tf=0.03150
   CEDISACVS_VAR_tw=0.02240
</v>
      </c>
    </row>
    <row r="83" spans="1:8" ht="15" customHeight="1" x14ac:dyDescent="0.25">
      <c r="A83" s="1" t="s">
        <v>1586</v>
      </c>
      <c r="B83" s="1" t="s">
        <v>1586</v>
      </c>
      <c r="C83" s="2">
        <v>350.7</v>
      </c>
      <c r="D83" s="2">
        <v>650</v>
      </c>
      <c r="E83" s="2">
        <v>450</v>
      </c>
      <c r="F83" s="2">
        <v>37.5</v>
      </c>
      <c r="G83" s="2">
        <v>19</v>
      </c>
      <c r="H83" s="6" t="str">
        <f t="shared" si="0"/>
        <v xml:space="preserve">*elseif,AR20,EQ,'CVS650X351',THEN
   CEDISACVS_VAR_d=0.65000
   CEDISACVS_VAR_bf=0.45000
   CEDISACVS_VAR_tf=0.03750
   CEDISACVS_VAR_tw=0.01900
</v>
      </c>
    </row>
    <row r="84" spans="1:8" ht="15" customHeight="1" x14ac:dyDescent="0.25">
      <c r="A84" s="1" t="s">
        <v>1587</v>
      </c>
      <c r="B84" s="1" t="s">
        <v>1587</v>
      </c>
      <c r="C84" s="2">
        <v>366</v>
      </c>
      <c r="D84" s="2">
        <v>650</v>
      </c>
      <c r="E84" s="2">
        <v>450</v>
      </c>
      <c r="F84" s="2">
        <v>37.5</v>
      </c>
      <c r="G84" s="2">
        <v>22.4</v>
      </c>
      <c r="H84" s="6" t="str">
        <f t="shared" si="0"/>
        <v xml:space="preserve">*elseif,AR20,EQ,'CVS650X366',THEN
   CEDISACVS_VAR_d=0.65000
   CEDISACVS_VAR_bf=0.45000
   CEDISACVS_VAR_tf=0.03750
   CEDISACVS_VAR_tw=0.02240
</v>
      </c>
    </row>
    <row r="85" spans="1:8" ht="15" customHeight="1" x14ac:dyDescent="0.25">
      <c r="A85" s="1" t="s">
        <v>1588</v>
      </c>
      <c r="B85" s="1" t="s">
        <v>1588</v>
      </c>
      <c r="C85" s="2">
        <v>409.7</v>
      </c>
      <c r="D85" s="2">
        <v>650</v>
      </c>
      <c r="E85" s="2">
        <v>450</v>
      </c>
      <c r="F85" s="2">
        <v>44</v>
      </c>
      <c r="G85" s="2">
        <v>22.4</v>
      </c>
      <c r="H85" s="6" t="str">
        <f t="shared" si="0"/>
        <v xml:space="preserve">*elseif,AR20,EQ,'CVS650X410',THEN
   CEDISACVS_VAR_d=0.65000
   CEDISACVS_VAR_bf=0.45000
   CEDISACVS_VAR_tf=0.04400
   CEDISACVS_VAR_tw=0.02240
</v>
      </c>
    </row>
    <row r="86" spans="1:8" ht="15" customHeight="1" x14ac:dyDescent="0.25">
      <c r="A86" s="1" t="s">
        <v>1589</v>
      </c>
      <c r="B86" s="1" t="s">
        <v>1589</v>
      </c>
      <c r="C86" s="2">
        <v>461.2</v>
      </c>
      <c r="D86" s="2">
        <v>650</v>
      </c>
      <c r="E86" s="2">
        <v>450</v>
      </c>
      <c r="F86" s="2">
        <v>50</v>
      </c>
      <c r="G86" s="2">
        <v>25</v>
      </c>
      <c r="H86" s="6" t="str">
        <f t="shared" si="0"/>
        <v xml:space="preserve">*elseif,AR20,EQ,'CVS650X461',THEN
   CEDISACVS_VAR_d=0.65000
   CEDISACVS_VAR_bf=0.45000
   CEDISACVS_VAR_tf=0.05000
   CEDISACVS_VAR_tw=0.02500
</v>
      </c>
    </row>
    <row r="87" spans="1:8" ht="15" customHeight="1" x14ac:dyDescent="0.25">
      <c r="A87" s="1" t="s">
        <v>1590</v>
      </c>
      <c r="B87" s="1" t="s">
        <v>1590</v>
      </c>
      <c r="C87" s="2">
        <v>199.2</v>
      </c>
      <c r="D87" s="2">
        <v>700</v>
      </c>
      <c r="E87" s="2">
        <v>450</v>
      </c>
      <c r="F87" s="2">
        <v>19</v>
      </c>
      <c r="G87" s="2">
        <v>12.5</v>
      </c>
      <c r="H87" s="6" t="str">
        <f t="shared" si="0"/>
        <v xml:space="preserve">*elseif,AR20,EQ,'CVS700X199',THEN
   CEDISACVS_VAR_d=0.70000
   CEDISACVS_VAR_bf=0.45000
   CEDISACVS_VAR_tf=0.01900
   CEDISACVS_VAR_tw=0.01250
</v>
      </c>
    </row>
    <row r="88" spans="1:8" ht="15" customHeight="1" x14ac:dyDescent="0.25">
      <c r="A88" s="1" t="s">
        <v>1591</v>
      </c>
      <c r="B88" s="1" t="s">
        <v>1591</v>
      </c>
      <c r="C88" s="2">
        <v>217.4</v>
      </c>
      <c r="D88" s="2">
        <v>700</v>
      </c>
      <c r="E88" s="2">
        <v>450</v>
      </c>
      <c r="F88" s="2">
        <v>19</v>
      </c>
      <c r="G88" s="2">
        <v>16</v>
      </c>
      <c r="H88" s="6" t="str">
        <f t="shared" si="0"/>
        <v xml:space="preserve">*elseif,AR20,EQ,'CVS700X217',THEN
   CEDISACVS_VAR_d=0.70000
   CEDISACVS_VAR_bf=0.45000
   CEDISACVS_VAR_tf=0.01900
   CEDISACVS_VAR_tw=0.01600
</v>
      </c>
    </row>
    <row r="89" spans="1:8" ht="15" customHeight="1" x14ac:dyDescent="0.25">
      <c r="A89" s="1" t="s">
        <v>1592</v>
      </c>
      <c r="B89" s="1" t="s">
        <v>1592</v>
      </c>
      <c r="C89" s="2">
        <v>258.3</v>
      </c>
      <c r="D89" s="2">
        <v>700</v>
      </c>
      <c r="E89" s="2">
        <v>450</v>
      </c>
      <c r="F89" s="2">
        <v>25</v>
      </c>
      <c r="G89" s="2">
        <v>16</v>
      </c>
      <c r="H89" s="6" t="str">
        <f t="shared" si="0"/>
        <v xml:space="preserve">*elseif,AR20,EQ,'CVS700X258',THEN
   CEDISACVS_VAR_d=0.70000
   CEDISACVS_VAR_bf=0.45000
   CEDISACVS_VAR_tf=0.02500
   CEDISACVS_VAR_tw=0.01600
</v>
      </c>
    </row>
    <row r="90" spans="1:8" ht="15" customHeight="1" x14ac:dyDescent="0.25">
      <c r="A90" s="1" t="s">
        <v>1593</v>
      </c>
      <c r="B90" s="1" t="s">
        <v>1593</v>
      </c>
      <c r="C90" s="2">
        <v>273.60000000000002</v>
      </c>
      <c r="D90" s="2">
        <v>700</v>
      </c>
      <c r="E90" s="2">
        <v>450</v>
      </c>
      <c r="F90" s="2">
        <v>25</v>
      </c>
      <c r="G90" s="2">
        <v>19</v>
      </c>
      <c r="H90" s="6" t="str">
        <f t="shared" si="0"/>
        <v xml:space="preserve">*elseif,AR20,EQ,'CVS700X274',THEN
   CEDISACVS_VAR_d=0.70000
   CEDISACVS_VAR_bf=0.45000
   CEDISACVS_VAR_tf=0.02500
   CEDISACVS_VAR_tw=0.01900
</v>
      </c>
    </row>
    <row r="91" spans="1:8" ht="15" customHeight="1" x14ac:dyDescent="0.25">
      <c r="A91" s="1" t="s">
        <v>1594</v>
      </c>
      <c r="B91" s="1" t="s">
        <v>1594</v>
      </c>
      <c r="C91" s="2">
        <v>302.60000000000002</v>
      </c>
      <c r="D91" s="2">
        <v>700</v>
      </c>
      <c r="E91" s="2">
        <v>450</v>
      </c>
      <c r="F91" s="2">
        <v>31.5</v>
      </c>
      <c r="G91" s="2">
        <v>16</v>
      </c>
      <c r="H91" s="6" t="str">
        <f t="shared" si="0"/>
        <v xml:space="preserve">*elseif,AR20,EQ,'CVS700X303',THEN
   CEDISACVS_VAR_d=0.70000
   CEDISACVS_VAR_bf=0.45000
   CEDISACVS_VAR_tf=0.03150
   CEDISACVS_VAR_tw=0.01600
</v>
      </c>
    </row>
    <row r="92" spans="1:8" ht="15" customHeight="1" x14ac:dyDescent="0.25">
      <c r="A92" s="1" t="s">
        <v>1595</v>
      </c>
      <c r="B92" s="1" t="s">
        <v>1595</v>
      </c>
      <c r="C92" s="2">
        <v>317.60000000000002</v>
      </c>
      <c r="D92" s="2">
        <v>700</v>
      </c>
      <c r="E92" s="2">
        <v>450</v>
      </c>
      <c r="F92" s="2">
        <v>31.5</v>
      </c>
      <c r="G92" s="2">
        <v>19</v>
      </c>
      <c r="H92" s="6" t="str">
        <f t="shared" si="0"/>
        <v xml:space="preserve">*elseif,AR20,EQ,'CVS700X318',THEN
   CEDISACVS_VAR_d=0.70000
   CEDISACVS_VAR_bf=0.45000
   CEDISACVS_VAR_tf=0.03150
   CEDISACVS_VAR_tw=0.01900
</v>
      </c>
    </row>
    <row r="93" spans="1:8" ht="15" customHeight="1" x14ac:dyDescent="0.25">
      <c r="A93" s="1" t="s">
        <v>1596</v>
      </c>
      <c r="B93" s="1" t="s">
        <v>1596</v>
      </c>
      <c r="C93" s="2">
        <v>284.2</v>
      </c>
      <c r="D93" s="2">
        <v>750</v>
      </c>
      <c r="E93" s="2">
        <v>500</v>
      </c>
      <c r="F93" s="2">
        <v>25</v>
      </c>
      <c r="G93" s="2">
        <v>16</v>
      </c>
      <c r="H93" s="6" t="str">
        <f t="shared" si="0"/>
        <v xml:space="preserve">*elseif,AR20,EQ,'CVS750X284',THEN
   CEDISACVS_VAR_d=0.75000
   CEDISACVS_VAR_bf=0.50000
   CEDISACVS_VAR_tf=0.02500
   CEDISACVS_VAR_tw=0.01600
</v>
      </c>
    </row>
    <row r="94" spans="1:8" ht="15" customHeight="1" x14ac:dyDescent="0.25">
      <c r="A94" s="1" t="s">
        <v>1597</v>
      </c>
      <c r="B94" s="1" t="s">
        <v>1597</v>
      </c>
      <c r="C94" s="2">
        <v>300.7</v>
      </c>
      <c r="D94" s="2">
        <v>750</v>
      </c>
      <c r="E94" s="2">
        <v>500</v>
      </c>
      <c r="F94" s="2">
        <v>25</v>
      </c>
      <c r="G94" s="2">
        <v>19</v>
      </c>
      <c r="H94" s="6" t="str">
        <f t="shared" si="0"/>
        <v xml:space="preserve">*elseif,AR20,EQ,'CVS750X301',THEN
   CEDISACVS_VAR_d=0.75000
   CEDISACVS_VAR_bf=0.50000
   CEDISACVS_VAR_tf=0.02500
   CEDISACVS_VAR_tw=0.01900
</v>
      </c>
    </row>
    <row r="95" spans="1:8" ht="15" customHeight="1" x14ac:dyDescent="0.25">
      <c r="A95" s="1" t="s">
        <v>1598</v>
      </c>
      <c r="B95" s="1" t="s">
        <v>1598</v>
      </c>
      <c r="C95" s="2">
        <v>333.5</v>
      </c>
      <c r="D95" s="2">
        <v>750</v>
      </c>
      <c r="E95" s="2">
        <v>500</v>
      </c>
      <c r="F95" s="2">
        <v>31.5</v>
      </c>
      <c r="G95" s="2">
        <v>16</v>
      </c>
      <c r="H95" s="6" t="str">
        <f t="shared" si="0"/>
        <v xml:space="preserve">*elseif,AR20,EQ,'CVS750X334',THEN
   CEDISACVS_VAR_d=0.75000
   CEDISACVS_VAR_bf=0.50000
   CEDISACVS_VAR_tf=0.03150
   CEDISACVS_VAR_tw=0.01600
</v>
      </c>
    </row>
    <row r="96" spans="1:8" ht="15" customHeight="1" x14ac:dyDescent="0.25">
      <c r="A96" s="1" t="s">
        <v>1599</v>
      </c>
      <c r="B96" s="1" t="s">
        <v>1599</v>
      </c>
      <c r="C96" s="2">
        <v>349.7</v>
      </c>
      <c r="D96" s="2">
        <v>750</v>
      </c>
      <c r="E96" s="2">
        <v>500</v>
      </c>
      <c r="F96" s="2">
        <v>31.5</v>
      </c>
      <c r="G96" s="2">
        <v>19</v>
      </c>
      <c r="H96" s="6" t="str">
        <f t="shared" si="0"/>
        <v xml:space="preserve">*elseif,AR20,EQ,'CVS750X350',THEN
   CEDISACVS_VAR_d=0.75000
   CEDISACVS_VAR_bf=0.50000
   CEDISACVS_VAR_tf=0.03150
   CEDISACVS_VAR_tw=0.01900
</v>
      </c>
    </row>
    <row r="97" spans="1:8" ht="15" customHeight="1" x14ac:dyDescent="0.25">
      <c r="A97" s="1" t="s">
        <v>1600</v>
      </c>
      <c r="B97" s="1" t="s">
        <v>1600</v>
      </c>
      <c r="C97" s="2">
        <v>270.7</v>
      </c>
      <c r="D97" s="2">
        <v>800</v>
      </c>
      <c r="E97" s="2">
        <v>500</v>
      </c>
      <c r="F97" s="2">
        <v>22.4</v>
      </c>
      <c r="G97" s="2">
        <v>16</v>
      </c>
      <c r="H97" s="6" t="str">
        <f t="shared" si="0"/>
        <v xml:space="preserve">*elseif,AR20,EQ,'CVS800X271',THEN
   CEDISACVS_VAR_d=0.80000
   CEDISACVS_VAR_bf=0.50000
   CEDISACVS_VAR_tf=0.02240
   CEDISACVS_VAR_tw=0.01600
</v>
      </c>
    </row>
    <row r="98" spans="1:8" ht="15" customHeight="1" x14ac:dyDescent="0.25">
      <c r="A98" s="1" t="s">
        <v>1601</v>
      </c>
      <c r="B98" s="1" t="s">
        <v>1601</v>
      </c>
      <c r="C98" s="2">
        <v>290.5</v>
      </c>
      <c r="D98" s="2">
        <v>800</v>
      </c>
      <c r="E98" s="2">
        <v>500</v>
      </c>
      <c r="F98" s="2">
        <v>25</v>
      </c>
      <c r="G98" s="2">
        <v>16</v>
      </c>
      <c r="H98" s="6" t="str">
        <f t="shared" si="0"/>
        <v xml:space="preserve">*elseif,AR20,EQ,'CVS800X290',THEN
   CEDISACVS_VAR_d=0.80000
   CEDISACVS_VAR_bf=0.50000
   CEDISACVS_VAR_tf=0.02500
   CEDISACVS_VAR_tw=0.01600
</v>
      </c>
    </row>
    <row r="99" spans="1:8" ht="15" customHeight="1" x14ac:dyDescent="0.25">
      <c r="A99" s="1" t="s">
        <v>1602</v>
      </c>
      <c r="B99" s="1" t="s">
        <v>1602</v>
      </c>
      <c r="C99" s="2">
        <v>308.10000000000002</v>
      </c>
      <c r="D99" s="2">
        <v>800</v>
      </c>
      <c r="E99" s="2">
        <v>500</v>
      </c>
      <c r="F99" s="2">
        <v>25</v>
      </c>
      <c r="G99" s="2">
        <v>19</v>
      </c>
      <c r="H99" s="6" t="str">
        <f t="shared" si="0"/>
        <v xml:space="preserve">*elseif,AR20,EQ,'CVS800X308',THEN
   CEDISACVS_VAR_d=0.80000
   CEDISACVS_VAR_bf=0.50000
   CEDISACVS_VAR_tf=0.02500
   CEDISACVS_VAR_tw=0.01900
</v>
      </c>
    </row>
    <row r="100" spans="1:8" ht="15" customHeight="1" x14ac:dyDescent="0.25">
      <c r="A100" s="1" t="s">
        <v>1603</v>
      </c>
      <c r="B100" s="1" t="s">
        <v>1603</v>
      </c>
      <c r="C100" s="2">
        <v>339.8</v>
      </c>
      <c r="D100" s="2">
        <v>800</v>
      </c>
      <c r="E100" s="2">
        <v>500</v>
      </c>
      <c r="F100" s="2">
        <v>31.5</v>
      </c>
      <c r="G100" s="2">
        <v>16</v>
      </c>
      <c r="H100" s="6" t="str">
        <f t="shared" si="0"/>
        <v xml:space="preserve">*elseif,AR20,EQ,'CVS800X340',THEN
   CEDISACVS_VAR_d=0.80000
   CEDISACVS_VAR_bf=0.50000
   CEDISACVS_VAR_tf=0.03150
   CEDISACVS_VAR_tw=0.01600
</v>
      </c>
    </row>
    <row r="101" spans="1:8" ht="15" customHeight="1" x14ac:dyDescent="0.25">
      <c r="A101" s="1" t="s">
        <v>1604</v>
      </c>
      <c r="B101" s="1" t="s">
        <v>1604</v>
      </c>
      <c r="C101" s="2">
        <v>357.2</v>
      </c>
      <c r="D101" s="2">
        <v>800</v>
      </c>
      <c r="E101" s="2">
        <v>500</v>
      </c>
      <c r="F101" s="2">
        <v>31.5</v>
      </c>
      <c r="G101" s="2">
        <v>19</v>
      </c>
      <c r="H101" s="6" t="str">
        <f t="shared" si="0"/>
        <v xml:space="preserve">*elseif,AR20,EQ,'CVS800X357',THEN
   CEDISACVS_VAR_d=0.80000
   CEDISACVS_VAR_bf=0.50000
   CEDISACVS_VAR_tf=0.03150
   CEDISACVS_VAR_tw=0.01900
</v>
      </c>
    </row>
    <row r="102" spans="1:8" ht="15" customHeight="1" x14ac:dyDescent="0.25">
      <c r="A102" s="1" t="s">
        <v>1605</v>
      </c>
      <c r="B102" s="1" t="s">
        <v>1605</v>
      </c>
      <c r="C102" s="2">
        <v>296.7</v>
      </c>
      <c r="D102" s="2">
        <v>850</v>
      </c>
      <c r="E102" s="2">
        <v>500</v>
      </c>
      <c r="F102" s="2">
        <v>25</v>
      </c>
      <c r="G102" s="2">
        <v>16</v>
      </c>
      <c r="H102" s="6" t="str">
        <f t="shared" si="0"/>
        <v xml:space="preserve">*elseif,AR20,EQ,'CVS850X297',THEN
   CEDISACVS_VAR_d=0.85000
   CEDISACVS_VAR_bf=0.50000
   CEDISACVS_VAR_tf=0.02500
   CEDISACVS_VAR_tw=0.01600
</v>
      </c>
    </row>
    <row r="103" spans="1:8" ht="15" customHeight="1" x14ac:dyDescent="0.25">
      <c r="A103" s="1" t="s">
        <v>1606</v>
      </c>
      <c r="B103" s="1" t="s">
        <v>1606</v>
      </c>
      <c r="C103" s="2">
        <v>315.60000000000002</v>
      </c>
      <c r="D103" s="2">
        <v>850</v>
      </c>
      <c r="E103" s="2">
        <v>500</v>
      </c>
      <c r="F103" s="2">
        <v>25</v>
      </c>
      <c r="G103" s="2">
        <v>19</v>
      </c>
      <c r="H103" s="6" t="str">
        <f t="shared" si="0"/>
        <v xml:space="preserve">*elseif,AR20,EQ,'CVS850X316',THEN
   CEDISACVS_VAR_d=0.85000
   CEDISACVS_VAR_bf=0.50000
   CEDISACVS_VAR_tf=0.02500
   CEDISACVS_VAR_tw=0.01900
</v>
      </c>
    </row>
    <row r="104" spans="1:8" ht="15" customHeight="1" x14ac:dyDescent="0.25">
      <c r="A104" s="1" t="s">
        <v>1607</v>
      </c>
      <c r="B104" s="1" t="s">
        <v>1607</v>
      </c>
      <c r="C104" s="2">
        <v>346.1</v>
      </c>
      <c r="D104" s="2">
        <v>850</v>
      </c>
      <c r="E104" s="2">
        <v>500</v>
      </c>
      <c r="F104" s="2">
        <v>31.5</v>
      </c>
      <c r="G104" s="2">
        <v>16</v>
      </c>
      <c r="H104" s="6" t="str">
        <f t="shared" si="0"/>
        <v xml:space="preserve">*elseif,AR20,EQ,'CVS850X346',THEN
   CEDISACVS_VAR_d=0.85000
   CEDISACVS_VAR_bf=0.50000
   CEDISACVS_VAR_tf=0.03150
   CEDISACVS_VAR_tw=0.01600
</v>
      </c>
    </row>
    <row r="105" spans="1:8" ht="15" customHeight="1" x14ac:dyDescent="0.25">
      <c r="A105" s="1" t="s">
        <v>1608</v>
      </c>
      <c r="B105" s="1" t="s">
        <v>1608</v>
      </c>
      <c r="C105" s="2">
        <v>364.7</v>
      </c>
      <c r="D105" s="2">
        <v>850</v>
      </c>
      <c r="E105" s="2">
        <v>500</v>
      </c>
      <c r="F105" s="2">
        <v>31.5</v>
      </c>
      <c r="G105" s="2">
        <v>19</v>
      </c>
      <c r="H105" s="6" t="str">
        <f t="shared" si="0"/>
        <v xml:space="preserve">*elseif,AR20,EQ,'CVS850X365',THEN
   CEDISACVS_VAR_d=0.85000
   CEDISACVS_VAR_bf=0.50000
   CEDISACVS_VAR_tf=0.03150
   CEDISACVS_VAR_tw=0.01900
</v>
      </c>
    </row>
    <row r="106" spans="1:8" ht="15" customHeight="1" x14ac:dyDescent="0.25">
      <c r="A106" s="1" t="s">
        <v>1609</v>
      </c>
      <c r="B106" s="1" t="s">
        <v>1609</v>
      </c>
      <c r="C106" s="2">
        <v>322.60000000000002</v>
      </c>
      <c r="D106" s="2">
        <v>900</v>
      </c>
      <c r="E106" s="2">
        <v>550</v>
      </c>
      <c r="F106" s="2">
        <v>25</v>
      </c>
      <c r="G106" s="2">
        <v>16</v>
      </c>
      <c r="H106" s="6" t="str">
        <f t="shared" si="0"/>
        <v xml:space="preserve">*elseif,AR20,EQ,'CVS900X323',THEN
   CEDISACVS_VAR_d=0.90000
   CEDISACVS_VAR_bf=0.55000
   CEDISACVS_VAR_tf=0.02500
   CEDISACVS_VAR_tw=0.01600
</v>
      </c>
    </row>
    <row r="107" spans="1:8" ht="15" customHeight="1" x14ac:dyDescent="0.25">
      <c r="A107" s="1" t="s">
        <v>1610</v>
      </c>
      <c r="B107" s="1" t="s">
        <v>1610</v>
      </c>
      <c r="C107" s="2">
        <v>342.7</v>
      </c>
      <c r="D107" s="2">
        <v>900</v>
      </c>
      <c r="E107" s="2">
        <v>550</v>
      </c>
      <c r="F107" s="2">
        <v>25</v>
      </c>
      <c r="G107" s="2">
        <v>19</v>
      </c>
      <c r="H107" s="6" t="str">
        <f t="shared" si="0"/>
        <v xml:space="preserve">*elseif,AR20,EQ,'CVS900X343',THEN
   CEDISACVS_VAR_d=0.90000
   CEDISACVS_VAR_bf=0.55000
   CEDISACVS_VAR_tf=0.02500
   CEDISACVS_VAR_tw=0.01900
</v>
      </c>
    </row>
    <row r="108" spans="1:8" ht="15" customHeight="1" x14ac:dyDescent="0.25">
      <c r="A108" s="1" t="s">
        <v>1611</v>
      </c>
      <c r="B108" s="1" t="s">
        <v>1611</v>
      </c>
      <c r="C108" s="2">
        <v>377.1</v>
      </c>
      <c r="D108" s="2">
        <v>900</v>
      </c>
      <c r="E108" s="2">
        <v>550</v>
      </c>
      <c r="F108" s="2">
        <v>31.5</v>
      </c>
      <c r="G108" s="2">
        <v>16</v>
      </c>
      <c r="H108" s="6" t="str">
        <f t="shared" si="0"/>
        <v xml:space="preserve">*elseif,AR20,EQ,'CVS900X377',THEN
   CEDISACVS_VAR_d=0.90000
   CEDISACVS_VAR_bf=0.55000
   CEDISACVS_VAR_tf=0.03150
   CEDISACVS_VAR_tw=0.01600
</v>
      </c>
    </row>
    <row r="109" spans="1:8" ht="15" customHeight="1" x14ac:dyDescent="0.25">
      <c r="A109" s="1" t="s">
        <v>1612</v>
      </c>
      <c r="B109" s="1" t="s">
        <v>1612</v>
      </c>
      <c r="C109" s="2">
        <v>396.8</v>
      </c>
      <c r="D109" s="2">
        <v>900</v>
      </c>
      <c r="E109" s="2">
        <v>550</v>
      </c>
      <c r="F109" s="2">
        <v>31.5</v>
      </c>
      <c r="G109" s="2">
        <v>19</v>
      </c>
      <c r="H109" s="6" t="str">
        <f t="shared" si="0"/>
        <v xml:space="preserve">*elseif,AR20,EQ,'CVS900X397',THEN
   CEDISACVS_VAR_d=0.90000
   CEDISACVS_VAR_bf=0.55000
   CEDISACVS_VAR_tf=0.03150
   CEDISACVS_VAR_tw=0.01900
</v>
      </c>
    </row>
    <row r="110" spans="1:8" ht="15" customHeight="1" x14ac:dyDescent="0.25">
      <c r="A110" s="1" t="s">
        <v>1613</v>
      </c>
      <c r="B110" s="1" t="s">
        <v>1613</v>
      </c>
      <c r="C110" s="2">
        <v>328.9</v>
      </c>
      <c r="D110" s="2">
        <v>950</v>
      </c>
      <c r="E110" s="2">
        <v>550</v>
      </c>
      <c r="F110" s="2">
        <v>25</v>
      </c>
      <c r="G110" s="2">
        <v>16</v>
      </c>
      <c r="H110" s="6" t="str">
        <f t="shared" si="0"/>
        <v xml:space="preserve">*elseif,AR20,EQ,'CVS950X329',THEN
   CEDISACVS_VAR_d=0.95000
   CEDISACVS_VAR_bf=0.55000
   CEDISACVS_VAR_tf=0.02500
   CEDISACVS_VAR_tw=0.01600
</v>
      </c>
    </row>
    <row r="111" spans="1:8" ht="15" customHeight="1" x14ac:dyDescent="0.25">
      <c r="A111" s="1" t="s">
        <v>1614</v>
      </c>
      <c r="B111" s="1" t="s">
        <v>1614</v>
      </c>
      <c r="C111" s="2">
        <v>350.1</v>
      </c>
      <c r="D111" s="2">
        <v>950</v>
      </c>
      <c r="E111" s="2">
        <v>550</v>
      </c>
      <c r="F111" s="2">
        <v>25</v>
      </c>
      <c r="G111" s="2">
        <v>19</v>
      </c>
      <c r="H111" s="6" t="str">
        <f t="shared" si="0"/>
        <v xml:space="preserve">*elseif,AR20,EQ,'CVS950X350',THEN
   CEDISACVS_VAR_d=0.95000
   CEDISACVS_VAR_bf=0.55000
   CEDISACVS_VAR_tf=0.02500
   CEDISACVS_VAR_tw=0.01900
</v>
      </c>
    </row>
    <row r="112" spans="1:8" ht="15" customHeight="1" x14ac:dyDescent="0.25">
      <c r="A112" s="1" t="s">
        <v>1615</v>
      </c>
      <c r="B112" s="1" t="s">
        <v>1615</v>
      </c>
      <c r="C112" s="2">
        <v>383.4</v>
      </c>
      <c r="D112" s="2">
        <v>950</v>
      </c>
      <c r="E112" s="2">
        <v>550</v>
      </c>
      <c r="F112" s="2">
        <v>31.5</v>
      </c>
      <c r="G112" s="2">
        <v>16</v>
      </c>
      <c r="H112" s="6" t="str">
        <f t="shared" si="0"/>
        <v xml:space="preserve">*elseif,AR20,EQ,'CVS950X383',THEN
   CEDISACVS_VAR_d=0.95000
   CEDISACVS_VAR_bf=0.55000
   CEDISACVS_VAR_tf=0.03150
   CEDISACVS_VAR_tw=0.01600
</v>
      </c>
    </row>
    <row r="113" spans="1:8" ht="15" customHeight="1" x14ac:dyDescent="0.25">
      <c r="A113" s="1" t="s">
        <v>1616</v>
      </c>
      <c r="B113" s="1" t="s">
        <v>1616</v>
      </c>
      <c r="C113" s="2">
        <v>404.3</v>
      </c>
      <c r="D113" s="2">
        <v>950</v>
      </c>
      <c r="E113" s="2">
        <v>550</v>
      </c>
      <c r="F113" s="2">
        <v>31.5</v>
      </c>
      <c r="G113" s="2">
        <v>19</v>
      </c>
      <c r="H113" s="6" t="str">
        <f t="shared" si="0"/>
        <v xml:space="preserve">*elseif,AR20,EQ,'CVS950X404',THEN
   CEDISACVS_VAR_d=0.95000
   CEDISACVS_VAR_bf=0.55000
   CEDISACVS_VAR_tf=0.03150
   CEDISACVS_VAR_tw=0.01900
</v>
      </c>
    </row>
    <row r="114" spans="1:8" ht="15" customHeight="1" x14ac:dyDescent="0.25">
      <c r="A114" s="1" t="s">
        <v>1617</v>
      </c>
      <c r="B114" s="1" t="s">
        <v>1617</v>
      </c>
      <c r="C114" s="2">
        <v>354.8</v>
      </c>
      <c r="D114" s="2">
        <v>1000</v>
      </c>
      <c r="E114" s="2">
        <v>600</v>
      </c>
      <c r="F114" s="2">
        <v>25</v>
      </c>
      <c r="G114" s="2">
        <v>16</v>
      </c>
      <c r="H114" s="6" t="str">
        <f t="shared" si="0"/>
        <v xml:space="preserve">*elseif,AR20,EQ,'CVS1000X355',THEN
   CEDISACVS_VAR_d=1.00000
   CEDISACVS_VAR_bf=0.60000
   CEDISACVS_VAR_tf=0.02500
   CEDISACVS_VAR_tw=0.01600
</v>
      </c>
    </row>
    <row r="115" spans="1:8" ht="15" customHeight="1" x14ac:dyDescent="0.25">
      <c r="A115" s="1" t="s">
        <v>1618</v>
      </c>
      <c r="B115" s="1" t="s">
        <v>1618</v>
      </c>
      <c r="C115" s="2">
        <v>377.2</v>
      </c>
      <c r="D115" s="2">
        <v>1000</v>
      </c>
      <c r="E115" s="2">
        <v>600</v>
      </c>
      <c r="F115" s="2">
        <v>25</v>
      </c>
      <c r="G115" s="2">
        <v>19</v>
      </c>
      <c r="H115" s="6" t="str">
        <f t="shared" si="0"/>
        <v xml:space="preserve">*elseif,AR20,EQ,'CVS1000X377',THEN
   CEDISACVS_VAR_d=1.00000
   CEDISACVS_VAR_bf=0.60000
   CEDISACVS_VAR_tf=0.02500
   CEDISACVS_VAR_tw=0.01900
</v>
      </c>
    </row>
    <row r="116" spans="1:8" ht="15" customHeight="1" x14ac:dyDescent="0.25">
      <c r="A116" s="1" t="s">
        <v>1619</v>
      </c>
      <c r="B116" s="1" t="s">
        <v>1619</v>
      </c>
      <c r="C116" s="2">
        <v>414.4</v>
      </c>
      <c r="D116" s="2">
        <v>1000</v>
      </c>
      <c r="E116" s="2">
        <v>600</v>
      </c>
      <c r="F116" s="2">
        <v>31.5</v>
      </c>
      <c r="G116" s="2">
        <v>16</v>
      </c>
      <c r="H116" s="6" t="str">
        <f t="shared" si="0"/>
        <v xml:space="preserve">*elseif,AR20,EQ,'CVS1000X414',THEN
   CEDISACVS_VAR_d=1.00000
   CEDISACVS_VAR_bf=0.60000
   CEDISACVS_VAR_tf=0.03150
   CEDISACVS_VAR_tw=0.01600
</v>
      </c>
    </row>
    <row r="117" spans="1:8" ht="15" customHeight="1" x14ac:dyDescent="0.25">
      <c r="A117" s="1" t="s">
        <v>1620</v>
      </c>
      <c r="B117" s="1" t="s">
        <v>1620</v>
      </c>
      <c r="C117" s="2">
        <v>436.5</v>
      </c>
      <c r="D117" s="2">
        <v>1000</v>
      </c>
      <c r="E117" s="2">
        <v>600</v>
      </c>
      <c r="F117" s="2">
        <v>31.5</v>
      </c>
      <c r="G117" s="2">
        <v>19</v>
      </c>
      <c r="H117" s="6" t="str">
        <f t="shared" ref="H117:H164" si="1">$H$1 &amp; UPPER(A117) &amp; "',THEN" &amp; CHAR(10) &amp; "   " &amp; $I$1 &amp; "_VAR_" &amp; $D$1 &amp; "=" &amp; FIXED(D117/1000,5) &amp; CHAR(10) &amp; "   " &amp; $I$1 &amp; "_VAR_" &amp; $E$1 &amp; "=" &amp; FIXED(E117/1000,5) &amp; CHAR(10) &amp; "   " &amp; $I$1 &amp; "_VAR_" &amp; $F$1 &amp; "=" &amp; FIXED(F117/1000,5) &amp; CHAR(10) &amp; "   " &amp; $I$1 &amp; "_VAR_" &amp; $G$1 &amp; "=" &amp; FIXED(G117/1000,5) &amp; CHAR(10)</f>
        <v xml:space="preserve">*elseif,AR20,EQ,'CVS1000X436',THEN
   CEDISACVS_VAR_d=1.00000
   CEDISACVS_VAR_bf=0.60000
   CEDISACVS_VAR_tf=0.03150
   CEDISACVS_VAR_tw=0.01900
</v>
      </c>
    </row>
    <row r="118" spans="1:8" ht="15" customHeight="1" x14ac:dyDescent="0.25">
      <c r="A118" s="1" t="s">
        <v>1621</v>
      </c>
      <c r="B118" s="1" t="s">
        <v>1621</v>
      </c>
      <c r="C118" s="2">
        <v>451.4</v>
      </c>
      <c r="D118" s="2">
        <v>1100</v>
      </c>
      <c r="E118" s="2">
        <v>600</v>
      </c>
      <c r="F118" s="2">
        <v>31.5</v>
      </c>
      <c r="G118" s="2">
        <v>19</v>
      </c>
      <c r="H118" s="6" t="str">
        <f t="shared" si="1"/>
        <v xml:space="preserve">*elseif,AR20,EQ,'CVS1100X451',THEN
   CEDISACVS_VAR_d=1.10000
   CEDISACVS_VAR_bf=0.60000
   CEDISACVS_VAR_tf=0.03150
   CEDISACVS_VAR_tw=0.01900
</v>
      </c>
    </row>
    <row r="119" spans="1:8" ht="15" customHeight="1" x14ac:dyDescent="0.25">
      <c r="A119" s="1" t="s">
        <v>1622</v>
      </c>
      <c r="B119" s="1" t="s">
        <v>1622</v>
      </c>
      <c r="C119" s="2">
        <v>479.1</v>
      </c>
      <c r="D119" s="2">
        <v>1100</v>
      </c>
      <c r="E119" s="2">
        <v>600</v>
      </c>
      <c r="F119" s="2">
        <v>31.5</v>
      </c>
      <c r="G119" s="2">
        <v>22.4</v>
      </c>
      <c r="H119" s="6" t="str">
        <f t="shared" si="1"/>
        <v xml:space="preserve">*elseif,AR20,EQ,'CVS1100X479',THEN
   CEDISACVS_VAR_d=1.10000
   CEDISACVS_VAR_bf=0.60000
   CEDISACVS_VAR_tf=0.03150
   CEDISACVS_VAR_tw=0.02240
</v>
      </c>
    </row>
    <row r="120" spans="1:8" ht="15" customHeight="1" x14ac:dyDescent="0.25">
      <c r="A120" s="1" t="s">
        <v>1623</v>
      </c>
      <c r="B120" s="1" t="s">
        <v>1623</v>
      </c>
      <c r="C120" s="2">
        <v>506.1</v>
      </c>
      <c r="D120" s="2">
        <v>1100</v>
      </c>
      <c r="E120" s="2">
        <v>600</v>
      </c>
      <c r="F120" s="2">
        <v>37.5</v>
      </c>
      <c r="G120" s="2">
        <v>19</v>
      </c>
      <c r="H120" s="6" t="str">
        <f t="shared" si="1"/>
        <v xml:space="preserve">*elseif,AR20,EQ,'CVS1100X506',THEN
   CEDISACVS_VAR_d=1.10000
   CEDISACVS_VAR_bf=0.60000
   CEDISACVS_VAR_tf=0.03750
   CEDISACVS_VAR_tw=0.01900
</v>
      </c>
    </row>
    <row r="121" spans="1:8" ht="15" customHeight="1" x14ac:dyDescent="0.25">
      <c r="A121" s="1" t="s">
        <v>1624</v>
      </c>
      <c r="B121" s="1" t="s">
        <v>1624</v>
      </c>
      <c r="C121" s="2">
        <v>533.5</v>
      </c>
      <c r="D121" s="2">
        <v>1100</v>
      </c>
      <c r="E121" s="2">
        <v>600</v>
      </c>
      <c r="F121" s="2">
        <v>37.5</v>
      </c>
      <c r="G121" s="2">
        <v>22.4</v>
      </c>
      <c r="H121" s="6" t="str">
        <f t="shared" si="1"/>
        <v xml:space="preserve">*elseif,AR20,EQ,'CVS1100X533',THEN
   CEDISACVS_VAR_d=1.10000
   CEDISACVS_VAR_bf=0.60000
   CEDISACVS_VAR_tf=0.03750
   CEDISACVS_VAR_tw=0.02240
</v>
      </c>
    </row>
    <row r="122" spans="1:8" ht="15" customHeight="1" x14ac:dyDescent="0.25">
      <c r="A122" s="1" t="s">
        <v>1625</v>
      </c>
      <c r="B122" s="1" t="s">
        <v>1625</v>
      </c>
      <c r="C122" s="2">
        <v>491</v>
      </c>
      <c r="D122" s="2">
        <v>1200</v>
      </c>
      <c r="E122" s="2">
        <v>650</v>
      </c>
      <c r="F122" s="2">
        <v>31.5</v>
      </c>
      <c r="G122" s="2">
        <v>19</v>
      </c>
      <c r="H122" s="6" t="str">
        <f t="shared" si="1"/>
        <v xml:space="preserve">*elseif,AR20,EQ,'CVS1200X491',THEN
   CEDISACVS_VAR_d=1.20000
   CEDISACVS_VAR_bf=0.65000
   CEDISACVS_VAR_tf=0.03150
   CEDISACVS_VAR_tw=0.01900
</v>
      </c>
    </row>
    <row r="123" spans="1:8" ht="15" customHeight="1" x14ac:dyDescent="0.25">
      <c r="A123" s="1" t="s">
        <v>1626</v>
      </c>
      <c r="B123" s="1" t="s">
        <v>1626</v>
      </c>
      <c r="C123" s="2">
        <v>521.4</v>
      </c>
      <c r="D123" s="2">
        <v>1200</v>
      </c>
      <c r="E123" s="2">
        <v>650</v>
      </c>
      <c r="F123" s="2">
        <v>31.5</v>
      </c>
      <c r="G123" s="2">
        <v>22.4</v>
      </c>
      <c r="H123" s="6" t="str">
        <f t="shared" si="1"/>
        <v xml:space="preserve">*elseif,AR20,EQ,'CVS1200X521',THEN
   CEDISACVS_VAR_d=1.20000
   CEDISACVS_VAR_bf=0.65000
   CEDISACVS_VAR_tf=0.03150
   CEDISACVS_VAR_tw=0.02240
</v>
      </c>
    </row>
    <row r="124" spans="1:8" ht="15" customHeight="1" x14ac:dyDescent="0.25">
      <c r="A124" s="1" t="s">
        <v>1627</v>
      </c>
      <c r="B124" s="1" t="s">
        <v>1627</v>
      </c>
      <c r="C124" s="2">
        <v>550.5</v>
      </c>
      <c r="D124" s="2">
        <v>1200</v>
      </c>
      <c r="E124" s="2">
        <v>650</v>
      </c>
      <c r="F124" s="2">
        <v>37.5</v>
      </c>
      <c r="G124" s="2">
        <v>19</v>
      </c>
      <c r="H124" s="6" t="str">
        <f t="shared" si="1"/>
        <v xml:space="preserve">*elseif,AR20,EQ,'CVS1200X550',THEN
   CEDISACVS_VAR_d=1.20000
   CEDISACVS_VAR_bf=0.65000
   CEDISACVS_VAR_tf=0.03750
   CEDISACVS_VAR_tw=0.01900
</v>
      </c>
    </row>
    <row r="125" spans="1:8" ht="15" customHeight="1" x14ac:dyDescent="0.25">
      <c r="A125" s="1" t="s">
        <v>1628</v>
      </c>
      <c r="B125" s="1" t="s">
        <v>1628</v>
      </c>
      <c r="C125" s="2">
        <v>580.5</v>
      </c>
      <c r="D125" s="2">
        <v>1200</v>
      </c>
      <c r="E125" s="2">
        <v>650</v>
      </c>
      <c r="F125" s="2">
        <v>37.5</v>
      </c>
      <c r="G125" s="2">
        <v>22.4</v>
      </c>
      <c r="H125" s="6" t="str">
        <f t="shared" si="1"/>
        <v xml:space="preserve">*elseif,AR20,EQ,'CVS1200X581',THEN
   CEDISACVS_VAR_d=1.20000
   CEDISACVS_VAR_bf=0.65000
   CEDISACVS_VAR_tf=0.03750
   CEDISACVS_VAR_tw=0.02240
</v>
      </c>
    </row>
    <row r="126" spans="1:8" ht="15" customHeight="1" x14ac:dyDescent="0.25">
      <c r="A126" s="1" t="s">
        <v>1629</v>
      </c>
      <c r="B126" s="1" t="s">
        <v>1629</v>
      </c>
      <c r="C126" s="2">
        <v>539</v>
      </c>
      <c r="D126" s="2">
        <v>1300</v>
      </c>
      <c r="E126" s="2">
        <v>650</v>
      </c>
      <c r="F126" s="2">
        <v>31.5</v>
      </c>
      <c r="G126" s="2">
        <v>22.4</v>
      </c>
      <c r="H126" s="6" t="str">
        <f t="shared" si="1"/>
        <v xml:space="preserve">*elseif,AR20,EQ,'CVS1300X539',THEN
   CEDISACVS_VAR_d=1.30000
   CEDISACVS_VAR_bf=0.65000
   CEDISACVS_VAR_tf=0.03150
   CEDISACVS_VAR_tw=0.02240
</v>
      </c>
    </row>
    <row r="127" spans="1:8" ht="15" customHeight="1" x14ac:dyDescent="0.25">
      <c r="A127" s="1" t="s">
        <v>1630</v>
      </c>
      <c r="B127" s="1" t="s">
        <v>1630</v>
      </c>
      <c r="C127" s="2">
        <v>564.20000000000005</v>
      </c>
      <c r="D127" s="2">
        <v>1300</v>
      </c>
      <c r="E127" s="2">
        <v>650</v>
      </c>
      <c r="F127" s="2">
        <v>31.5</v>
      </c>
      <c r="G127" s="2">
        <v>25</v>
      </c>
      <c r="H127" s="6" t="str">
        <f t="shared" si="1"/>
        <v xml:space="preserve">*elseif,AR20,EQ,'CVS1300X564',THEN
   CEDISACVS_VAR_d=1.30000
   CEDISACVS_VAR_bf=0.65000
   CEDISACVS_VAR_tf=0.03150
   CEDISACVS_VAR_tw=0.02500
</v>
      </c>
    </row>
    <row r="128" spans="1:8" ht="15" customHeight="1" x14ac:dyDescent="0.25">
      <c r="A128" s="1" t="s">
        <v>1631</v>
      </c>
      <c r="B128" s="1" t="s">
        <v>1631</v>
      </c>
      <c r="C128" s="2">
        <v>598.1</v>
      </c>
      <c r="D128" s="2">
        <v>1300</v>
      </c>
      <c r="E128" s="2">
        <v>650</v>
      </c>
      <c r="F128" s="2">
        <v>37.5</v>
      </c>
      <c r="G128" s="2">
        <v>22.4</v>
      </c>
      <c r="H128" s="6" t="str">
        <f t="shared" si="1"/>
        <v xml:space="preserve">*elseif,AR20,EQ,'CVS1300X598',THEN
   CEDISACVS_VAR_d=1.30000
   CEDISACVS_VAR_bf=0.65000
   CEDISACVS_VAR_tf=0.03750
   CEDISACVS_VAR_tw=0.02240
</v>
      </c>
    </row>
    <row r="129" spans="1:8" ht="15" customHeight="1" x14ac:dyDescent="0.25">
      <c r="A129" s="1" t="s">
        <v>1632</v>
      </c>
      <c r="B129" s="1" t="s">
        <v>1632</v>
      </c>
      <c r="C129" s="2">
        <v>623.1</v>
      </c>
      <c r="D129" s="2">
        <v>1300</v>
      </c>
      <c r="E129" s="2">
        <v>650</v>
      </c>
      <c r="F129" s="2">
        <v>37.5</v>
      </c>
      <c r="G129" s="2">
        <v>25</v>
      </c>
      <c r="H129" s="6" t="str">
        <f t="shared" si="1"/>
        <v xml:space="preserve">*elseif,AR20,EQ,'CVS1300X623',THEN
   CEDISACVS_VAR_d=1.30000
   CEDISACVS_VAR_bf=0.65000
   CEDISACVS_VAR_tf=0.03750
   CEDISACVS_VAR_tw=0.02500
</v>
      </c>
    </row>
    <row r="130" spans="1:8" ht="15" customHeight="1" x14ac:dyDescent="0.25">
      <c r="A130" s="1" t="s">
        <v>1633</v>
      </c>
      <c r="B130" s="1" t="s">
        <v>1633</v>
      </c>
      <c r="C130" s="2">
        <v>581.29999999999995</v>
      </c>
      <c r="D130" s="2">
        <v>1400</v>
      </c>
      <c r="E130" s="2">
        <v>700</v>
      </c>
      <c r="F130" s="2">
        <v>31.5</v>
      </c>
      <c r="G130" s="2">
        <v>22.4</v>
      </c>
      <c r="H130" s="6" t="str">
        <f t="shared" si="1"/>
        <v xml:space="preserve">*elseif,AR20,EQ,'CVS1400X581',THEN
   CEDISACVS_VAR_d=1.40000
   CEDISACVS_VAR_bf=0.70000
   CEDISACVS_VAR_tf=0.03150
   CEDISACVS_VAR_tw=0.02240
</v>
      </c>
    </row>
    <row r="131" spans="1:8" ht="15" customHeight="1" x14ac:dyDescent="0.25">
      <c r="A131" s="1" t="s">
        <v>1634</v>
      </c>
      <c r="B131" s="1" t="s">
        <v>1634</v>
      </c>
      <c r="C131" s="2">
        <v>608.6</v>
      </c>
      <c r="D131" s="2">
        <v>1400</v>
      </c>
      <c r="E131" s="2">
        <v>700</v>
      </c>
      <c r="F131" s="2">
        <v>31.5</v>
      </c>
      <c r="G131" s="2">
        <v>25</v>
      </c>
      <c r="H131" s="6" t="str">
        <f t="shared" si="1"/>
        <v xml:space="preserve">*elseif,AR20,EQ,'CVS1400X609',THEN
   CEDISACVS_VAR_d=1.40000
   CEDISACVS_VAR_bf=0.70000
   CEDISACVS_VAR_tf=0.03150
   CEDISACVS_VAR_tw=0.02500
</v>
      </c>
    </row>
    <row r="132" spans="1:8" ht="15" customHeight="1" x14ac:dyDescent="0.25">
      <c r="A132" s="1" t="s">
        <v>1635</v>
      </c>
      <c r="B132" s="1" t="s">
        <v>1635</v>
      </c>
      <c r="C132" s="2">
        <v>645.1</v>
      </c>
      <c r="D132" s="2">
        <v>1400</v>
      </c>
      <c r="E132" s="2">
        <v>700</v>
      </c>
      <c r="F132" s="2">
        <v>37.5</v>
      </c>
      <c r="G132" s="2">
        <v>22.4</v>
      </c>
      <c r="H132" s="6" t="str">
        <f t="shared" si="1"/>
        <v xml:space="preserve">*elseif,AR20,EQ,'CVS1400X645',THEN
   CEDISACVS_VAR_d=1.40000
   CEDISACVS_VAR_bf=0.70000
   CEDISACVS_VAR_tf=0.03750
   CEDISACVS_VAR_tw=0.02240
</v>
      </c>
    </row>
    <row r="133" spans="1:8" ht="15" customHeight="1" x14ac:dyDescent="0.25">
      <c r="A133" s="1" t="s">
        <v>1636</v>
      </c>
      <c r="B133" s="1" t="s">
        <v>1636</v>
      </c>
      <c r="C133" s="2">
        <v>672.2</v>
      </c>
      <c r="D133" s="2">
        <v>1400</v>
      </c>
      <c r="E133" s="2">
        <v>700</v>
      </c>
      <c r="F133" s="2">
        <v>37.5</v>
      </c>
      <c r="G133" s="2">
        <v>25</v>
      </c>
      <c r="H133" s="6" t="str">
        <f t="shared" si="1"/>
        <v xml:space="preserve">*elseif,AR20,EQ,'CVS1400X672',THEN
   CEDISACVS_VAR_d=1.40000
   CEDISACVS_VAR_bf=0.70000
   CEDISACVS_VAR_tf=0.03750
   CEDISACVS_VAR_tw=0.02500
</v>
      </c>
    </row>
    <row r="134" spans="1:8" ht="15" customHeight="1" x14ac:dyDescent="0.25">
      <c r="A134" s="1" t="s">
        <v>1637</v>
      </c>
      <c r="B134" s="1" t="s">
        <v>1637</v>
      </c>
      <c r="C134" s="2">
        <v>598.9</v>
      </c>
      <c r="D134" s="2">
        <v>1500</v>
      </c>
      <c r="E134" s="2">
        <v>700</v>
      </c>
      <c r="F134" s="2">
        <v>31.5</v>
      </c>
      <c r="G134" s="2">
        <v>22.4</v>
      </c>
      <c r="H134" s="6" t="str">
        <f t="shared" si="1"/>
        <v xml:space="preserve">*elseif,AR20,EQ,'CVS1500X599',THEN
   CEDISACVS_VAR_d=1.50000
   CEDISACVS_VAR_bf=0.70000
   CEDISACVS_VAR_tf=0.03150
   CEDISACVS_VAR_tw=0.02240
</v>
      </c>
    </row>
    <row r="135" spans="1:8" ht="15" customHeight="1" x14ac:dyDescent="0.25">
      <c r="A135" s="1" t="s">
        <v>1638</v>
      </c>
      <c r="B135" s="1" t="s">
        <v>1638</v>
      </c>
      <c r="C135" s="2">
        <v>628.20000000000005</v>
      </c>
      <c r="D135" s="2">
        <v>1500</v>
      </c>
      <c r="E135" s="2">
        <v>700</v>
      </c>
      <c r="F135" s="2">
        <v>31.5</v>
      </c>
      <c r="G135" s="2">
        <v>25</v>
      </c>
      <c r="H135" s="6" t="str">
        <f t="shared" si="1"/>
        <v xml:space="preserve">*elseif,AR20,EQ,'CVS1500X628',THEN
   CEDISACVS_VAR_d=1.50000
   CEDISACVS_VAR_bf=0.70000
   CEDISACVS_VAR_tf=0.03150
   CEDISACVS_VAR_tw=0.02500
</v>
      </c>
    </row>
    <row r="136" spans="1:8" ht="15" customHeight="1" x14ac:dyDescent="0.25">
      <c r="A136" s="1" t="s">
        <v>1639</v>
      </c>
      <c r="B136" s="1" t="s">
        <v>1639</v>
      </c>
      <c r="C136" s="2">
        <v>662.7</v>
      </c>
      <c r="D136" s="2">
        <v>1500</v>
      </c>
      <c r="E136" s="2">
        <v>700</v>
      </c>
      <c r="F136" s="2">
        <v>37.5</v>
      </c>
      <c r="G136" s="2">
        <v>22.4</v>
      </c>
      <c r="H136" s="6" t="str">
        <f t="shared" si="1"/>
        <v xml:space="preserve">*elseif,AR20,EQ,'CVS1500X663',THEN
   CEDISACVS_VAR_d=1.50000
   CEDISACVS_VAR_bf=0.70000
   CEDISACVS_VAR_tf=0.03750
   CEDISACVS_VAR_tw=0.02240
</v>
      </c>
    </row>
    <row r="137" spans="1:8" ht="15" customHeight="1" x14ac:dyDescent="0.25">
      <c r="A137" s="1" t="s">
        <v>1640</v>
      </c>
      <c r="B137" s="1" t="s">
        <v>1640</v>
      </c>
      <c r="C137" s="2">
        <v>691.8</v>
      </c>
      <c r="D137" s="2">
        <v>1500</v>
      </c>
      <c r="E137" s="2">
        <v>700</v>
      </c>
      <c r="F137" s="2">
        <v>37.5</v>
      </c>
      <c r="G137" s="2">
        <v>25</v>
      </c>
      <c r="H137" s="6" t="str">
        <f t="shared" si="1"/>
        <v xml:space="preserve">*elseif,AR20,EQ,'CVS1500X692',THEN
   CEDISACVS_VAR_d=1.50000
   CEDISACVS_VAR_bf=0.70000
   CEDISACVS_VAR_tf=0.03750
   CEDISACVS_VAR_tw=0.02500
</v>
      </c>
    </row>
    <row r="138" spans="1:8" ht="15" customHeight="1" x14ac:dyDescent="0.25">
      <c r="H138" s="6"/>
    </row>
    <row r="139" spans="1:8" ht="15" customHeight="1" x14ac:dyDescent="0.25">
      <c r="H139" s="6"/>
    </row>
    <row r="140" spans="1:8" ht="15" customHeight="1" x14ac:dyDescent="0.25">
      <c r="H140" s="6"/>
    </row>
    <row r="141" spans="1:8" ht="15" customHeight="1" x14ac:dyDescent="0.25">
      <c r="H141" s="6"/>
    </row>
    <row r="142" spans="1:8" ht="15" customHeight="1" x14ac:dyDescent="0.25">
      <c r="H142" s="6"/>
    </row>
    <row r="143" spans="1:8" ht="15" customHeight="1" x14ac:dyDescent="0.25">
      <c r="H143" s="6"/>
    </row>
    <row r="144" spans="1:8" ht="15" customHeight="1" x14ac:dyDescent="0.25">
      <c r="H144" s="6"/>
    </row>
    <row r="145" spans="8:8" ht="15" customHeight="1" x14ac:dyDescent="0.25">
      <c r="H145" s="6"/>
    </row>
    <row r="146" spans="8:8" ht="15" customHeight="1" x14ac:dyDescent="0.25">
      <c r="H146" s="6"/>
    </row>
    <row r="147" spans="8:8" ht="15" customHeight="1" x14ac:dyDescent="0.25">
      <c r="H147" s="6"/>
    </row>
    <row r="148" spans="8:8" ht="15" customHeight="1" x14ac:dyDescent="0.25">
      <c r="H148" s="6"/>
    </row>
    <row r="149" spans="8:8" ht="15" customHeight="1" x14ac:dyDescent="0.25">
      <c r="H149" s="6"/>
    </row>
    <row r="150" spans="8:8" ht="15" customHeight="1" x14ac:dyDescent="0.25">
      <c r="H150" s="6"/>
    </row>
    <row r="151" spans="8:8" ht="15" customHeight="1" x14ac:dyDescent="0.25">
      <c r="H151" s="6"/>
    </row>
    <row r="152" spans="8:8" ht="15" customHeight="1" x14ac:dyDescent="0.25">
      <c r="H152" s="6"/>
    </row>
    <row r="153" spans="8:8" ht="15" customHeight="1" x14ac:dyDescent="0.25">
      <c r="H153" s="6"/>
    </row>
    <row r="154" spans="8:8" ht="15" customHeight="1" x14ac:dyDescent="0.25">
      <c r="H154" s="6"/>
    </row>
    <row r="155" spans="8:8" ht="15" customHeight="1" x14ac:dyDescent="0.25">
      <c r="H155" s="6"/>
    </row>
    <row r="156" spans="8:8" ht="15" customHeight="1" x14ac:dyDescent="0.25">
      <c r="H156" s="6"/>
    </row>
    <row r="157" spans="8:8" ht="15" customHeight="1" x14ac:dyDescent="0.25">
      <c r="H157" s="6"/>
    </row>
    <row r="158" spans="8:8" ht="15" customHeight="1" x14ac:dyDescent="0.25">
      <c r="H158" s="6"/>
    </row>
    <row r="159" spans="8:8" ht="15" customHeight="1" x14ac:dyDescent="0.25">
      <c r="H159" s="6"/>
    </row>
    <row r="160" spans="8:8" ht="15" customHeight="1" x14ac:dyDescent="0.25">
      <c r="H160" s="6"/>
    </row>
    <row r="161" spans="8:8" ht="15" customHeight="1" x14ac:dyDescent="0.25">
      <c r="H161" s="6"/>
    </row>
    <row r="162" spans="8:8" ht="15" customHeight="1" x14ac:dyDescent="0.25">
      <c r="H162" s="6"/>
    </row>
    <row r="163" spans="8:8" ht="15" customHeight="1" x14ac:dyDescent="0.25">
      <c r="H163" s="6"/>
    </row>
    <row r="164" spans="8:8" ht="15" customHeight="1" x14ac:dyDescent="0.25">
      <c r="H164" s="6"/>
    </row>
    <row r="165" spans="8:8" ht="15" customHeight="1" x14ac:dyDescent="0.25"/>
    <row r="166" spans="8:8" ht="15" customHeight="1" x14ac:dyDescent="0.25"/>
    <row r="167" spans="8:8" ht="15" customHeight="1" x14ac:dyDescent="0.25"/>
    <row r="168" spans="8:8" ht="15" customHeight="1" x14ac:dyDescent="0.25"/>
    <row r="169" spans="8:8" ht="15" customHeight="1" x14ac:dyDescent="0.25"/>
    <row r="170" spans="8:8" ht="15" customHeight="1" x14ac:dyDescent="0.25"/>
    <row r="171" spans="8:8" ht="15" customHeight="1" x14ac:dyDescent="0.25"/>
    <row r="172" spans="8:8" ht="15" customHeight="1" x14ac:dyDescent="0.25"/>
    <row r="173" spans="8:8" ht="15" customHeight="1" x14ac:dyDescent="0.25"/>
    <row r="174" spans="8:8" ht="15" customHeight="1" x14ac:dyDescent="0.25"/>
    <row r="175" spans="8:8" ht="15" customHeight="1" x14ac:dyDescent="0.25"/>
    <row r="176" spans="8:8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7" ht="15" customHeight="1" x14ac:dyDescent="0.25"/>
    <row r="466" spans="3:7" ht="15" customHeight="1" x14ac:dyDescent="0.25"/>
    <row r="467" spans="3:7" ht="15" customHeight="1" x14ac:dyDescent="0.25"/>
    <row r="468" spans="3:7" ht="15" customHeight="1" x14ac:dyDescent="0.25"/>
    <row r="469" spans="3:7" ht="15" customHeight="1" x14ac:dyDescent="0.25"/>
    <row r="470" spans="3:7" ht="15" customHeight="1" x14ac:dyDescent="0.25"/>
    <row r="471" spans="3:7" ht="15" customHeight="1" x14ac:dyDescent="0.25"/>
    <row r="472" spans="3:7" s="5" customFormat="1" ht="15" customHeight="1" thickBot="1" x14ac:dyDescent="0.3">
      <c r="C472" s="4"/>
      <c r="D472" s="4"/>
      <c r="E472" s="4"/>
      <c r="F472" s="4"/>
      <c r="G472" s="4"/>
    </row>
    <row r="473" spans="3:7" ht="15" customHeight="1" x14ac:dyDescent="0.25"/>
    <row r="474" spans="3:7" ht="15" customHeight="1" x14ac:dyDescent="0.25"/>
    <row r="475" spans="3:7" ht="15" customHeight="1" x14ac:dyDescent="0.25"/>
    <row r="476" spans="3:7" ht="15" customHeight="1" x14ac:dyDescent="0.25"/>
    <row r="477" spans="3:7" ht="15" customHeight="1" x14ac:dyDescent="0.25"/>
    <row r="478" spans="3:7" ht="15" customHeight="1" x14ac:dyDescent="0.25"/>
    <row r="479" spans="3:7" ht="15" customHeight="1" x14ac:dyDescent="0.25"/>
    <row r="480" spans="3:7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</sheetData>
  <conditionalFormatting sqref="H1 J1:AQ1 H2:AQ1048576">
    <cfRule type="notContainsBlanks" dxfId="28" priority="3">
      <formula>LEN(TRIM(H1))&gt;0</formula>
    </cfRule>
  </conditionalFormatting>
  <conditionalFormatting sqref="A1:G1">
    <cfRule type="notContainsBlanks" dxfId="27" priority="5">
      <formula>LEN(TRIM(A1))&gt;0</formula>
    </cfRule>
  </conditionalFormatting>
  <conditionalFormatting sqref="H1 J1:AQ1">
    <cfRule type="notContainsBlanks" dxfId="26" priority="4">
      <formula>LEN(TRIM(H1))&gt;0</formula>
    </cfRule>
  </conditionalFormatting>
  <conditionalFormatting sqref="A1:G472">
    <cfRule type="containsBlanks" dxfId="25" priority="1">
      <formula>LEN(TRIM(A1))=0</formula>
    </cfRule>
    <cfRule type="expression" dxfId="24" priority="2">
      <formula>AND(COUNTA(A1),(COUNTBLANK(A$1)&lt;&gt;0))</formula>
    </cfRule>
    <cfRule type="notContainsBlanks" dxfId="23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1"/>
  <sheetViews>
    <sheetView showGridLines="0" zoomScaleNormal="100" workbookViewId="0">
      <pane ySplit="1" topLeftCell="A2" activePane="bottomLeft" state="frozen"/>
      <selection pane="bottomLeft" activeCell="I1" sqref="I1"/>
    </sheetView>
  </sheetViews>
  <sheetFormatPr defaultRowHeight="12.75" x14ac:dyDescent="0.25"/>
  <cols>
    <col min="1" max="2" width="18.7109375" style="1" customWidth="1"/>
    <col min="3" max="7" width="10.7109375" style="2" customWidth="1"/>
    <col min="8" max="8" width="76.28515625" style="1" bestFit="1" customWidth="1"/>
    <col min="9" max="70" width="10.7109375" style="1" customWidth="1"/>
    <col min="71" max="16384" width="9.140625" style="1"/>
  </cols>
  <sheetData>
    <row r="1" spans="1:9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tr">
        <f>IF(COUNTA([1]GERAL!B6),[1]GERAL!B6,"")</f>
        <v>d</v>
      </c>
      <c r="E1" s="3" t="str">
        <f>IF(COUNTA([1]GERAL!B7),[1]GERAL!B7,"")</f>
        <v>bf</v>
      </c>
      <c r="F1" s="3" t="str">
        <f>IF(COUNTA([1]GERAL!B8),[1]GERAL!B8,"")</f>
        <v>tf</v>
      </c>
      <c r="G1" s="3" t="str">
        <f>IF(COUNTA([1]GERAL!B9),[1]GERAL!B9,"")</f>
        <v>tw</v>
      </c>
      <c r="H1" s="1" t="s">
        <v>176</v>
      </c>
      <c r="I1" s="9" t="s">
        <v>1786</v>
      </c>
    </row>
    <row r="2" spans="1:9" ht="15" customHeight="1" x14ac:dyDescent="0.25">
      <c r="A2" s="1" t="s">
        <v>1642</v>
      </c>
      <c r="B2" s="1" t="s">
        <v>1642</v>
      </c>
      <c r="C2" s="2">
        <v>51.8</v>
      </c>
      <c r="D2" s="2">
        <v>250</v>
      </c>
      <c r="E2" s="2">
        <v>250</v>
      </c>
      <c r="F2" s="2">
        <v>9.5</v>
      </c>
      <c r="G2" s="2">
        <v>8</v>
      </c>
      <c r="H2" s="6" t="str">
        <f>$H$1 &amp; UPPER(A2) &amp; "',THEN" &amp; CHAR(10) &amp; "   " &amp; $I$1 &amp; "_VAR_" &amp; $D$1 &amp; "=" &amp; FIXED(D2/1000,5) &amp; CHAR(10) &amp; "   " &amp; $I$1 &amp; "_VAR_" &amp; $E$1 &amp; "=" &amp; FIXED(E2/1000,5) &amp; CHAR(10) &amp; "   " &amp; $I$1 &amp; "_VAR_" &amp; $F$1 &amp; "=" &amp; FIXED(F2/1000,5) &amp; CHAR(10) &amp; "   " &amp; $I$1 &amp; "_VAR_" &amp; $G$1 &amp; "=" &amp; FIXED(G2/1000,5) &amp; CHAR(10)</f>
        <v xml:space="preserve">*elseif,AR20,EQ,'CS250X52',THEN
   CEDISACS_VAR_d=0.25000
   CEDISACS_VAR_bf=0.25000
   CEDISACS_VAR_tf=0.00950
   CEDISACS_VAR_tw=0.00800
</v>
      </c>
    </row>
    <row r="3" spans="1:9" ht="15" customHeight="1" x14ac:dyDescent="0.25">
      <c r="A3" s="1" t="s">
        <v>1643</v>
      </c>
      <c r="B3" s="1" t="s">
        <v>1643</v>
      </c>
      <c r="C3" s="2">
        <v>63.2</v>
      </c>
      <c r="D3" s="2">
        <v>250</v>
      </c>
      <c r="E3" s="2">
        <v>250</v>
      </c>
      <c r="F3" s="2">
        <v>12.5</v>
      </c>
      <c r="G3" s="2">
        <v>8</v>
      </c>
      <c r="H3" s="6" t="str">
        <f>$H$1 &amp; UPPER(A3) &amp; "',THEN" &amp; CHAR(10) &amp; "   " &amp; $I$1 &amp; "_VAR_" &amp; $D$1 &amp; "=" &amp; FIXED(D3/1000,5) &amp; CHAR(10) &amp; "   " &amp; $I$1 &amp; "_VAR_" &amp; $E$1 &amp; "=" &amp; FIXED(E3/1000,5) &amp; CHAR(10) &amp; "   " &amp; $I$1 &amp; "_VAR_" &amp; $F$1 &amp; "=" &amp; FIXED(F3/1000,5) &amp; CHAR(10) &amp; "   " &amp; $I$1 &amp; "_VAR_" &amp; $G$1 &amp; "=" &amp; FIXED(G3/1000,5) &amp; CHAR(10)</f>
        <v xml:space="preserve">*elseif,AR20,EQ,'CS250X63',THEN
   CEDISACS_VAR_d=0.25000
   CEDISACS_VAR_bf=0.25000
   CEDISACS_VAR_tf=0.01250
   CEDISACS_VAR_tw=0.00800
</v>
      </c>
    </row>
    <row r="4" spans="1:9" ht="15" customHeight="1" x14ac:dyDescent="0.25">
      <c r="A4" s="1" t="s">
        <v>1644</v>
      </c>
      <c r="B4" s="1" t="s">
        <v>1644</v>
      </c>
      <c r="C4" s="2">
        <v>65.900000000000006</v>
      </c>
      <c r="D4" s="2">
        <v>250</v>
      </c>
      <c r="E4" s="2">
        <v>250</v>
      </c>
      <c r="F4" s="2">
        <v>12.5</v>
      </c>
      <c r="G4" s="2">
        <v>9.5</v>
      </c>
      <c r="H4" s="6" t="str">
        <f>$H$1 &amp; UPPER(A4) &amp; "',THEN" &amp; CHAR(10) &amp; "   " &amp; $I$1 &amp; "_VAR_" &amp; $D$1 &amp; "=" &amp; FIXED(D4/1000,5) &amp; CHAR(10) &amp; "   " &amp; $I$1 &amp; "_VAR_" &amp; $E$1 &amp; "=" &amp; FIXED(E4/1000,5) &amp; CHAR(10) &amp; "   " &amp; $I$1 &amp; "_VAR_" &amp; $F$1 &amp; "=" &amp; FIXED(F4/1000,5) &amp; CHAR(10) &amp; "   " &amp; $I$1 &amp; "_VAR_" &amp; $G$1 &amp; "=" &amp; FIXED(G4/1000,5) &amp; CHAR(10)</f>
        <v xml:space="preserve">*elseif,AR20,EQ,'CS250X66',THEN
   CEDISACS_VAR_d=0.25000
   CEDISACS_VAR_bf=0.25000
   CEDISACS_VAR_tf=0.01250
   CEDISACS_VAR_tw=0.00950
</v>
      </c>
    </row>
    <row r="5" spans="1:9" ht="15" customHeight="1" x14ac:dyDescent="0.25">
      <c r="A5" s="1" t="s">
        <v>1645</v>
      </c>
      <c r="B5" s="1" t="s">
        <v>1645</v>
      </c>
      <c r="C5" s="2">
        <v>76.5</v>
      </c>
      <c r="D5" s="2">
        <v>250</v>
      </c>
      <c r="E5" s="2">
        <v>250</v>
      </c>
      <c r="F5" s="2">
        <v>16</v>
      </c>
      <c r="G5" s="2">
        <v>8</v>
      </c>
      <c r="H5" s="6" t="str">
        <f>$H$1 &amp; UPPER(A5) &amp; "',THEN" &amp; CHAR(10) &amp; "   " &amp; $I$1 &amp; "_VAR_" &amp; $D$1 &amp; "=" &amp; FIXED(D5/1000,5) &amp; CHAR(10) &amp; "   " &amp; $I$1 &amp; "_VAR_" &amp; $E$1 &amp; "=" &amp; FIXED(E5/1000,5) &amp; CHAR(10) &amp; "   " &amp; $I$1 &amp; "_VAR_" &amp; $F$1 &amp; "=" &amp; FIXED(F5/1000,5) &amp; CHAR(10) &amp; "   " &amp; $I$1 &amp; "_VAR_" &amp; $G$1 &amp; "=" &amp; FIXED(G5/1000,5) &amp; CHAR(10)</f>
        <v xml:space="preserve">*elseif,AR20,EQ,'CS250X76',THEN
   CEDISACS_VAR_d=0.25000
   CEDISACS_VAR_bf=0.25000
   CEDISACS_VAR_tf=0.01600
   CEDISACS_VAR_tw=0.00800
</v>
      </c>
    </row>
    <row r="6" spans="1:9" ht="15" customHeight="1" x14ac:dyDescent="0.25">
      <c r="A6" s="1" t="s">
        <v>1646</v>
      </c>
      <c r="B6" s="1" t="s">
        <v>1646</v>
      </c>
      <c r="C6" s="2">
        <v>79</v>
      </c>
      <c r="D6" s="2">
        <v>250</v>
      </c>
      <c r="E6" s="2">
        <v>250</v>
      </c>
      <c r="F6" s="2">
        <v>16</v>
      </c>
      <c r="G6" s="2">
        <v>9.5</v>
      </c>
      <c r="H6" s="6" t="str">
        <f>$H$1 &amp; UPPER(A6) &amp; "',THEN" &amp; CHAR(10) &amp; "   " &amp; $I$1 &amp; "_VAR_" &amp; $D$1 &amp; "=" &amp; FIXED(D6/1000,5) &amp; CHAR(10) &amp; "   " &amp; $I$1 &amp; "_VAR_" &amp; $E$1 &amp; "=" &amp; FIXED(E6/1000,5) &amp; CHAR(10) &amp; "   " &amp; $I$1 &amp; "_VAR_" &amp; $F$1 &amp; "=" &amp; FIXED(F6/1000,5) &amp; CHAR(10) &amp; "   " &amp; $I$1 &amp; "_VAR_" &amp; $G$1 &amp; "=" &amp; FIXED(G6/1000,5) &amp; CHAR(10)</f>
        <v xml:space="preserve">*elseif,AR20,EQ,'CS250X79',THEN
   CEDISACS_VAR_d=0.25000
   CEDISACS_VAR_bf=0.25000
   CEDISACS_VAR_tf=0.01600
   CEDISACS_VAR_tw=0.00950
</v>
      </c>
    </row>
    <row r="7" spans="1:9" ht="15" customHeight="1" x14ac:dyDescent="0.25">
      <c r="A7" s="1" t="s">
        <v>1647</v>
      </c>
      <c r="B7" s="1" t="s">
        <v>1647</v>
      </c>
      <c r="C7" s="2">
        <v>84.2</v>
      </c>
      <c r="D7" s="2">
        <v>250</v>
      </c>
      <c r="E7" s="2">
        <v>250</v>
      </c>
      <c r="F7" s="2">
        <v>16</v>
      </c>
      <c r="G7" s="2">
        <v>12.5</v>
      </c>
      <c r="H7" s="6" t="str">
        <f>$H$1 &amp; UPPER(A7) &amp; "',THEN" &amp; CHAR(10) &amp; "   " &amp; $I$1 &amp; "_VAR_" &amp; $D$1 &amp; "=" &amp; FIXED(D7/1000,5) &amp; CHAR(10) &amp; "   " &amp; $I$1 &amp; "_VAR_" &amp; $E$1 &amp; "=" &amp; FIXED(E7/1000,5) &amp; CHAR(10) &amp; "   " &amp; $I$1 &amp; "_VAR_" &amp; $F$1 &amp; "=" &amp; FIXED(F7/1000,5) &amp; CHAR(10) &amp; "   " &amp; $I$1 &amp; "_VAR_" &amp; $G$1 &amp; "=" &amp; FIXED(G7/1000,5) &amp; CHAR(10)</f>
        <v xml:space="preserve">*elseif,AR20,EQ,'CS250X84',THEN
   CEDISACS_VAR_d=0.25000
   CEDISACS_VAR_bf=0.25000
   CEDISACS_VAR_tf=0.01600
   CEDISACS_VAR_tw=0.01250
</v>
      </c>
    </row>
    <row r="8" spans="1:9" ht="15" customHeight="1" x14ac:dyDescent="0.25">
      <c r="A8" s="1" t="s">
        <v>1648</v>
      </c>
      <c r="B8" s="1" t="s">
        <v>1648</v>
      </c>
      <c r="C8" s="2">
        <v>90.4</v>
      </c>
      <c r="D8" s="2">
        <v>250</v>
      </c>
      <c r="E8" s="2">
        <v>250</v>
      </c>
      <c r="F8" s="2">
        <v>19</v>
      </c>
      <c r="G8" s="2">
        <v>9.5</v>
      </c>
      <c r="H8" s="6" t="str">
        <f>$H$1 &amp; UPPER(A8) &amp; "',THEN" &amp; CHAR(10) &amp; "   " &amp; $I$1 &amp; "_VAR_" &amp; $D$1 &amp; "=" &amp; FIXED(D8/1000,5) &amp; CHAR(10) &amp; "   " &amp; $I$1 &amp; "_VAR_" &amp; $E$1 &amp; "=" &amp; FIXED(E8/1000,5) &amp; CHAR(10) &amp; "   " &amp; $I$1 &amp; "_VAR_" &amp; $F$1 &amp; "=" &amp; FIXED(F8/1000,5) &amp; CHAR(10) &amp; "   " &amp; $I$1 &amp; "_VAR_" &amp; $G$1 &amp; "=" &amp; FIXED(G8/1000,5) &amp; CHAR(10)</f>
        <v xml:space="preserve">*elseif,AR20,EQ,'CS250X90',THEN
   CEDISACS_VAR_d=0.25000
   CEDISACS_VAR_bf=0.25000
   CEDISACS_VAR_tf=0.01900
   CEDISACS_VAR_tw=0.00950
</v>
      </c>
    </row>
    <row r="9" spans="1:9" ht="15" customHeight="1" x14ac:dyDescent="0.25">
      <c r="A9" s="1" t="s">
        <v>1649</v>
      </c>
      <c r="B9" s="1" t="s">
        <v>1649</v>
      </c>
      <c r="C9" s="2">
        <v>95.4</v>
      </c>
      <c r="D9" s="2">
        <v>250</v>
      </c>
      <c r="E9" s="2">
        <v>250</v>
      </c>
      <c r="F9" s="2">
        <v>19</v>
      </c>
      <c r="G9" s="2">
        <v>12.5</v>
      </c>
      <c r="H9" s="6" t="str">
        <f>$H$1 &amp; UPPER(A9) &amp; "',THEN" &amp; CHAR(10) &amp; "   " &amp; $I$1 &amp; "_VAR_" &amp; $D$1 &amp; "=" &amp; FIXED(D9/1000,5) &amp; CHAR(10) &amp; "   " &amp; $I$1 &amp; "_VAR_" &amp; $E$1 &amp; "=" &amp; FIXED(E9/1000,5) &amp; CHAR(10) &amp; "   " &amp; $I$1 &amp; "_VAR_" &amp; $F$1 &amp; "=" &amp; FIXED(F9/1000,5) &amp; CHAR(10) &amp; "   " &amp; $I$1 &amp; "_VAR_" &amp; $G$1 &amp; "=" &amp; FIXED(G9/1000,5) &amp; CHAR(10)</f>
        <v xml:space="preserve">*elseif,AR20,EQ,'CS250X95',THEN
   CEDISACS_VAR_d=0.25000
   CEDISACS_VAR_bf=0.25000
   CEDISACS_VAR_tf=0.01900
   CEDISACS_VAR_tw=0.01250
</v>
      </c>
    </row>
    <row r="10" spans="1:9" ht="15" customHeight="1" x14ac:dyDescent="0.25">
      <c r="A10" s="1" t="s">
        <v>1650</v>
      </c>
      <c r="B10" s="1" t="s">
        <v>1650</v>
      </c>
      <c r="C10" s="2">
        <v>108</v>
      </c>
      <c r="D10" s="2">
        <v>250</v>
      </c>
      <c r="E10" s="2">
        <v>250</v>
      </c>
      <c r="F10" s="2">
        <v>22.4</v>
      </c>
      <c r="G10" s="2">
        <v>12.5</v>
      </c>
      <c r="H10" s="6" t="str">
        <f>$H$1 &amp; UPPER(A10) &amp; "',THEN" &amp; CHAR(10) &amp; "   " &amp; $I$1 &amp; "_VAR_" &amp; $D$1 &amp; "=" &amp; FIXED(D10/1000,5) &amp; CHAR(10) &amp; "   " &amp; $I$1 &amp; "_VAR_" &amp; $E$1 &amp; "=" &amp; FIXED(E10/1000,5) &amp; CHAR(10) &amp; "   " &amp; $I$1 &amp; "_VAR_" &amp; $F$1 &amp; "=" &amp; FIXED(F10/1000,5) &amp; CHAR(10) &amp; "   " &amp; $I$1 &amp; "_VAR_" &amp; $G$1 &amp; "=" &amp; FIXED(G10/1000,5) &amp; CHAR(10)</f>
        <v xml:space="preserve">*elseif,AR20,EQ,'CS250X108',THEN
   CEDISACS_VAR_d=0.25000
   CEDISACS_VAR_bf=0.25000
   CEDISACS_VAR_tf=0.02240
   CEDISACS_VAR_tw=0.01250
</v>
      </c>
    </row>
    <row r="11" spans="1:9" ht="15" customHeight="1" x14ac:dyDescent="0.25">
      <c r="A11" s="1" t="s">
        <v>1651</v>
      </c>
      <c r="B11" s="1" t="s">
        <v>1651</v>
      </c>
      <c r="C11" s="2">
        <v>62.4</v>
      </c>
      <c r="D11" s="2">
        <v>300</v>
      </c>
      <c r="E11" s="2">
        <v>300</v>
      </c>
      <c r="F11" s="2">
        <v>9.5</v>
      </c>
      <c r="G11" s="2">
        <v>8</v>
      </c>
      <c r="H11" s="6" t="str">
        <f>$H$1 &amp; UPPER(A11) &amp; "',THEN" &amp; CHAR(10) &amp; "   " &amp; $I$1 &amp; "_VAR_" &amp; $D$1 &amp; "=" &amp; FIXED(D11/1000,5) &amp; CHAR(10) &amp; "   " &amp; $I$1 &amp; "_VAR_" &amp; $E$1 &amp; "=" &amp; FIXED(E11/1000,5) &amp; CHAR(10) &amp; "   " &amp; $I$1 &amp; "_VAR_" &amp; $F$1 &amp; "=" &amp; FIXED(F11/1000,5) &amp; CHAR(10) &amp; "   " &amp; $I$1 &amp; "_VAR_" &amp; $G$1 &amp; "=" &amp; FIXED(G11/1000,5) &amp; CHAR(10)</f>
        <v xml:space="preserve">*elseif,AR20,EQ,'CS300X62',THEN
   CEDISACS_VAR_d=0.30000
   CEDISACS_VAR_bf=0.30000
   CEDISACS_VAR_tf=0.00950
   CEDISACS_VAR_tw=0.00800
</v>
      </c>
    </row>
    <row r="12" spans="1:9" ht="15" customHeight="1" x14ac:dyDescent="0.25">
      <c r="A12" s="1" t="s">
        <v>1652</v>
      </c>
      <c r="B12" s="1" t="s">
        <v>1652</v>
      </c>
      <c r="C12" s="2">
        <v>76.099999999999994</v>
      </c>
      <c r="D12" s="2">
        <v>300</v>
      </c>
      <c r="E12" s="2">
        <v>300</v>
      </c>
      <c r="F12" s="2">
        <v>12.5</v>
      </c>
      <c r="G12" s="2">
        <v>8</v>
      </c>
      <c r="H12" s="6" t="str">
        <f>$H$1 &amp; UPPER(A12) &amp; "',THEN" &amp; CHAR(10) &amp; "   " &amp; $I$1 &amp; "_VAR_" &amp; $D$1 &amp; "=" &amp; FIXED(D12/1000,5) &amp; CHAR(10) &amp; "   " &amp; $I$1 &amp; "_VAR_" &amp; $E$1 &amp; "=" &amp; FIXED(E12/1000,5) &amp; CHAR(10) &amp; "   " &amp; $I$1 &amp; "_VAR_" &amp; $F$1 &amp; "=" &amp; FIXED(F12/1000,5) &amp; CHAR(10) &amp; "   " &amp; $I$1 &amp; "_VAR_" &amp; $G$1 &amp; "=" &amp; FIXED(G12/1000,5) &amp; CHAR(10)</f>
        <v xml:space="preserve">*elseif,AR20,EQ,'CS300X76',THEN
   CEDISACS_VAR_d=0.30000
   CEDISACS_VAR_bf=0.30000
   CEDISACS_VAR_tf=0.01250
   CEDISACS_VAR_tw=0.00800
</v>
      </c>
    </row>
    <row r="13" spans="1:9" ht="15" customHeight="1" x14ac:dyDescent="0.25">
      <c r="A13" s="1" t="s">
        <v>1653</v>
      </c>
      <c r="B13" s="1" t="s">
        <v>1653</v>
      </c>
      <c r="C13" s="2">
        <v>95.4</v>
      </c>
      <c r="D13" s="2">
        <v>300</v>
      </c>
      <c r="E13" s="2">
        <v>300</v>
      </c>
      <c r="F13" s="2">
        <v>16</v>
      </c>
      <c r="G13" s="2">
        <v>9.5</v>
      </c>
      <c r="H13" s="6" t="str">
        <f>$H$1 &amp; UPPER(A13) &amp; "',THEN" &amp; CHAR(10) &amp; "   " &amp; $I$1 &amp; "_VAR_" &amp; $D$1 &amp; "=" &amp; FIXED(D13/1000,5) &amp; CHAR(10) &amp; "   " &amp; $I$1 &amp; "_VAR_" &amp; $E$1 &amp; "=" &amp; FIXED(E13/1000,5) &amp; CHAR(10) &amp; "   " &amp; $I$1 &amp; "_VAR_" &amp; $F$1 &amp; "=" &amp; FIXED(F13/1000,5) &amp; CHAR(10) &amp; "   " &amp; $I$1 &amp; "_VAR_" &amp; $G$1 &amp; "=" &amp; FIXED(G13/1000,5) &amp; CHAR(10)</f>
        <v xml:space="preserve">*elseif,AR20,EQ,'CS300X95',THEN
   CEDISACS_VAR_d=0.30000
   CEDISACS_VAR_bf=0.30000
   CEDISACS_VAR_tf=0.01600
   CEDISACS_VAR_tw=0.00950
</v>
      </c>
    </row>
    <row r="14" spans="1:9" ht="15" customHeight="1" x14ac:dyDescent="0.25">
      <c r="A14" s="1" t="s">
        <v>1654</v>
      </c>
      <c r="B14" s="1" t="s">
        <v>1654</v>
      </c>
      <c r="C14" s="2">
        <v>101.7</v>
      </c>
      <c r="D14" s="2">
        <v>300</v>
      </c>
      <c r="E14" s="2">
        <v>300</v>
      </c>
      <c r="F14" s="2">
        <v>16</v>
      </c>
      <c r="G14" s="2">
        <v>12.5</v>
      </c>
      <c r="H14" s="6" t="str">
        <f>$H$1 &amp; UPPER(A14) &amp; "',THEN" &amp; CHAR(10) &amp; "   " &amp; $I$1 &amp; "_VAR_" &amp; $D$1 &amp; "=" &amp; FIXED(D14/1000,5) &amp; CHAR(10) &amp; "   " &amp; $I$1 &amp; "_VAR_" &amp; $E$1 &amp; "=" &amp; FIXED(E14/1000,5) &amp; CHAR(10) &amp; "   " &amp; $I$1 &amp; "_VAR_" &amp; $F$1 &amp; "=" &amp; FIXED(F14/1000,5) &amp; CHAR(10) &amp; "   " &amp; $I$1 &amp; "_VAR_" &amp; $G$1 &amp; "=" &amp; FIXED(G14/1000,5) &amp; CHAR(10)</f>
        <v xml:space="preserve">*elseif,AR20,EQ,'CS300X102',THEN
   CEDISACS_VAR_d=0.30000
   CEDISACS_VAR_bf=0.30000
   CEDISACS_VAR_tf=0.01600
   CEDISACS_VAR_tw=0.01250
</v>
      </c>
    </row>
    <row r="15" spans="1:9" ht="15" customHeight="1" x14ac:dyDescent="0.25">
      <c r="A15" s="1" t="s">
        <v>1655</v>
      </c>
      <c r="B15" s="1" t="s">
        <v>1655</v>
      </c>
      <c r="C15" s="2">
        <v>109</v>
      </c>
      <c r="D15" s="2">
        <v>300</v>
      </c>
      <c r="E15" s="2">
        <v>300</v>
      </c>
      <c r="F15" s="2">
        <v>19</v>
      </c>
      <c r="G15" s="2">
        <v>9.5</v>
      </c>
      <c r="H15" s="6" t="str">
        <f>$H$1 &amp; UPPER(A15) &amp; "',THEN" &amp; CHAR(10) &amp; "   " &amp; $I$1 &amp; "_VAR_" &amp; $D$1 &amp; "=" &amp; FIXED(D15/1000,5) &amp; CHAR(10) &amp; "   " &amp; $I$1 &amp; "_VAR_" &amp; $E$1 &amp; "=" &amp; FIXED(E15/1000,5) &amp; CHAR(10) &amp; "   " &amp; $I$1 &amp; "_VAR_" &amp; $F$1 &amp; "=" &amp; FIXED(F15/1000,5) &amp; CHAR(10) &amp; "   " &amp; $I$1 &amp; "_VAR_" &amp; $G$1 &amp; "=" &amp; FIXED(G15/1000,5) &amp; CHAR(10)</f>
        <v xml:space="preserve">*elseif,AR20,EQ,'CS300X109',THEN
   CEDISACS_VAR_d=0.30000
   CEDISACS_VAR_bf=0.30000
   CEDISACS_VAR_tf=0.01900
   CEDISACS_VAR_tw=0.00950
</v>
      </c>
    </row>
    <row r="16" spans="1:9" ht="15" customHeight="1" x14ac:dyDescent="0.25">
      <c r="A16" s="1" t="s">
        <v>1656</v>
      </c>
      <c r="B16" s="1" t="s">
        <v>1656</v>
      </c>
      <c r="C16" s="2">
        <v>115.2</v>
      </c>
      <c r="D16" s="2">
        <v>300</v>
      </c>
      <c r="E16" s="2">
        <v>300</v>
      </c>
      <c r="F16" s="2">
        <v>19</v>
      </c>
      <c r="G16" s="2">
        <v>12.5</v>
      </c>
      <c r="H16" s="6" t="str">
        <f>$H$1 &amp; UPPER(A16) &amp; "',THEN" &amp; CHAR(10) &amp; "   " &amp; $I$1 &amp; "_VAR_" &amp; $D$1 &amp; "=" &amp; FIXED(D16/1000,5) &amp; CHAR(10) &amp; "   " &amp; $I$1 &amp; "_VAR_" &amp; $E$1 &amp; "=" &amp; FIXED(E16/1000,5) &amp; CHAR(10) &amp; "   " &amp; $I$1 &amp; "_VAR_" &amp; $F$1 &amp; "=" &amp; FIXED(F16/1000,5) &amp; CHAR(10) &amp; "   " &amp; $I$1 &amp; "_VAR_" &amp; $G$1 &amp; "=" &amp; FIXED(G16/1000,5) &amp; CHAR(10)</f>
        <v xml:space="preserve">*elseif,AR20,EQ,'CS300X115',THEN
   CEDISACS_VAR_d=0.30000
   CEDISACS_VAR_bf=0.30000
   CEDISACS_VAR_tf=0.01900
   CEDISACS_VAR_tw=0.01250
</v>
      </c>
    </row>
    <row r="17" spans="1:8" ht="15" customHeight="1" x14ac:dyDescent="0.25">
      <c r="A17" s="1" t="s">
        <v>1657</v>
      </c>
      <c r="B17" s="1" t="s">
        <v>1657</v>
      </c>
      <c r="C17" s="2">
        <v>122.4</v>
      </c>
      <c r="D17" s="2">
        <v>300</v>
      </c>
      <c r="E17" s="2">
        <v>300</v>
      </c>
      <c r="F17" s="2">
        <v>19</v>
      </c>
      <c r="G17" s="2">
        <v>16</v>
      </c>
      <c r="H17" s="6" t="str">
        <f>$H$1 &amp; UPPER(A17) &amp; "',THEN" &amp; CHAR(10) &amp; "   " &amp; $I$1 &amp; "_VAR_" &amp; $D$1 &amp; "=" &amp; FIXED(D17/1000,5) &amp; CHAR(10) &amp; "   " &amp; $I$1 &amp; "_VAR_" &amp; $E$1 &amp; "=" &amp; FIXED(E17/1000,5) &amp; CHAR(10) &amp; "   " &amp; $I$1 &amp; "_VAR_" &amp; $F$1 &amp; "=" &amp; FIXED(F17/1000,5) &amp; CHAR(10) &amp; "   " &amp; $I$1 &amp; "_VAR_" &amp; $G$1 &amp; "=" &amp; FIXED(G17/1000,5) &amp; CHAR(10)</f>
        <v xml:space="preserve">*elseif,AR20,EQ,'CS300X122',THEN
   CEDISACS_VAR_d=0.30000
   CEDISACS_VAR_bf=0.30000
   CEDISACS_VAR_tf=0.01900
   CEDISACS_VAR_tw=0.01600
</v>
      </c>
    </row>
    <row r="18" spans="1:8" ht="15" customHeight="1" x14ac:dyDescent="0.25">
      <c r="A18" s="1" t="s">
        <v>1658</v>
      </c>
      <c r="B18" s="1" t="s">
        <v>1658</v>
      </c>
      <c r="C18" s="2">
        <v>130.5</v>
      </c>
      <c r="D18" s="2">
        <v>300</v>
      </c>
      <c r="E18" s="2">
        <v>300</v>
      </c>
      <c r="F18" s="2">
        <v>22.4</v>
      </c>
      <c r="G18" s="2">
        <v>12.5</v>
      </c>
      <c r="H18" s="6" t="str">
        <f>$H$1 &amp; UPPER(A18) &amp; "',THEN" &amp; CHAR(10) &amp; "   " &amp; $I$1 &amp; "_VAR_" &amp; $D$1 &amp; "=" &amp; FIXED(D18/1000,5) &amp; CHAR(10) &amp; "   " &amp; $I$1 &amp; "_VAR_" &amp; $E$1 &amp; "=" &amp; FIXED(E18/1000,5) &amp; CHAR(10) &amp; "   " &amp; $I$1 &amp; "_VAR_" &amp; $F$1 &amp; "=" &amp; FIXED(F18/1000,5) &amp; CHAR(10) &amp; "   " &amp; $I$1 &amp; "_VAR_" &amp; $G$1 &amp; "=" &amp; FIXED(G18/1000,5) &amp; CHAR(10)</f>
        <v xml:space="preserve">*elseif,AR20,EQ,'CS300X131',THEN
   CEDISACS_VAR_d=0.30000
   CEDISACS_VAR_bf=0.30000
   CEDISACS_VAR_tf=0.02240
   CEDISACS_VAR_tw=0.01250
</v>
      </c>
    </row>
    <row r="19" spans="1:8" ht="15" customHeight="1" x14ac:dyDescent="0.25">
      <c r="A19" s="1" t="s">
        <v>1659</v>
      </c>
      <c r="B19" s="1" t="s">
        <v>1659</v>
      </c>
      <c r="C19" s="2">
        <v>137.5</v>
      </c>
      <c r="D19" s="2">
        <v>300</v>
      </c>
      <c r="E19" s="2">
        <v>300</v>
      </c>
      <c r="F19" s="2">
        <v>22.4</v>
      </c>
      <c r="G19" s="2">
        <v>16</v>
      </c>
      <c r="H19" s="6" t="str">
        <f>$H$1 &amp; UPPER(A19) &amp; "',THEN" &amp; CHAR(10) &amp; "   " &amp; $I$1 &amp; "_VAR_" &amp; $D$1 &amp; "=" &amp; FIXED(D19/1000,5) &amp; CHAR(10) &amp; "   " &amp; $I$1 &amp; "_VAR_" &amp; $E$1 &amp; "=" &amp; FIXED(E19/1000,5) &amp; CHAR(10) &amp; "   " &amp; $I$1 &amp; "_VAR_" &amp; $F$1 &amp; "=" &amp; FIXED(F19/1000,5) &amp; CHAR(10) &amp; "   " &amp; $I$1 &amp; "_VAR_" &amp; $G$1 &amp; "=" &amp; FIXED(G19/1000,5) &amp; CHAR(10)</f>
        <v xml:space="preserve">*elseif,AR20,EQ,'CS300X138',THEN
   CEDISACS_VAR_d=0.30000
   CEDISACS_VAR_bf=0.30000
   CEDISACS_VAR_tf=0.02240
   CEDISACS_VAR_tw=0.01600
</v>
      </c>
    </row>
    <row r="20" spans="1:8" ht="15" customHeight="1" x14ac:dyDescent="0.25">
      <c r="A20" s="1" t="s">
        <v>1660</v>
      </c>
      <c r="B20" s="1" t="s">
        <v>1660</v>
      </c>
      <c r="C20" s="2">
        <v>149.19999999999999</v>
      </c>
      <c r="D20" s="2">
        <v>300</v>
      </c>
      <c r="E20" s="2">
        <v>300</v>
      </c>
      <c r="F20" s="2">
        <v>25</v>
      </c>
      <c r="G20" s="2">
        <v>16</v>
      </c>
      <c r="H20" s="6" t="str">
        <f>$H$1 &amp; UPPER(A20) &amp; "',THEN" &amp; CHAR(10) &amp; "   " &amp; $I$1 &amp; "_VAR_" &amp; $D$1 &amp; "=" &amp; FIXED(D20/1000,5) &amp; CHAR(10) &amp; "   " &amp; $I$1 &amp; "_VAR_" &amp; $E$1 &amp; "=" &amp; FIXED(E20/1000,5) &amp; CHAR(10) &amp; "   " &amp; $I$1 &amp; "_VAR_" &amp; $F$1 &amp; "=" &amp; FIXED(F20/1000,5) &amp; CHAR(10) &amp; "   " &amp; $I$1 &amp; "_VAR_" &amp; $G$1 &amp; "=" &amp; FIXED(G20/1000,5) &amp; CHAR(10)</f>
        <v xml:space="preserve">*elseif,AR20,EQ,'CS300X149',THEN
   CEDISACS_VAR_d=0.30000
   CEDISACS_VAR_bf=0.30000
   CEDISACS_VAR_tf=0.02500
   CEDISACS_VAR_tw=0.01600
</v>
      </c>
    </row>
    <row r="21" spans="1:8" ht="15" customHeight="1" x14ac:dyDescent="0.25">
      <c r="A21" s="1" t="s">
        <v>1661</v>
      </c>
      <c r="B21" s="1" t="s">
        <v>1661</v>
      </c>
      <c r="C21" s="2">
        <v>92.9</v>
      </c>
      <c r="D21" s="2">
        <v>350</v>
      </c>
      <c r="E21" s="2">
        <v>350</v>
      </c>
      <c r="F21" s="2">
        <v>12.5</v>
      </c>
      <c r="G21" s="2">
        <v>9.5</v>
      </c>
      <c r="H21" s="6" t="str">
        <f>$H$1 &amp; UPPER(A21) &amp; "',THEN" &amp; CHAR(10) &amp; "   " &amp; $I$1 &amp; "_VAR_" &amp; $D$1 &amp; "=" &amp; FIXED(D21/1000,5) &amp; CHAR(10) &amp; "   " &amp; $I$1 &amp; "_VAR_" &amp; $E$1 &amp; "=" &amp; FIXED(E21/1000,5) &amp; CHAR(10) &amp; "   " &amp; $I$1 &amp; "_VAR_" &amp; $F$1 &amp; "=" &amp; FIXED(F21/1000,5) &amp; CHAR(10) &amp; "   " &amp; $I$1 &amp; "_VAR_" &amp; $G$1 &amp; "=" &amp; FIXED(G21/1000,5) &amp; CHAR(10)</f>
        <v xml:space="preserve">*elseif,AR20,EQ,'CS350X93',THEN
   CEDISACS_VAR_d=0.35000
   CEDISACS_VAR_bf=0.35000
   CEDISACS_VAR_tf=0.01250
   CEDISACS_VAR_tw=0.00950
</v>
      </c>
    </row>
    <row r="22" spans="1:8" ht="15" customHeight="1" x14ac:dyDescent="0.25">
      <c r="A22" s="1" t="s">
        <v>1662</v>
      </c>
      <c r="B22" s="1" t="s">
        <v>1662</v>
      </c>
      <c r="C22" s="2">
        <v>111.6</v>
      </c>
      <c r="D22" s="2">
        <v>350</v>
      </c>
      <c r="E22" s="2">
        <v>350</v>
      </c>
      <c r="F22" s="2">
        <v>16</v>
      </c>
      <c r="G22" s="2">
        <v>9.5</v>
      </c>
      <c r="H22" s="6" t="str">
        <f>$H$1 &amp; UPPER(A22) &amp; "',THEN" &amp; CHAR(10) &amp; "   " &amp; $I$1 &amp; "_VAR_" &amp; $D$1 &amp; "=" &amp; FIXED(D22/1000,5) &amp; CHAR(10) &amp; "   " &amp; $I$1 &amp; "_VAR_" &amp; $E$1 &amp; "=" &amp; FIXED(E22/1000,5) &amp; CHAR(10) &amp; "   " &amp; $I$1 &amp; "_VAR_" &amp; $F$1 &amp; "=" &amp; FIXED(F22/1000,5) &amp; CHAR(10) &amp; "   " &amp; $I$1 &amp; "_VAR_" &amp; $G$1 &amp; "=" &amp; FIXED(G22/1000,5) &amp; CHAR(10)</f>
        <v xml:space="preserve">*elseif,AR20,EQ,'CS350X112',THEN
   CEDISACS_VAR_d=0.35000
   CEDISACS_VAR_bf=0.35000
   CEDISACS_VAR_tf=0.01600
   CEDISACS_VAR_tw=0.00950
</v>
      </c>
    </row>
    <row r="23" spans="1:8" ht="15" customHeight="1" x14ac:dyDescent="0.25">
      <c r="A23" s="1" t="s">
        <v>1663</v>
      </c>
      <c r="B23" s="1" t="s">
        <v>1663</v>
      </c>
      <c r="C23" s="2">
        <v>119.2</v>
      </c>
      <c r="D23" s="2">
        <v>350</v>
      </c>
      <c r="E23" s="2">
        <v>350</v>
      </c>
      <c r="F23" s="2">
        <v>16</v>
      </c>
      <c r="G23" s="2">
        <v>12.5</v>
      </c>
      <c r="H23" s="6" t="str">
        <f>$H$1 &amp; UPPER(A23) &amp; "',THEN" &amp; CHAR(10) &amp; "   " &amp; $I$1 &amp; "_VAR_" &amp; $D$1 &amp; "=" &amp; FIXED(D23/1000,5) &amp; CHAR(10) &amp; "   " &amp; $I$1 &amp; "_VAR_" &amp; $E$1 &amp; "=" &amp; FIXED(E23/1000,5) &amp; CHAR(10) &amp; "   " &amp; $I$1 &amp; "_VAR_" &amp; $F$1 &amp; "=" &amp; FIXED(F23/1000,5) &amp; CHAR(10) &amp; "   " &amp; $I$1 &amp; "_VAR_" &amp; $G$1 &amp; "=" &amp; FIXED(G23/1000,5) &amp; CHAR(10)</f>
        <v xml:space="preserve">*elseif,AR20,EQ,'CS350X119',THEN
   CEDISACS_VAR_d=0.35000
   CEDISACS_VAR_bf=0.35000
   CEDISACS_VAR_tf=0.01600
   CEDISACS_VAR_tw=0.01250
</v>
      </c>
    </row>
    <row r="24" spans="1:8" ht="15" customHeight="1" x14ac:dyDescent="0.25">
      <c r="A24" s="1" t="s">
        <v>1664</v>
      </c>
      <c r="B24" s="1" t="s">
        <v>1664</v>
      </c>
      <c r="C24" s="2">
        <v>127.6</v>
      </c>
      <c r="D24" s="2">
        <v>350</v>
      </c>
      <c r="E24" s="2">
        <v>350</v>
      </c>
      <c r="F24" s="2">
        <v>19</v>
      </c>
      <c r="G24" s="2">
        <v>9.5</v>
      </c>
      <c r="H24" s="6" t="str">
        <f>$H$1 &amp; UPPER(A24) &amp; "',THEN" &amp; CHAR(10) &amp; "   " &amp; $I$1 &amp; "_VAR_" &amp; $D$1 &amp; "=" &amp; FIXED(D24/1000,5) &amp; CHAR(10) &amp; "   " &amp; $I$1 &amp; "_VAR_" &amp; $E$1 &amp; "=" &amp; FIXED(E24/1000,5) &amp; CHAR(10) &amp; "   " &amp; $I$1 &amp; "_VAR_" &amp; $F$1 &amp; "=" &amp; FIXED(F24/1000,5) &amp; CHAR(10) &amp; "   " &amp; $I$1 &amp; "_VAR_" &amp; $G$1 &amp; "=" &amp; FIXED(G24/1000,5) &amp; CHAR(10)</f>
        <v xml:space="preserve">*elseif,AR20,EQ,'CS350X128',THEN
   CEDISACS_VAR_d=0.35000
   CEDISACS_VAR_bf=0.35000
   CEDISACS_VAR_tf=0.01900
   CEDISACS_VAR_tw=0.00950
</v>
      </c>
    </row>
    <row r="25" spans="1:8" ht="15" customHeight="1" x14ac:dyDescent="0.25">
      <c r="A25" s="1" t="s">
        <v>1665</v>
      </c>
      <c r="B25" s="1" t="s">
        <v>1665</v>
      </c>
      <c r="C25" s="2">
        <v>135</v>
      </c>
      <c r="D25" s="2">
        <v>350</v>
      </c>
      <c r="E25" s="2">
        <v>350</v>
      </c>
      <c r="F25" s="2">
        <v>19</v>
      </c>
      <c r="G25" s="2">
        <v>12.5</v>
      </c>
      <c r="H25" s="6" t="str">
        <f>$H$1 &amp; UPPER(A25) &amp; "',THEN" &amp; CHAR(10) &amp; "   " &amp; $I$1 &amp; "_VAR_" &amp; $D$1 &amp; "=" &amp; FIXED(D25/1000,5) &amp; CHAR(10) &amp; "   " &amp; $I$1 &amp; "_VAR_" &amp; $E$1 &amp; "=" &amp; FIXED(E25/1000,5) &amp; CHAR(10) &amp; "   " &amp; $I$1 &amp; "_VAR_" &amp; $F$1 &amp; "=" &amp; FIXED(F25/1000,5) &amp; CHAR(10) &amp; "   " &amp; $I$1 &amp; "_VAR_" &amp; $G$1 &amp; "=" &amp; FIXED(G25/1000,5) &amp; CHAR(10)</f>
        <v xml:space="preserve">*elseif,AR20,EQ,'CS350X135',THEN
   CEDISACS_VAR_d=0.35000
   CEDISACS_VAR_bf=0.35000
   CEDISACS_VAR_tf=0.01900
   CEDISACS_VAR_tw=0.01250
</v>
      </c>
    </row>
    <row r="26" spans="1:8" ht="15" customHeight="1" x14ac:dyDescent="0.25">
      <c r="A26" s="1" t="s">
        <v>1666</v>
      </c>
      <c r="B26" s="1" t="s">
        <v>1666</v>
      </c>
      <c r="C26" s="2">
        <v>143.6</v>
      </c>
      <c r="D26" s="2">
        <v>350</v>
      </c>
      <c r="E26" s="2">
        <v>350</v>
      </c>
      <c r="F26" s="2">
        <v>19</v>
      </c>
      <c r="G26" s="2">
        <v>16</v>
      </c>
      <c r="H26" s="6" t="str">
        <f>$H$1 &amp; UPPER(A26) &amp; "',THEN" &amp; CHAR(10) &amp; "   " &amp; $I$1 &amp; "_VAR_" &amp; $D$1 &amp; "=" &amp; FIXED(D26/1000,5) &amp; CHAR(10) &amp; "   " &amp; $I$1 &amp; "_VAR_" &amp; $E$1 &amp; "=" &amp; FIXED(E26/1000,5) &amp; CHAR(10) &amp; "   " &amp; $I$1 &amp; "_VAR_" &amp; $F$1 &amp; "=" &amp; FIXED(F26/1000,5) &amp; CHAR(10) &amp; "   " &amp; $I$1 &amp; "_VAR_" &amp; $G$1 &amp; "=" &amp; FIXED(G26/1000,5) &amp; CHAR(10)</f>
        <v xml:space="preserve">*elseif,AR20,EQ,'CS350X144',THEN
   CEDISACS_VAR_d=0.35000
   CEDISACS_VAR_bf=0.35000
   CEDISACS_VAR_tf=0.01900
   CEDISACS_VAR_tw=0.01600
</v>
      </c>
    </row>
    <row r="27" spans="1:8" ht="15" customHeight="1" x14ac:dyDescent="0.25">
      <c r="A27" s="1" t="s">
        <v>1667</v>
      </c>
      <c r="B27" s="1" t="s">
        <v>1667</v>
      </c>
      <c r="C27" s="2">
        <v>153</v>
      </c>
      <c r="D27" s="2">
        <v>350</v>
      </c>
      <c r="E27" s="2">
        <v>350</v>
      </c>
      <c r="F27" s="2">
        <v>22.4</v>
      </c>
      <c r="G27" s="2">
        <v>12.5</v>
      </c>
      <c r="H27" s="6" t="str">
        <f>$H$1 &amp; UPPER(A27) &amp; "',THEN" &amp; CHAR(10) &amp; "   " &amp; $I$1 &amp; "_VAR_" &amp; $D$1 &amp; "=" &amp; FIXED(D27/1000,5) &amp; CHAR(10) &amp; "   " &amp; $I$1 &amp; "_VAR_" &amp; $E$1 &amp; "=" &amp; FIXED(E27/1000,5) &amp; CHAR(10) &amp; "   " &amp; $I$1 &amp; "_VAR_" &amp; $F$1 &amp; "=" &amp; FIXED(F27/1000,5) &amp; CHAR(10) &amp; "   " &amp; $I$1 &amp; "_VAR_" &amp; $G$1 &amp; "=" &amp; FIXED(G27/1000,5) &amp; CHAR(10)</f>
        <v xml:space="preserve">*elseif,AR20,EQ,'CS350X153',THEN
   CEDISACS_VAR_d=0.35000
   CEDISACS_VAR_bf=0.35000
   CEDISACS_VAR_tf=0.02240
   CEDISACS_VAR_tw=0.01250
</v>
      </c>
    </row>
    <row r="28" spans="1:8" ht="15" customHeight="1" x14ac:dyDescent="0.25">
      <c r="A28" s="1" t="s">
        <v>1668</v>
      </c>
      <c r="B28" s="1" t="s">
        <v>1668</v>
      </c>
      <c r="C28" s="2">
        <v>161.4</v>
      </c>
      <c r="D28" s="2">
        <v>350</v>
      </c>
      <c r="E28" s="2">
        <v>350</v>
      </c>
      <c r="F28" s="2">
        <v>22.4</v>
      </c>
      <c r="G28" s="2">
        <v>16</v>
      </c>
      <c r="H28" s="6" t="str">
        <f>$H$1 &amp; UPPER(A28) &amp; "',THEN" &amp; CHAR(10) &amp; "   " &amp; $I$1 &amp; "_VAR_" &amp; $D$1 &amp; "=" &amp; FIXED(D28/1000,5) &amp; CHAR(10) &amp; "   " &amp; $I$1 &amp; "_VAR_" &amp; $E$1 &amp; "=" &amp; FIXED(E28/1000,5) &amp; CHAR(10) &amp; "   " &amp; $I$1 &amp; "_VAR_" &amp; $F$1 &amp; "=" &amp; FIXED(F28/1000,5) &amp; CHAR(10) &amp; "   " &amp; $I$1 &amp; "_VAR_" &amp; $G$1 &amp; "=" &amp; FIXED(G28/1000,5) &amp; CHAR(10)</f>
        <v xml:space="preserve">*elseif,AR20,EQ,'CS350X161',THEN
   CEDISACS_VAR_d=0.35000
   CEDISACS_VAR_bf=0.35000
   CEDISACS_VAR_tf=0.02240
   CEDISACS_VAR_tw=0.01600
</v>
      </c>
    </row>
    <row r="29" spans="1:8" ht="15" customHeight="1" x14ac:dyDescent="0.25">
      <c r="A29" s="1" t="s">
        <v>1669</v>
      </c>
      <c r="B29" s="1" t="s">
        <v>1669</v>
      </c>
      <c r="C29" s="2">
        <v>175.1</v>
      </c>
      <c r="D29" s="2">
        <v>350</v>
      </c>
      <c r="E29" s="2">
        <v>350</v>
      </c>
      <c r="F29" s="2">
        <v>25</v>
      </c>
      <c r="G29" s="2">
        <v>16</v>
      </c>
      <c r="H29" s="6" t="str">
        <f>$H$1 &amp; UPPER(A29) &amp; "',THEN" &amp; CHAR(10) &amp; "   " &amp; $I$1 &amp; "_VAR_" &amp; $D$1 &amp; "=" &amp; FIXED(D29/1000,5) &amp; CHAR(10) &amp; "   " &amp; $I$1 &amp; "_VAR_" &amp; $E$1 &amp; "=" &amp; FIXED(E29/1000,5) &amp; CHAR(10) &amp; "   " &amp; $I$1 &amp; "_VAR_" &amp; $F$1 &amp; "=" &amp; FIXED(F29/1000,5) &amp; CHAR(10) &amp; "   " &amp; $I$1 &amp; "_VAR_" &amp; $G$1 &amp; "=" &amp; FIXED(G29/1000,5) &amp; CHAR(10)</f>
        <v xml:space="preserve">*elseif,AR20,EQ,'CS350X175',THEN
   CEDISACS_VAR_d=0.35000
   CEDISACS_VAR_bf=0.35000
   CEDISACS_VAR_tf=0.02500
   CEDISACS_VAR_tw=0.01600
</v>
      </c>
    </row>
    <row r="30" spans="1:8" ht="15" customHeight="1" x14ac:dyDescent="0.25">
      <c r="A30" s="1" t="s">
        <v>1670</v>
      </c>
      <c r="B30" s="1" t="s">
        <v>1670</v>
      </c>
      <c r="C30" s="2">
        <v>182.1</v>
      </c>
      <c r="D30" s="2">
        <v>350</v>
      </c>
      <c r="E30" s="2">
        <v>350</v>
      </c>
      <c r="F30" s="2">
        <v>25</v>
      </c>
      <c r="G30" s="2">
        <v>19</v>
      </c>
      <c r="H30" s="6" t="str">
        <f>$H$1 &amp; UPPER(A30) &amp; "',THEN" &amp; CHAR(10) &amp; "   " &amp; $I$1 &amp; "_VAR_" &amp; $D$1 &amp; "=" &amp; FIXED(D30/1000,5) &amp; CHAR(10) &amp; "   " &amp; $I$1 &amp; "_VAR_" &amp; $E$1 &amp; "=" &amp; FIXED(E30/1000,5) &amp; CHAR(10) &amp; "   " &amp; $I$1 &amp; "_VAR_" &amp; $F$1 &amp; "=" &amp; FIXED(F30/1000,5) &amp; CHAR(10) &amp; "   " &amp; $I$1 &amp; "_VAR_" &amp; $G$1 &amp; "=" &amp; FIXED(G30/1000,5) &amp; CHAR(10)</f>
        <v xml:space="preserve">*elseif,AR20,EQ,'CS350X182',THEN
   CEDISACS_VAR_d=0.35000
   CEDISACS_VAR_bf=0.35000
   CEDISACS_VAR_tf=0.02500
   CEDISACS_VAR_tw=0.01900
</v>
      </c>
    </row>
    <row r="31" spans="1:8" ht="15" customHeight="1" x14ac:dyDescent="0.25">
      <c r="A31" s="1" t="s">
        <v>1671</v>
      </c>
      <c r="B31" s="1" t="s">
        <v>1671</v>
      </c>
      <c r="C31" s="2">
        <v>215.9</v>
      </c>
      <c r="D31" s="2">
        <v>350</v>
      </c>
      <c r="E31" s="2">
        <v>350</v>
      </c>
      <c r="F31" s="2">
        <v>31.5</v>
      </c>
      <c r="G31" s="2">
        <v>19</v>
      </c>
      <c r="H31" s="6" t="str">
        <f>$H$1 &amp; UPPER(A31) &amp; "',THEN" &amp; CHAR(10) &amp; "   " &amp; $I$1 &amp; "_VAR_" &amp; $D$1 &amp; "=" &amp; FIXED(D31/1000,5) &amp; CHAR(10) &amp; "   " &amp; $I$1 &amp; "_VAR_" &amp; $E$1 &amp; "=" &amp; FIXED(E31/1000,5) &amp; CHAR(10) &amp; "   " &amp; $I$1 &amp; "_VAR_" &amp; $F$1 &amp; "=" &amp; FIXED(F31/1000,5) &amp; CHAR(10) &amp; "   " &amp; $I$1 &amp; "_VAR_" &amp; $G$1 &amp; "=" &amp; FIXED(G31/1000,5) &amp; CHAR(10)</f>
        <v xml:space="preserve">*elseif,AR20,EQ,'CS350X216',THEN
   CEDISACS_VAR_d=0.35000
   CEDISACS_VAR_bf=0.35000
   CEDISACS_VAR_tf=0.03150
   CEDISACS_VAR_tw=0.01900
</v>
      </c>
    </row>
    <row r="32" spans="1:8" ht="15" customHeight="1" x14ac:dyDescent="0.25">
      <c r="A32" s="1" t="s">
        <v>1672</v>
      </c>
      <c r="B32" s="1" t="s">
        <v>1672</v>
      </c>
      <c r="C32" s="2">
        <v>106.4</v>
      </c>
      <c r="D32" s="2">
        <v>400</v>
      </c>
      <c r="E32" s="2">
        <v>400</v>
      </c>
      <c r="F32" s="2">
        <v>12.5</v>
      </c>
      <c r="G32" s="2">
        <v>9.5</v>
      </c>
      <c r="H32" s="6" t="str">
        <f>$H$1 &amp; UPPER(A32) &amp; "',THEN" &amp; CHAR(10) &amp; "   " &amp; $I$1 &amp; "_VAR_" &amp; $D$1 &amp; "=" &amp; FIXED(D32/1000,5) &amp; CHAR(10) &amp; "   " &amp; $I$1 &amp; "_VAR_" &amp; $E$1 &amp; "=" &amp; FIXED(E32/1000,5) &amp; CHAR(10) &amp; "   " &amp; $I$1 &amp; "_VAR_" &amp; $F$1 &amp; "=" &amp; FIXED(F32/1000,5) &amp; CHAR(10) &amp; "   " &amp; $I$1 &amp; "_VAR_" &amp; $G$1 &amp; "=" &amp; FIXED(G32/1000,5) &amp; CHAR(10)</f>
        <v xml:space="preserve">*elseif,AR20,EQ,'CS400X106',THEN
   CEDISACS_VAR_d=0.40000
   CEDISACS_VAR_bf=0.40000
   CEDISACS_VAR_tf=0.01250
   CEDISACS_VAR_tw=0.00950
</v>
      </c>
    </row>
    <row r="33" spans="1:8" ht="15" customHeight="1" x14ac:dyDescent="0.25">
      <c r="A33" s="1" t="s">
        <v>1673</v>
      </c>
      <c r="B33" s="1" t="s">
        <v>1673</v>
      </c>
      <c r="C33" s="2">
        <v>128</v>
      </c>
      <c r="D33" s="2">
        <v>400</v>
      </c>
      <c r="E33" s="2">
        <v>400</v>
      </c>
      <c r="F33" s="2">
        <v>16</v>
      </c>
      <c r="G33" s="2">
        <v>9.5</v>
      </c>
      <c r="H33" s="6" t="str">
        <f>$H$1 &amp; UPPER(A33) &amp; "',THEN" &amp; CHAR(10) &amp; "   " &amp; $I$1 &amp; "_VAR_" &amp; $D$1 &amp; "=" &amp; FIXED(D33/1000,5) &amp; CHAR(10) &amp; "   " &amp; $I$1 &amp; "_VAR_" &amp; $E$1 &amp; "=" &amp; FIXED(E33/1000,5) &amp; CHAR(10) &amp; "   " &amp; $I$1 &amp; "_VAR_" &amp; $F$1 &amp; "=" &amp; FIXED(F33/1000,5) &amp; CHAR(10) &amp; "   " &amp; $I$1 &amp; "_VAR_" &amp; $G$1 &amp; "=" &amp; FIXED(G33/1000,5) &amp; CHAR(10)</f>
        <v xml:space="preserve">*elseif,AR20,EQ,'CS400X128',THEN
   CEDISACS_VAR_d=0.40000
   CEDISACS_VAR_bf=0.40000
   CEDISACS_VAR_tf=0.01600
   CEDISACS_VAR_tw=0.00950
</v>
      </c>
    </row>
    <row r="34" spans="1:8" ht="15" customHeight="1" x14ac:dyDescent="0.25">
      <c r="A34" s="1" t="s">
        <v>1674</v>
      </c>
      <c r="B34" s="1" t="s">
        <v>1674</v>
      </c>
      <c r="C34" s="2">
        <v>136.6</v>
      </c>
      <c r="D34" s="2">
        <v>400</v>
      </c>
      <c r="E34" s="2">
        <v>400</v>
      </c>
      <c r="F34" s="2">
        <v>16</v>
      </c>
      <c r="G34" s="2">
        <v>12.5</v>
      </c>
      <c r="H34" s="6" t="str">
        <f>$H$1 &amp; UPPER(A34) &amp; "',THEN" &amp; CHAR(10) &amp; "   " &amp; $I$1 &amp; "_VAR_" &amp; $D$1 &amp; "=" &amp; FIXED(D34/1000,5) &amp; CHAR(10) &amp; "   " &amp; $I$1 &amp; "_VAR_" &amp; $E$1 &amp; "=" &amp; FIXED(E34/1000,5) &amp; CHAR(10) &amp; "   " &amp; $I$1 &amp; "_VAR_" &amp; $F$1 &amp; "=" &amp; FIXED(F34/1000,5) &amp; CHAR(10) &amp; "   " &amp; $I$1 &amp; "_VAR_" &amp; $G$1 &amp; "=" &amp; FIXED(G34/1000,5) &amp; CHAR(10)</f>
        <v xml:space="preserve">*elseif,AR20,EQ,'CS400X137',THEN
   CEDISACS_VAR_d=0.40000
   CEDISACS_VAR_bf=0.40000
   CEDISACS_VAR_tf=0.01600
   CEDISACS_VAR_tw=0.01250
</v>
      </c>
    </row>
    <row r="35" spans="1:8" ht="15" customHeight="1" x14ac:dyDescent="0.25">
      <c r="A35" s="1" t="s">
        <v>1675</v>
      </c>
      <c r="B35" s="1" t="s">
        <v>1675</v>
      </c>
      <c r="C35" s="2">
        <v>146.30000000000001</v>
      </c>
      <c r="D35" s="2">
        <v>400</v>
      </c>
      <c r="E35" s="2">
        <v>400</v>
      </c>
      <c r="F35" s="2">
        <v>19</v>
      </c>
      <c r="G35" s="2">
        <v>9.5</v>
      </c>
      <c r="H35" s="6" t="str">
        <f>$H$1 &amp; UPPER(A35) &amp; "',THEN" &amp; CHAR(10) &amp; "   " &amp; $I$1 &amp; "_VAR_" &amp; $D$1 &amp; "=" &amp; FIXED(D35/1000,5) &amp; CHAR(10) &amp; "   " &amp; $I$1 &amp; "_VAR_" &amp; $E$1 &amp; "=" &amp; FIXED(E35/1000,5) &amp; CHAR(10) &amp; "   " &amp; $I$1 &amp; "_VAR_" &amp; $F$1 &amp; "=" &amp; FIXED(F35/1000,5) &amp; CHAR(10) &amp; "   " &amp; $I$1 &amp; "_VAR_" &amp; $G$1 &amp; "=" &amp; FIXED(G35/1000,5) &amp; CHAR(10)</f>
        <v xml:space="preserve">*elseif,AR20,EQ,'CS400X146',THEN
   CEDISACS_VAR_d=0.40000
   CEDISACS_VAR_bf=0.40000
   CEDISACS_VAR_tf=0.01900
   CEDISACS_VAR_tw=0.00950
</v>
      </c>
    </row>
    <row r="36" spans="1:8" ht="15" customHeight="1" x14ac:dyDescent="0.25">
      <c r="A36" s="1" t="s">
        <v>1676</v>
      </c>
      <c r="B36" s="1" t="s">
        <v>1676</v>
      </c>
      <c r="C36" s="2">
        <v>154.9</v>
      </c>
      <c r="D36" s="2">
        <v>400</v>
      </c>
      <c r="E36" s="2">
        <v>400</v>
      </c>
      <c r="F36" s="2">
        <v>19</v>
      </c>
      <c r="G36" s="2">
        <v>12.5</v>
      </c>
      <c r="H36" s="6" t="str">
        <f>$H$1 &amp; UPPER(A36) &amp; "',THEN" &amp; CHAR(10) &amp; "   " &amp; $I$1 &amp; "_VAR_" &amp; $D$1 &amp; "=" &amp; FIXED(D36/1000,5) &amp; CHAR(10) &amp; "   " &amp; $I$1 &amp; "_VAR_" &amp; $E$1 &amp; "=" &amp; FIXED(E36/1000,5) &amp; CHAR(10) &amp; "   " &amp; $I$1 &amp; "_VAR_" &amp; $F$1 &amp; "=" &amp; FIXED(F36/1000,5) &amp; CHAR(10) &amp; "   " &amp; $I$1 &amp; "_VAR_" &amp; $G$1 &amp; "=" &amp; FIXED(G36/1000,5) &amp; CHAR(10)</f>
        <v xml:space="preserve">*elseif,AR20,EQ,'CS400X155',THEN
   CEDISACS_VAR_d=0.40000
   CEDISACS_VAR_bf=0.40000
   CEDISACS_VAR_tf=0.01900
   CEDISACS_VAR_tw=0.01250
</v>
      </c>
    </row>
    <row r="37" spans="1:8" ht="15" customHeight="1" x14ac:dyDescent="0.25">
      <c r="A37" s="1" t="s">
        <v>1677</v>
      </c>
      <c r="B37" s="1" t="s">
        <v>1677</v>
      </c>
      <c r="C37" s="2">
        <v>164.8</v>
      </c>
      <c r="D37" s="2">
        <v>400</v>
      </c>
      <c r="E37" s="2">
        <v>400</v>
      </c>
      <c r="F37" s="2">
        <v>19</v>
      </c>
      <c r="G37" s="2">
        <v>16</v>
      </c>
      <c r="H37" s="6" t="str">
        <f>$H$1 &amp; UPPER(A37) &amp; "',THEN" &amp; CHAR(10) &amp; "   " &amp; $I$1 &amp; "_VAR_" &amp; $D$1 &amp; "=" &amp; FIXED(D37/1000,5) &amp; CHAR(10) &amp; "   " &amp; $I$1 &amp; "_VAR_" &amp; $E$1 &amp; "=" &amp; FIXED(E37/1000,5) &amp; CHAR(10) &amp; "   " &amp; $I$1 &amp; "_VAR_" &amp; $F$1 &amp; "=" &amp; FIXED(F37/1000,5) &amp; CHAR(10) &amp; "   " &amp; $I$1 &amp; "_VAR_" &amp; $G$1 &amp; "=" &amp; FIXED(G37/1000,5) &amp; CHAR(10)</f>
        <v xml:space="preserve">*elseif,AR20,EQ,'CS400X165',THEN
   CEDISACS_VAR_d=0.40000
   CEDISACS_VAR_bf=0.40000
   CEDISACS_VAR_tf=0.01900
   CEDISACS_VAR_tw=0.01600
</v>
      </c>
    </row>
    <row r="38" spans="1:8" ht="15" customHeight="1" x14ac:dyDescent="0.25">
      <c r="A38" s="1" t="s">
        <v>1678</v>
      </c>
      <c r="B38" s="1" t="s">
        <v>1678</v>
      </c>
      <c r="C38" s="2">
        <v>175.5</v>
      </c>
      <c r="D38" s="2">
        <v>400</v>
      </c>
      <c r="E38" s="2">
        <v>400</v>
      </c>
      <c r="F38" s="2">
        <v>22.4</v>
      </c>
      <c r="G38" s="2">
        <v>12.5</v>
      </c>
      <c r="H38" s="6" t="str">
        <f>$H$1 &amp; UPPER(A38) &amp; "',THEN" &amp; CHAR(10) &amp; "   " &amp; $I$1 &amp; "_VAR_" &amp; $D$1 &amp; "=" &amp; FIXED(D38/1000,5) &amp; CHAR(10) &amp; "   " &amp; $I$1 &amp; "_VAR_" &amp; $E$1 &amp; "=" &amp; FIXED(E38/1000,5) &amp; CHAR(10) &amp; "   " &amp; $I$1 &amp; "_VAR_" &amp; $F$1 &amp; "=" &amp; FIXED(F38/1000,5) &amp; CHAR(10) &amp; "   " &amp; $I$1 &amp; "_VAR_" &amp; $G$1 &amp; "=" &amp; FIXED(G38/1000,5) &amp; CHAR(10)</f>
        <v xml:space="preserve">*elseif,AR20,EQ,'CS400X176',THEN
   CEDISACS_VAR_d=0.40000
   CEDISACS_VAR_bf=0.40000
   CEDISACS_VAR_tf=0.02240
   CEDISACS_VAR_tw=0.01250
</v>
      </c>
    </row>
    <row r="39" spans="1:8" ht="15" customHeight="1" x14ac:dyDescent="0.25">
      <c r="A39" s="1" t="s">
        <v>1679</v>
      </c>
      <c r="B39" s="1" t="s">
        <v>1679</v>
      </c>
      <c r="C39" s="2">
        <v>185.3</v>
      </c>
      <c r="D39" s="2">
        <v>400</v>
      </c>
      <c r="E39" s="2">
        <v>400</v>
      </c>
      <c r="F39" s="2">
        <v>22.4</v>
      </c>
      <c r="G39" s="2">
        <v>16</v>
      </c>
      <c r="H39" s="6" t="str">
        <f>$H$1 &amp; UPPER(A39) &amp; "',THEN" &amp; CHAR(10) &amp; "   " &amp; $I$1 &amp; "_VAR_" &amp; $D$1 &amp; "=" &amp; FIXED(D39/1000,5) &amp; CHAR(10) &amp; "   " &amp; $I$1 &amp; "_VAR_" &amp; $E$1 &amp; "=" &amp; FIXED(E39/1000,5) &amp; CHAR(10) &amp; "   " &amp; $I$1 &amp; "_VAR_" &amp; $F$1 &amp; "=" &amp; FIXED(F39/1000,5) &amp; CHAR(10) &amp; "   " &amp; $I$1 &amp; "_VAR_" &amp; $G$1 &amp; "=" &amp; FIXED(G39/1000,5) &amp; CHAR(10)</f>
        <v xml:space="preserve">*elseif,AR20,EQ,'CS400X185',THEN
   CEDISACS_VAR_d=0.40000
   CEDISACS_VAR_bf=0.40000
   CEDISACS_VAR_tf=0.02240
   CEDISACS_VAR_tw=0.01600
</v>
      </c>
    </row>
    <row r="40" spans="1:8" ht="15" customHeight="1" x14ac:dyDescent="0.25">
      <c r="A40" s="1" t="s">
        <v>1680</v>
      </c>
      <c r="B40" s="1" t="s">
        <v>1680</v>
      </c>
      <c r="C40" s="2">
        <v>201</v>
      </c>
      <c r="D40" s="2">
        <v>400</v>
      </c>
      <c r="E40" s="2">
        <v>400</v>
      </c>
      <c r="F40" s="2">
        <v>25</v>
      </c>
      <c r="G40" s="2">
        <v>16</v>
      </c>
      <c r="H40" s="6" t="str">
        <f>$H$1 &amp; UPPER(A40) &amp; "',THEN" &amp; CHAR(10) &amp; "   " &amp; $I$1 &amp; "_VAR_" &amp; $D$1 &amp; "=" &amp; FIXED(D40/1000,5) &amp; CHAR(10) &amp; "   " &amp; $I$1 &amp; "_VAR_" &amp; $E$1 &amp; "=" &amp; FIXED(E40/1000,5) &amp; CHAR(10) &amp; "   " &amp; $I$1 &amp; "_VAR_" &amp; $F$1 &amp; "=" &amp; FIXED(F40/1000,5) &amp; CHAR(10) &amp; "   " &amp; $I$1 &amp; "_VAR_" &amp; $G$1 &amp; "=" &amp; FIXED(G40/1000,5) &amp; CHAR(10)</f>
        <v xml:space="preserve">*elseif,AR20,EQ,'CS400X201',THEN
   CEDISACS_VAR_d=0.40000
   CEDISACS_VAR_bf=0.40000
   CEDISACS_VAR_tf=0.02500
   CEDISACS_VAR_tw=0.01600
</v>
      </c>
    </row>
    <row r="41" spans="1:8" ht="15" customHeight="1" x14ac:dyDescent="0.25">
      <c r="A41" s="1" t="s">
        <v>1681</v>
      </c>
      <c r="B41" s="1" t="s">
        <v>1681</v>
      </c>
      <c r="C41" s="2">
        <v>209.2</v>
      </c>
      <c r="D41" s="2">
        <v>400</v>
      </c>
      <c r="E41" s="2">
        <v>400</v>
      </c>
      <c r="F41" s="2">
        <v>25</v>
      </c>
      <c r="G41" s="2">
        <v>19</v>
      </c>
      <c r="H41" s="6" t="str">
        <f>$H$1 &amp; UPPER(A41) &amp; "',THEN" &amp; CHAR(10) &amp; "   " &amp; $I$1 &amp; "_VAR_" &amp; $D$1 &amp; "=" &amp; FIXED(D41/1000,5) &amp; CHAR(10) &amp; "   " &amp; $I$1 &amp; "_VAR_" &amp; $E$1 &amp; "=" &amp; FIXED(E41/1000,5) &amp; CHAR(10) &amp; "   " &amp; $I$1 &amp; "_VAR_" &amp; $F$1 &amp; "=" &amp; FIXED(F41/1000,5) &amp; CHAR(10) &amp; "   " &amp; $I$1 &amp; "_VAR_" &amp; $G$1 &amp; "=" &amp; FIXED(G41/1000,5) &amp; CHAR(10)</f>
        <v xml:space="preserve">*elseif,AR20,EQ,'CS400X209',THEN
   CEDISACS_VAR_d=0.40000
   CEDISACS_VAR_bf=0.40000
   CEDISACS_VAR_tf=0.02500
   CEDISACS_VAR_tw=0.01900
</v>
      </c>
    </row>
    <row r="42" spans="1:8" ht="15" customHeight="1" x14ac:dyDescent="0.25">
      <c r="A42" s="1" t="s">
        <v>1682</v>
      </c>
      <c r="B42" s="1" t="s">
        <v>1682</v>
      </c>
      <c r="C42" s="2">
        <v>248.1</v>
      </c>
      <c r="D42" s="2">
        <v>400</v>
      </c>
      <c r="E42" s="2">
        <v>400</v>
      </c>
      <c r="F42" s="2">
        <v>31.5</v>
      </c>
      <c r="G42" s="2">
        <v>19</v>
      </c>
      <c r="H42" s="6" t="str">
        <f>$H$1 &amp; UPPER(A42) &amp; "',THEN" &amp; CHAR(10) &amp; "   " &amp; $I$1 &amp; "_VAR_" &amp; $D$1 &amp; "=" &amp; FIXED(D42/1000,5) &amp; CHAR(10) &amp; "   " &amp; $I$1 &amp; "_VAR_" &amp; $E$1 &amp; "=" &amp; FIXED(E42/1000,5) &amp; CHAR(10) &amp; "   " &amp; $I$1 &amp; "_VAR_" &amp; $F$1 &amp; "=" &amp; FIXED(F42/1000,5) &amp; CHAR(10) &amp; "   " &amp; $I$1 &amp; "_VAR_" &amp; $G$1 &amp; "=" &amp; FIXED(G42/1000,5) &amp; CHAR(10)</f>
        <v xml:space="preserve">*elseif,AR20,EQ,'CS400X248',THEN
   CEDISACS_VAR_d=0.40000
   CEDISACS_VAR_bf=0.40000
   CEDISACS_VAR_tf=0.03150
   CEDISACS_VAR_tw=0.01900
</v>
      </c>
    </row>
    <row r="43" spans="1:8" ht="15" customHeight="1" x14ac:dyDescent="0.25">
      <c r="A43" s="1" t="s">
        <v>1683</v>
      </c>
      <c r="B43" s="1" t="s">
        <v>1683</v>
      </c>
      <c r="C43" s="2">
        <v>154.1</v>
      </c>
      <c r="D43" s="2">
        <v>450</v>
      </c>
      <c r="E43" s="2">
        <v>450</v>
      </c>
      <c r="F43" s="2">
        <v>16</v>
      </c>
      <c r="G43" s="2">
        <v>12.5</v>
      </c>
      <c r="H43" s="6" t="str">
        <f>$H$1 &amp; UPPER(A43) &amp; "',THEN" &amp; CHAR(10) &amp; "   " &amp; $I$1 &amp; "_VAR_" &amp; $D$1 &amp; "=" &amp; FIXED(D43/1000,5) &amp; CHAR(10) &amp; "   " &amp; $I$1 &amp; "_VAR_" &amp; $E$1 &amp; "=" &amp; FIXED(E43/1000,5) &amp; CHAR(10) &amp; "   " &amp; $I$1 &amp; "_VAR_" &amp; $F$1 &amp; "=" &amp; FIXED(F43/1000,5) &amp; CHAR(10) &amp; "   " &amp; $I$1 &amp; "_VAR_" &amp; $G$1 &amp; "=" &amp; FIXED(G43/1000,5) &amp; CHAR(10)</f>
        <v xml:space="preserve">*elseif,AR20,EQ,'CS450X154',THEN
   CEDISACS_VAR_d=0.45000
   CEDISACS_VAR_bf=0.45000
   CEDISACS_VAR_tf=0.01600
   CEDISACS_VAR_tw=0.01250
</v>
      </c>
    </row>
    <row r="44" spans="1:8" ht="15" customHeight="1" x14ac:dyDescent="0.25">
      <c r="A44" s="1" t="s">
        <v>1684</v>
      </c>
      <c r="B44" s="1" t="s">
        <v>1684</v>
      </c>
      <c r="C44" s="2">
        <v>174.7</v>
      </c>
      <c r="D44" s="2">
        <v>450</v>
      </c>
      <c r="E44" s="2">
        <v>450</v>
      </c>
      <c r="F44" s="2">
        <v>19</v>
      </c>
      <c r="G44" s="2">
        <v>12.5</v>
      </c>
      <c r="H44" s="6" t="str">
        <f>$H$1 &amp; UPPER(A44) &amp; "',THEN" &amp; CHAR(10) &amp; "   " &amp; $I$1 &amp; "_VAR_" &amp; $D$1 &amp; "=" &amp; FIXED(D44/1000,5) &amp; CHAR(10) &amp; "   " &amp; $I$1 &amp; "_VAR_" &amp; $E$1 &amp; "=" &amp; FIXED(E44/1000,5) &amp; CHAR(10) &amp; "   " &amp; $I$1 &amp; "_VAR_" &amp; $F$1 &amp; "=" &amp; FIXED(F44/1000,5) &amp; CHAR(10) &amp; "   " &amp; $I$1 &amp; "_VAR_" &amp; $G$1 &amp; "=" &amp; FIXED(G44/1000,5) &amp; CHAR(10)</f>
        <v xml:space="preserve">*elseif,AR20,EQ,'CS450X175',THEN
   CEDISACS_VAR_d=0.45000
   CEDISACS_VAR_bf=0.45000
   CEDISACS_VAR_tf=0.01900
   CEDISACS_VAR_tw=0.01250
</v>
      </c>
    </row>
    <row r="45" spans="1:8" ht="15" customHeight="1" x14ac:dyDescent="0.25">
      <c r="A45" s="1" t="s">
        <v>1685</v>
      </c>
      <c r="B45" s="1" t="s">
        <v>1685</v>
      </c>
      <c r="C45" s="2">
        <v>186</v>
      </c>
      <c r="D45" s="2">
        <v>450</v>
      </c>
      <c r="E45" s="2">
        <v>450</v>
      </c>
      <c r="F45" s="2">
        <v>19</v>
      </c>
      <c r="G45" s="2">
        <v>16</v>
      </c>
      <c r="H45" s="6" t="str">
        <f>$H$1 &amp; UPPER(A45) &amp; "',THEN" &amp; CHAR(10) &amp; "   " &amp; $I$1 &amp; "_VAR_" &amp; $D$1 &amp; "=" &amp; FIXED(D45/1000,5) &amp; CHAR(10) &amp; "   " &amp; $I$1 &amp; "_VAR_" &amp; $E$1 &amp; "=" &amp; FIXED(E45/1000,5) &amp; CHAR(10) &amp; "   " &amp; $I$1 &amp; "_VAR_" &amp; $F$1 &amp; "=" &amp; FIXED(F45/1000,5) &amp; CHAR(10) &amp; "   " &amp; $I$1 &amp; "_VAR_" &amp; $G$1 &amp; "=" &amp; FIXED(G45/1000,5) &amp; CHAR(10)</f>
        <v xml:space="preserve">*elseif,AR20,EQ,'CS450X186',THEN
   CEDISACS_VAR_d=0.45000
   CEDISACS_VAR_bf=0.45000
   CEDISACS_VAR_tf=0.01900
   CEDISACS_VAR_tw=0.01600
</v>
      </c>
    </row>
    <row r="46" spans="1:8" ht="15" customHeight="1" x14ac:dyDescent="0.25">
      <c r="A46" s="1" t="s">
        <v>1686</v>
      </c>
      <c r="B46" s="1" t="s">
        <v>1686</v>
      </c>
      <c r="C46" s="2">
        <v>198</v>
      </c>
      <c r="D46" s="2">
        <v>450</v>
      </c>
      <c r="E46" s="2">
        <v>450</v>
      </c>
      <c r="F46" s="2">
        <v>22.4</v>
      </c>
      <c r="G46" s="2">
        <v>12.5</v>
      </c>
      <c r="H46" s="6" t="str">
        <f>$H$1 &amp; UPPER(A46) &amp; "',THEN" &amp; CHAR(10) &amp; "   " &amp; $I$1 &amp; "_VAR_" &amp; $D$1 &amp; "=" &amp; FIXED(D46/1000,5) &amp; CHAR(10) &amp; "   " &amp; $I$1 &amp; "_VAR_" &amp; $E$1 &amp; "=" &amp; FIXED(E46/1000,5) &amp; CHAR(10) &amp; "   " &amp; $I$1 &amp; "_VAR_" &amp; $F$1 &amp; "=" &amp; FIXED(F46/1000,5) &amp; CHAR(10) &amp; "   " &amp; $I$1 &amp; "_VAR_" &amp; $G$1 &amp; "=" &amp; FIXED(G46/1000,5) &amp; CHAR(10)</f>
        <v xml:space="preserve">*elseif,AR20,EQ,'CS450X198',THEN
   CEDISACS_VAR_d=0.45000
   CEDISACS_VAR_bf=0.45000
   CEDISACS_VAR_tf=0.02240
   CEDISACS_VAR_tw=0.01250
</v>
      </c>
    </row>
    <row r="47" spans="1:8" ht="15" customHeight="1" x14ac:dyDescent="0.25">
      <c r="A47" s="1" t="s">
        <v>1687</v>
      </c>
      <c r="B47" s="1" t="s">
        <v>1687</v>
      </c>
      <c r="C47" s="2">
        <v>209.1</v>
      </c>
      <c r="D47" s="2">
        <v>450</v>
      </c>
      <c r="E47" s="2">
        <v>450</v>
      </c>
      <c r="F47" s="2">
        <v>22.4</v>
      </c>
      <c r="G47" s="2">
        <v>16</v>
      </c>
      <c r="H47" s="6" t="str">
        <f>$H$1 &amp; UPPER(A47) &amp; "',THEN" &amp; CHAR(10) &amp; "   " &amp; $I$1 &amp; "_VAR_" &amp; $D$1 &amp; "=" &amp; FIXED(D47/1000,5) &amp; CHAR(10) &amp; "   " &amp; $I$1 &amp; "_VAR_" &amp; $E$1 &amp; "=" &amp; FIXED(E47/1000,5) &amp; CHAR(10) &amp; "   " &amp; $I$1 &amp; "_VAR_" &amp; $F$1 &amp; "=" &amp; FIXED(F47/1000,5) &amp; CHAR(10) &amp; "   " &amp; $I$1 &amp; "_VAR_" &amp; $G$1 &amp; "=" &amp; FIXED(G47/1000,5) &amp; CHAR(10)</f>
        <v xml:space="preserve">*elseif,AR20,EQ,'CS450X209',THEN
   CEDISACS_VAR_d=0.45000
   CEDISACS_VAR_bf=0.45000
   CEDISACS_VAR_tf=0.02240
   CEDISACS_VAR_tw=0.01600
</v>
      </c>
    </row>
    <row r="48" spans="1:8" ht="15" customHeight="1" x14ac:dyDescent="0.25">
      <c r="A48" s="1" t="s">
        <v>1688</v>
      </c>
      <c r="B48" s="1" t="s">
        <v>1688</v>
      </c>
      <c r="C48" s="2">
        <v>226.9</v>
      </c>
      <c r="D48" s="2">
        <v>450</v>
      </c>
      <c r="E48" s="2">
        <v>450</v>
      </c>
      <c r="F48" s="2">
        <v>25</v>
      </c>
      <c r="G48" s="2">
        <v>16</v>
      </c>
      <c r="H48" s="6" t="str">
        <f>$H$1 &amp; UPPER(A48) &amp; "',THEN" &amp; CHAR(10) &amp; "   " &amp; $I$1 &amp; "_VAR_" &amp; $D$1 &amp; "=" &amp; FIXED(D48/1000,5) &amp; CHAR(10) &amp; "   " &amp; $I$1 &amp; "_VAR_" &amp; $E$1 &amp; "=" &amp; FIXED(E48/1000,5) &amp; CHAR(10) &amp; "   " &amp; $I$1 &amp; "_VAR_" &amp; $F$1 &amp; "=" &amp; FIXED(F48/1000,5) &amp; CHAR(10) &amp; "   " &amp; $I$1 &amp; "_VAR_" &amp; $G$1 &amp; "=" &amp; FIXED(G48/1000,5) &amp; CHAR(10)</f>
        <v xml:space="preserve">*elseif,AR20,EQ,'CS450X227',THEN
   CEDISACS_VAR_d=0.45000
   CEDISACS_VAR_bf=0.45000
   CEDISACS_VAR_tf=0.02500
   CEDISACS_VAR_tw=0.01600
</v>
      </c>
    </row>
    <row r="49" spans="1:8" ht="15" customHeight="1" x14ac:dyDescent="0.25">
      <c r="A49" s="1" t="s">
        <v>1689</v>
      </c>
      <c r="B49" s="1" t="s">
        <v>1689</v>
      </c>
      <c r="C49" s="2">
        <v>236.3</v>
      </c>
      <c r="D49" s="2">
        <v>450</v>
      </c>
      <c r="E49" s="2">
        <v>450</v>
      </c>
      <c r="F49" s="2">
        <v>25</v>
      </c>
      <c r="G49" s="2">
        <v>19</v>
      </c>
      <c r="H49" s="6" t="str">
        <f>$H$1 &amp; UPPER(A49) &amp; "',THEN" &amp; CHAR(10) &amp; "   " &amp; $I$1 &amp; "_VAR_" &amp; $D$1 &amp; "=" &amp; FIXED(D49/1000,5) &amp; CHAR(10) &amp; "   " &amp; $I$1 &amp; "_VAR_" &amp; $E$1 &amp; "=" &amp; FIXED(E49/1000,5) &amp; CHAR(10) &amp; "   " &amp; $I$1 &amp; "_VAR_" &amp; $F$1 &amp; "=" &amp; FIXED(F49/1000,5) &amp; CHAR(10) &amp; "   " &amp; $I$1 &amp; "_VAR_" &amp; $G$1 &amp; "=" &amp; FIXED(G49/1000,5) &amp; CHAR(10)</f>
        <v xml:space="preserve">*elseif,AR20,EQ,'CS450X236',THEN
   CEDISACS_VAR_d=0.45000
   CEDISACS_VAR_bf=0.45000
   CEDISACS_VAR_tf=0.02500
   CEDISACS_VAR_tw=0.01900
</v>
      </c>
    </row>
    <row r="50" spans="1:8" ht="15" customHeight="1" x14ac:dyDescent="0.25">
      <c r="A50" s="1" t="s">
        <v>1690</v>
      </c>
      <c r="B50" s="1" t="s">
        <v>1690</v>
      </c>
      <c r="C50" s="2">
        <v>280.2</v>
      </c>
      <c r="D50" s="2">
        <v>450</v>
      </c>
      <c r="E50" s="2">
        <v>450</v>
      </c>
      <c r="F50" s="2">
        <v>31.5</v>
      </c>
      <c r="G50" s="2">
        <v>19</v>
      </c>
      <c r="H50" s="6" t="str">
        <f>$H$1 &amp; UPPER(A50) &amp; "',THEN" &amp; CHAR(10) &amp; "   " &amp; $I$1 &amp; "_VAR_" &amp; $D$1 &amp; "=" &amp; FIXED(D50/1000,5) &amp; CHAR(10) &amp; "   " &amp; $I$1 &amp; "_VAR_" &amp; $E$1 &amp; "=" &amp; FIXED(E50/1000,5) &amp; CHAR(10) &amp; "   " &amp; $I$1 &amp; "_VAR_" &amp; $F$1 &amp; "=" &amp; FIXED(F50/1000,5) &amp; CHAR(10) &amp; "   " &amp; $I$1 &amp; "_VAR_" &amp; $G$1 &amp; "=" &amp; FIXED(G50/1000,5) &amp; CHAR(10)</f>
        <v xml:space="preserve">*elseif,AR20,EQ,'CS450X280',THEN
   CEDISACS_VAR_d=0.45000
   CEDISACS_VAR_bf=0.45000
   CEDISACS_VAR_tf=0.03150
   CEDISACS_VAR_tw=0.01900
</v>
      </c>
    </row>
    <row r="51" spans="1:8" ht="15" customHeight="1" x14ac:dyDescent="0.25">
      <c r="A51" s="1" t="s">
        <v>1691</v>
      </c>
      <c r="B51" s="1" t="s">
        <v>1691</v>
      </c>
      <c r="C51" s="2">
        <v>290.60000000000002</v>
      </c>
      <c r="D51" s="2">
        <v>450</v>
      </c>
      <c r="E51" s="2">
        <v>450</v>
      </c>
      <c r="F51" s="2">
        <v>31.5</v>
      </c>
      <c r="G51" s="2">
        <v>22.4</v>
      </c>
      <c r="H51" s="6" t="str">
        <f>$H$1 &amp; UPPER(A51) &amp; "',THEN" &amp; CHAR(10) &amp; "   " &amp; $I$1 &amp; "_VAR_" &amp; $D$1 &amp; "=" &amp; FIXED(D51/1000,5) &amp; CHAR(10) &amp; "   " &amp; $I$1 &amp; "_VAR_" &amp; $E$1 &amp; "=" &amp; FIXED(E51/1000,5) &amp; CHAR(10) &amp; "   " &amp; $I$1 &amp; "_VAR_" &amp; $F$1 &amp; "=" &amp; FIXED(F51/1000,5) &amp; CHAR(10) &amp; "   " &amp; $I$1 &amp; "_VAR_" &amp; $G$1 &amp; "=" &amp; FIXED(G51/1000,5) &amp; CHAR(10)</f>
        <v xml:space="preserve">*elseif,AR20,EQ,'CS450X291',THEN
   CEDISACS_VAR_d=0.45000
   CEDISACS_VAR_bf=0.45000
   CEDISACS_VAR_tf=0.03150
   CEDISACS_VAR_tw=0.02240
</v>
      </c>
    </row>
    <row r="52" spans="1:8" ht="15" customHeight="1" x14ac:dyDescent="0.25">
      <c r="A52" s="1" t="s">
        <v>1692</v>
      </c>
      <c r="B52" s="1" t="s">
        <v>1692</v>
      </c>
      <c r="C52" s="2">
        <v>320.89999999999998</v>
      </c>
      <c r="D52" s="2">
        <v>450</v>
      </c>
      <c r="E52" s="2">
        <v>450</v>
      </c>
      <c r="F52" s="2">
        <v>37.5</v>
      </c>
      <c r="G52" s="2">
        <v>19</v>
      </c>
      <c r="H52" s="6" t="str">
        <f>$H$1 &amp; UPPER(A52) &amp; "',THEN" &amp; CHAR(10) &amp; "   " &amp; $I$1 &amp; "_VAR_" &amp; $D$1 &amp; "=" &amp; FIXED(D52/1000,5) &amp; CHAR(10) &amp; "   " &amp; $I$1 &amp; "_VAR_" &amp; $E$1 &amp; "=" &amp; FIXED(E52/1000,5) &amp; CHAR(10) &amp; "   " &amp; $I$1 &amp; "_VAR_" &amp; $F$1 &amp; "=" &amp; FIXED(F52/1000,5) &amp; CHAR(10) &amp; "   " &amp; $I$1 &amp; "_VAR_" &amp; $G$1 &amp; "=" &amp; FIXED(G52/1000,5) &amp; CHAR(10)</f>
        <v xml:space="preserve">*elseif,AR20,EQ,'CS450X321',THEN
   CEDISACS_VAR_d=0.45000
   CEDISACS_VAR_bf=0.45000
   CEDISACS_VAR_tf=0.03750
   CEDISACS_VAR_tw=0.01900
</v>
      </c>
    </row>
    <row r="53" spans="1:8" ht="15" customHeight="1" x14ac:dyDescent="0.25">
      <c r="A53" s="1" t="s">
        <v>1693</v>
      </c>
      <c r="B53" s="1" t="s">
        <v>1693</v>
      </c>
      <c r="C53" s="2">
        <v>330.9</v>
      </c>
      <c r="D53" s="2">
        <v>450</v>
      </c>
      <c r="E53" s="2">
        <v>450</v>
      </c>
      <c r="F53" s="2">
        <v>37.5</v>
      </c>
      <c r="G53" s="2">
        <v>22.4</v>
      </c>
      <c r="H53" s="6" t="str">
        <f t="shared" ref="H53:H116" si="0">$H$1 &amp; UPPER(A53) &amp; "',THEN" &amp; CHAR(10) &amp; "   " &amp; $I$1 &amp; "_VAR_" &amp; $D$1 &amp; "=" &amp; FIXED(D53/1000,5) &amp; CHAR(10) &amp; "   " &amp; $I$1 &amp; "_VAR_" &amp; $E$1 &amp; "=" &amp; FIXED(E53/1000,5) &amp; CHAR(10) &amp; "   " &amp; $I$1 &amp; "_VAR_" &amp; $F$1 &amp; "=" &amp; FIXED(F53/1000,5) &amp; CHAR(10) &amp; "   " &amp; $I$1 &amp; "_VAR_" &amp; $G$1 &amp; "=" &amp; FIXED(G53/1000,5) &amp; CHAR(10)</f>
        <v xml:space="preserve">*elseif,AR20,EQ,'CS450X331',THEN
   CEDISACS_VAR_d=0.45000
   CEDISACS_VAR_bf=0.45000
   CEDISACS_VAR_tf=0.03750
   CEDISACS_VAR_tw=0.02240
</v>
      </c>
    </row>
    <row r="54" spans="1:8" ht="15" customHeight="1" x14ac:dyDescent="0.25">
      <c r="A54" s="1" t="s">
        <v>1694</v>
      </c>
      <c r="B54" s="1" t="s">
        <v>1694</v>
      </c>
      <c r="C54" s="2">
        <v>171.5</v>
      </c>
      <c r="D54" s="2">
        <v>500</v>
      </c>
      <c r="E54" s="2">
        <v>500</v>
      </c>
      <c r="F54" s="2">
        <v>16</v>
      </c>
      <c r="G54" s="2">
        <v>12.5</v>
      </c>
      <c r="H54" s="6" t="str">
        <f t="shared" si="0"/>
        <v xml:space="preserve">*elseif,AR20,EQ,'CS500X172',THEN
   CEDISACS_VAR_d=0.50000
   CEDISACS_VAR_bf=0.50000
   CEDISACS_VAR_tf=0.01600
   CEDISACS_VAR_tw=0.01250
</v>
      </c>
    </row>
    <row r="55" spans="1:8" ht="15" customHeight="1" x14ac:dyDescent="0.25">
      <c r="A55" s="1" t="s">
        <v>1695</v>
      </c>
      <c r="B55" s="1" t="s">
        <v>1695</v>
      </c>
      <c r="C55" s="2">
        <v>194.5</v>
      </c>
      <c r="D55" s="2">
        <v>500</v>
      </c>
      <c r="E55" s="2">
        <v>500</v>
      </c>
      <c r="F55" s="2">
        <v>19</v>
      </c>
      <c r="G55" s="2">
        <v>12.5</v>
      </c>
      <c r="H55" s="6" t="str">
        <f t="shared" si="0"/>
        <v xml:space="preserve">*elseif,AR20,EQ,'CS500X194',THEN
   CEDISACS_VAR_d=0.50000
   CEDISACS_VAR_bf=0.50000
   CEDISACS_VAR_tf=0.01900
   CEDISACS_VAR_tw=0.01250
</v>
      </c>
    </row>
    <row r="56" spans="1:8" ht="15" customHeight="1" x14ac:dyDescent="0.25">
      <c r="A56" s="1" t="s">
        <v>1696</v>
      </c>
      <c r="B56" s="1" t="s">
        <v>1696</v>
      </c>
      <c r="C56" s="2">
        <v>207.2</v>
      </c>
      <c r="D56" s="2">
        <v>500</v>
      </c>
      <c r="E56" s="2">
        <v>500</v>
      </c>
      <c r="F56" s="2">
        <v>19</v>
      </c>
      <c r="G56" s="2">
        <v>16</v>
      </c>
      <c r="H56" s="6" t="str">
        <f t="shared" si="0"/>
        <v xml:space="preserve">*elseif,AR20,EQ,'CS500X207',THEN
   CEDISACS_VAR_d=0.50000
   CEDISACS_VAR_bf=0.50000
   CEDISACS_VAR_tf=0.01900
   CEDISACS_VAR_tw=0.01600
</v>
      </c>
    </row>
    <row r="57" spans="1:8" ht="15" customHeight="1" x14ac:dyDescent="0.25">
      <c r="A57" s="1" t="s">
        <v>1697</v>
      </c>
      <c r="B57" s="1" t="s">
        <v>1697</v>
      </c>
      <c r="C57" s="2">
        <v>220.5</v>
      </c>
      <c r="D57" s="2">
        <v>500</v>
      </c>
      <c r="E57" s="2">
        <v>500</v>
      </c>
      <c r="F57" s="2">
        <v>22.4</v>
      </c>
      <c r="G57" s="2">
        <v>12.5</v>
      </c>
      <c r="H57" s="6" t="str">
        <f t="shared" si="0"/>
        <v xml:space="preserve">*elseif,AR20,EQ,'CS500X221',THEN
   CEDISACS_VAR_d=0.50000
   CEDISACS_VAR_bf=0.50000
   CEDISACS_VAR_tf=0.02240
   CEDISACS_VAR_tw=0.01250
</v>
      </c>
    </row>
    <row r="58" spans="1:8" ht="15" customHeight="1" x14ac:dyDescent="0.25">
      <c r="A58" s="1" t="s">
        <v>1698</v>
      </c>
      <c r="B58" s="1" t="s">
        <v>1698</v>
      </c>
      <c r="C58" s="2">
        <v>233</v>
      </c>
      <c r="D58" s="2">
        <v>500</v>
      </c>
      <c r="E58" s="2">
        <v>500</v>
      </c>
      <c r="F58" s="2">
        <v>22.4</v>
      </c>
      <c r="G58" s="2">
        <v>16</v>
      </c>
      <c r="H58" s="6" t="str">
        <f t="shared" si="0"/>
        <v xml:space="preserve">*elseif,AR20,EQ,'CS500X233',THEN
   CEDISACS_VAR_d=0.50000
   CEDISACS_VAR_bf=0.50000
   CEDISACS_VAR_tf=0.02240
   CEDISACS_VAR_tw=0.01600
</v>
      </c>
    </row>
    <row r="59" spans="1:8" ht="15" customHeight="1" x14ac:dyDescent="0.25">
      <c r="A59" s="1" t="s">
        <v>1699</v>
      </c>
      <c r="B59" s="1" t="s">
        <v>1699</v>
      </c>
      <c r="C59" s="2">
        <v>252.8</v>
      </c>
      <c r="D59" s="2">
        <v>500</v>
      </c>
      <c r="E59" s="2">
        <v>500</v>
      </c>
      <c r="F59" s="2">
        <v>25</v>
      </c>
      <c r="G59" s="2">
        <v>16</v>
      </c>
      <c r="H59" s="6" t="str">
        <f t="shared" si="0"/>
        <v xml:space="preserve">*elseif,AR20,EQ,'CS500X253',THEN
   CEDISACS_VAR_d=0.50000
   CEDISACS_VAR_bf=0.50000
   CEDISACS_VAR_tf=0.02500
   CEDISACS_VAR_tw=0.01600
</v>
      </c>
    </row>
    <row r="60" spans="1:8" ht="15" customHeight="1" x14ac:dyDescent="0.25">
      <c r="A60" s="1" t="s">
        <v>1700</v>
      </c>
      <c r="B60" s="1" t="s">
        <v>1700</v>
      </c>
      <c r="C60" s="2">
        <v>263.39999999999998</v>
      </c>
      <c r="D60" s="2">
        <v>500</v>
      </c>
      <c r="E60" s="2">
        <v>500</v>
      </c>
      <c r="F60" s="2">
        <v>25</v>
      </c>
      <c r="G60" s="2">
        <v>19</v>
      </c>
      <c r="H60" s="6" t="str">
        <f t="shared" si="0"/>
        <v xml:space="preserve">*elseif,AR20,EQ,'CS500X263',THEN
   CEDISACS_VAR_d=0.50000
   CEDISACS_VAR_bf=0.50000
   CEDISACS_VAR_tf=0.02500
   CEDISACS_VAR_tw=0.01900
</v>
      </c>
    </row>
    <row r="61" spans="1:8" ht="15" customHeight="1" x14ac:dyDescent="0.25">
      <c r="A61" s="1" t="s">
        <v>1701</v>
      </c>
      <c r="B61" s="1" t="s">
        <v>1701</v>
      </c>
      <c r="C61" s="2">
        <v>312.39999999999998</v>
      </c>
      <c r="D61" s="2">
        <v>500</v>
      </c>
      <c r="E61" s="2">
        <v>500</v>
      </c>
      <c r="F61" s="2">
        <v>31.5</v>
      </c>
      <c r="G61" s="2">
        <v>19</v>
      </c>
      <c r="H61" s="6" t="str">
        <f t="shared" si="0"/>
        <v xml:space="preserve">*elseif,AR20,EQ,'CS500X312',THEN
   CEDISACS_VAR_d=0.50000
   CEDISACS_VAR_bf=0.50000
   CEDISACS_VAR_tf=0.03150
   CEDISACS_VAR_tw=0.01900
</v>
      </c>
    </row>
    <row r="62" spans="1:8" ht="15" customHeight="1" x14ac:dyDescent="0.25">
      <c r="A62" s="1" t="s">
        <v>1702</v>
      </c>
      <c r="B62" s="1" t="s">
        <v>1702</v>
      </c>
      <c r="C62" s="2">
        <v>324.10000000000002</v>
      </c>
      <c r="D62" s="2">
        <v>500</v>
      </c>
      <c r="E62" s="2">
        <v>500</v>
      </c>
      <c r="F62" s="2">
        <v>31.5</v>
      </c>
      <c r="G62" s="2">
        <v>22.4</v>
      </c>
      <c r="H62" s="6" t="str">
        <f t="shared" si="0"/>
        <v xml:space="preserve">*elseif,AR20,EQ,'CS500X324',THEN
   CEDISACS_VAR_d=0.50000
   CEDISACS_VAR_bf=0.50000
   CEDISACS_VAR_tf=0.03150
   CEDISACS_VAR_tw=0.02240
</v>
      </c>
    </row>
    <row r="63" spans="1:8" ht="15" customHeight="1" x14ac:dyDescent="0.25">
      <c r="A63" s="1" t="s">
        <v>1703</v>
      </c>
      <c r="B63" s="1" t="s">
        <v>1703</v>
      </c>
      <c r="C63" s="2">
        <v>333.1</v>
      </c>
      <c r="D63" s="2">
        <v>500</v>
      </c>
      <c r="E63" s="2">
        <v>500</v>
      </c>
      <c r="F63" s="2">
        <v>31.5</v>
      </c>
      <c r="G63" s="2">
        <v>25</v>
      </c>
      <c r="H63" s="6" t="str">
        <f t="shared" si="0"/>
        <v xml:space="preserve">*elseif,AR20,EQ,'CS500X333',THEN
   CEDISACS_VAR_d=0.50000
   CEDISACS_VAR_bf=0.50000
   CEDISACS_VAR_tf=0.03150
   CEDISACS_VAR_tw=0.02500
</v>
      </c>
    </row>
    <row r="64" spans="1:8" ht="15" customHeight="1" x14ac:dyDescent="0.25">
      <c r="A64" s="1" t="s">
        <v>1704</v>
      </c>
      <c r="B64" s="1" t="s">
        <v>1704</v>
      </c>
      <c r="C64" s="2">
        <v>369.1</v>
      </c>
      <c r="D64" s="2">
        <v>500</v>
      </c>
      <c r="E64" s="2">
        <v>500</v>
      </c>
      <c r="F64" s="2">
        <v>37.5</v>
      </c>
      <c r="G64" s="2">
        <v>22.4</v>
      </c>
      <c r="H64" s="6" t="str">
        <f t="shared" si="0"/>
        <v xml:space="preserve">*elseif,AR20,EQ,'CS500X369',THEN
   CEDISACS_VAR_d=0.50000
   CEDISACS_VAR_bf=0.50000
   CEDISACS_VAR_tf=0.03750
   CEDISACS_VAR_tw=0.02240
</v>
      </c>
    </row>
    <row r="65" spans="1:8" ht="15" customHeight="1" x14ac:dyDescent="0.25">
      <c r="A65" s="1" t="s">
        <v>1705</v>
      </c>
      <c r="B65" s="1" t="s">
        <v>1705</v>
      </c>
      <c r="C65" s="2">
        <v>377.8</v>
      </c>
      <c r="D65" s="2">
        <v>500</v>
      </c>
      <c r="E65" s="2">
        <v>500</v>
      </c>
      <c r="F65" s="2">
        <v>37.5</v>
      </c>
      <c r="G65" s="2">
        <v>25</v>
      </c>
      <c r="H65" s="6" t="str">
        <f t="shared" si="0"/>
        <v xml:space="preserve">*elseif,AR20,EQ,'CS500X378',THEN
   CEDISACS_VAR_d=0.50000
   CEDISACS_VAR_bf=0.50000
   CEDISACS_VAR_tf=0.03750
   CEDISACS_VAR_tw=0.02500
</v>
      </c>
    </row>
    <row r="66" spans="1:8" ht="15" customHeight="1" x14ac:dyDescent="0.25">
      <c r="A66" s="1" t="s">
        <v>1706</v>
      </c>
      <c r="B66" s="1" t="s">
        <v>1706</v>
      </c>
      <c r="C66" s="2">
        <v>228.4</v>
      </c>
      <c r="D66" s="2">
        <v>550</v>
      </c>
      <c r="E66" s="2">
        <v>550</v>
      </c>
      <c r="F66" s="2">
        <v>19</v>
      </c>
      <c r="G66" s="2">
        <v>16</v>
      </c>
      <c r="H66" s="6" t="str">
        <f t="shared" si="0"/>
        <v xml:space="preserve">*elseif,AR20,EQ,'CS550X228',THEN
   CEDISACS_VAR_d=0.55000
   CEDISACS_VAR_bf=0.55000
   CEDISACS_VAR_tf=0.01900
   CEDISACS_VAR_tw=0.01600
</v>
      </c>
    </row>
    <row r="67" spans="1:8" ht="15" customHeight="1" x14ac:dyDescent="0.25">
      <c r="A67" s="1" t="s">
        <v>1707</v>
      </c>
      <c r="B67" s="1" t="s">
        <v>1707</v>
      </c>
      <c r="C67" s="2">
        <v>256.89999999999998</v>
      </c>
      <c r="D67" s="2">
        <v>550</v>
      </c>
      <c r="E67" s="2">
        <v>550</v>
      </c>
      <c r="F67" s="2">
        <v>22.4</v>
      </c>
      <c r="G67" s="2">
        <v>16</v>
      </c>
      <c r="H67" s="6" t="str">
        <f t="shared" si="0"/>
        <v xml:space="preserve">*elseif,AR20,EQ,'CS550X257',THEN
   CEDISACS_VAR_d=0.55000
   CEDISACS_VAR_bf=0.55000
   CEDISACS_VAR_tf=0.02240
   CEDISACS_VAR_tw=0.01600
</v>
      </c>
    </row>
    <row r="68" spans="1:8" ht="15" customHeight="1" x14ac:dyDescent="0.25">
      <c r="A68" s="1" t="s">
        <v>1708</v>
      </c>
      <c r="B68" s="1" t="s">
        <v>1708</v>
      </c>
      <c r="C68" s="2">
        <v>278.7</v>
      </c>
      <c r="D68" s="2">
        <v>550</v>
      </c>
      <c r="E68" s="2">
        <v>550</v>
      </c>
      <c r="F68" s="2">
        <v>25</v>
      </c>
      <c r="G68" s="2">
        <v>16</v>
      </c>
      <c r="H68" s="6" t="str">
        <f t="shared" si="0"/>
        <v xml:space="preserve">*elseif,AR20,EQ,'CS550X279',THEN
   CEDISACS_VAR_d=0.55000
   CEDISACS_VAR_bf=0.55000
   CEDISACS_VAR_tf=0.02500
   CEDISACS_VAR_tw=0.01600
</v>
      </c>
    </row>
    <row r="69" spans="1:8" ht="15" customHeight="1" x14ac:dyDescent="0.25">
      <c r="A69" s="1" t="s">
        <v>1709</v>
      </c>
      <c r="B69" s="1" t="s">
        <v>1709</v>
      </c>
      <c r="C69" s="2">
        <v>290.5</v>
      </c>
      <c r="D69" s="2">
        <v>550</v>
      </c>
      <c r="E69" s="2">
        <v>550</v>
      </c>
      <c r="F69" s="2">
        <v>25</v>
      </c>
      <c r="G69" s="2">
        <v>19</v>
      </c>
      <c r="H69" s="6" t="str">
        <f t="shared" si="0"/>
        <v xml:space="preserve">*elseif,AR20,EQ,'CS550X290',THEN
   CEDISACS_VAR_d=0.55000
   CEDISACS_VAR_bf=0.55000
   CEDISACS_VAR_tf=0.02500
   CEDISACS_VAR_tw=0.01900
</v>
      </c>
    </row>
    <row r="70" spans="1:8" ht="15" customHeight="1" x14ac:dyDescent="0.25">
      <c r="A70" s="1" t="s">
        <v>1710</v>
      </c>
      <c r="B70" s="1" t="s">
        <v>1710</v>
      </c>
      <c r="C70" s="2">
        <v>344.6</v>
      </c>
      <c r="D70" s="2">
        <v>550</v>
      </c>
      <c r="E70" s="2">
        <v>550</v>
      </c>
      <c r="F70" s="2">
        <v>31.5</v>
      </c>
      <c r="G70" s="2">
        <v>19</v>
      </c>
      <c r="H70" s="6" t="str">
        <f t="shared" si="0"/>
        <v xml:space="preserve">*elseif,AR20,EQ,'CS550X345',THEN
   CEDISACS_VAR_d=0.55000
   CEDISACS_VAR_bf=0.55000
   CEDISACS_VAR_tf=0.03150
   CEDISACS_VAR_tw=0.01900
</v>
      </c>
    </row>
    <row r="71" spans="1:8" ht="15" customHeight="1" x14ac:dyDescent="0.25">
      <c r="A71" s="1" t="s">
        <v>1711</v>
      </c>
      <c r="B71" s="1" t="s">
        <v>1711</v>
      </c>
      <c r="C71" s="2">
        <v>357.6</v>
      </c>
      <c r="D71" s="2">
        <v>550</v>
      </c>
      <c r="E71" s="2">
        <v>550</v>
      </c>
      <c r="F71" s="2">
        <v>31.5</v>
      </c>
      <c r="G71" s="2">
        <v>22.4</v>
      </c>
      <c r="H71" s="6" t="str">
        <f t="shared" si="0"/>
        <v xml:space="preserve">*elseif,AR20,EQ,'CS550X358',THEN
   CEDISACS_VAR_d=0.55000
   CEDISACS_VAR_bf=0.55000
   CEDISACS_VAR_tf=0.03150
   CEDISACS_VAR_tw=0.02240
</v>
      </c>
    </row>
    <row r="72" spans="1:8" ht="15" customHeight="1" x14ac:dyDescent="0.25">
      <c r="A72" s="1" t="s">
        <v>1712</v>
      </c>
      <c r="B72" s="1" t="s">
        <v>1712</v>
      </c>
      <c r="C72" s="2">
        <v>367.6</v>
      </c>
      <c r="D72" s="2">
        <v>550</v>
      </c>
      <c r="E72" s="2">
        <v>550</v>
      </c>
      <c r="F72" s="2">
        <v>31.5</v>
      </c>
      <c r="G72" s="2">
        <v>25</v>
      </c>
      <c r="H72" s="6" t="str">
        <f t="shared" si="0"/>
        <v xml:space="preserve">*elseif,AR20,EQ,'CS550X368',THEN
   CEDISACS_VAR_d=0.55000
   CEDISACS_VAR_bf=0.55000
   CEDISACS_VAR_tf=0.03150
   CEDISACS_VAR_tw=0.02500
</v>
      </c>
    </row>
    <row r="73" spans="1:8" ht="15" customHeight="1" x14ac:dyDescent="0.25">
      <c r="A73" s="1" t="s">
        <v>1713</v>
      </c>
      <c r="B73" s="1" t="s">
        <v>1713</v>
      </c>
      <c r="C73" s="2">
        <v>394.7</v>
      </c>
      <c r="D73" s="2">
        <v>550</v>
      </c>
      <c r="E73" s="2">
        <v>550</v>
      </c>
      <c r="F73" s="2">
        <v>37.5</v>
      </c>
      <c r="G73" s="2">
        <v>19</v>
      </c>
      <c r="H73" s="6" t="str">
        <f t="shared" si="0"/>
        <v xml:space="preserve">*elseif,AR20,EQ,'CS550X395',THEN
   CEDISACS_VAR_d=0.55000
   CEDISACS_VAR_bf=0.55000
   CEDISACS_VAR_tf=0.03750
   CEDISACS_VAR_tw=0.01900
</v>
      </c>
    </row>
    <row r="74" spans="1:8" ht="15" customHeight="1" x14ac:dyDescent="0.25">
      <c r="A74" s="1" t="s">
        <v>1714</v>
      </c>
      <c r="B74" s="1" t="s">
        <v>1714</v>
      </c>
      <c r="C74" s="2">
        <v>407.3</v>
      </c>
      <c r="D74" s="2">
        <v>550</v>
      </c>
      <c r="E74" s="2">
        <v>550</v>
      </c>
      <c r="F74" s="2">
        <v>37.5</v>
      </c>
      <c r="G74" s="2">
        <v>22.4</v>
      </c>
      <c r="H74" s="6" t="str">
        <f t="shared" si="0"/>
        <v xml:space="preserve">*elseif,AR20,EQ,'CS550X407',THEN
   CEDISACS_VAR_d=0.55000
   CEDISACS_VAR_bf=0.55000
   CEDISACS_VAR_tf=0.03750
   CEDISACS_VAR_tw=0.02240
</v>
      </c>
    </row>
    <row r="75" spans="1:8" ht="15" customHeight="1" x14ac:dyDescent="0.25">
      <c r="A75" s="1" t="s">
        <v>1715</v>
      </c>
      <c r="B75" s="1" t="s">
        <v>1715</v>
      </c>
      <c r="C75" s="2">
        <v>417.1</v>
      </c>
      <c r="D75" s="2">
        <v>550</v>
      </c>
      <c r="E75" s="2">
        <v>550</v>
      </c>
      <c r="F75" s="2">
        <v>37.5</v>
      </c>
      <c r="G75" s="2">
        <v>25</v>
      </c>
      <c r="H75" s="6" t="str">
        <f t="shared" si="0"/>
        <v xml:space="preserve">*elseif,AR20,EQ,'CS550X417',THEN
   CEDISACS_VAR_d=0.55000
   CEDISACS_VAR_bf=0.55000
   CEDISACS_VAR_tf=0.03750
   CEDISACS_VAR_tw=0.02500
</v>
      </c>
    </row>
    <row r="76" spans="1:8" ht="15" customHeight="1" x14ac:dyDescent="0.25">
      <c r="A76" s="1" t="s">
        <v>1716</v>
      </c>
      <c r="B76" s="1" t="s">
        <v>1716</v>
      </c>
      <c r="C76" s="2">
        <v>441.2</v>
      </c>
      <c r="D76" s="2">
        <v>550</v>
      </c>
      <c r="E76" s="2">
        <v>550</v>
      </c>
      <c r="F76" s="2">
        <v>37.5</v>
      </c>
      <c r="G76" s="2">
        <v>31.5</v>
      </c>
      <c r="H76" s="6" t="str">
        <f t="shared" si="0"/>
        <v xml:space="preserve">*elseif,AR20,EQ,'CS550X441',THEN
   CEDISACS_VAR_d=0.55000
   CEDISACS_VAR_bf=0.55000
   CEDISACS_VAR_tf=0.03750
   CEDISACS_VAR_tw=0.03150
</v>
      </c>
    </row>
    <row r="77" spans="1:8" ht="15" customHeight="1" x14ac:dyDescent="0.25">
      <c r="A77" s="1" t="s">
        <v>1717</v>
      </c>
      <c r="B77" s="1" t="s">
        <v>1717</v>
      </c>
      <c r="C77" s="2">
        <v>494.2</v>
      </c>
      <c r="D77" s="2">
        <v>550</v>
      </c>
      <c r="E77" s="2">
        <v>550</v>
      </c>
      <c r="F77" s="2">
        <v>44</v>
      </c>
      <c r="G77" s="2">
        <v>31.5</v>
      </c>
      <c r="H77" s="6" t="str">
        <f t="shared" si="0"/>
        <v xml:space="preserve">*elseif,AR20,EQ,'CS550X495',THEN
   CEDISACS_VAR_d=0.55000
   CEDISACS_VAR_bf=0.55000
   CEDISACS_VAR_tf=0.04400
   CEDISACS_VAR_tw=0.03150
</v>
      </c>
    </row>
    <row r="78" spans="1:8" ht="15" customHeight="1" x14ac:dyDescent="0.25">
      <c r="A78" s="1" t="s">
        <v>1718</v>
      </c>
      <c r="B78" s="1" t="s">
        <v>1718</v>
      </c>
      <c r="C78" s="2">
        <v>249.6</v>
      </c>
      <c r="D78" s="2">
        <v>600</v>
      </c>
      <c r="E78" s="2">
        <v>600</v>
      </c>
      <c r="F78" s="2">
        <v>19</v>
      </c>
      <c r="G78" s="2">
        <v>16</v>
      </c>
      <c r="H78" s="6" t="str">
        <f t="shared" si="0"/>
        <v xml:space="preserve">*elseif,AR20,EQ,'CS600X250',THEN
   CEDISACS_VAR_d=0.60000
   CEDISACS_VAR_bf=0.60000
   CEDISACS_VAR_tf=0.01900
   CEDISACS_VAR_tw=0.01600
</v>
      </c>
    </row>
    <row r="79" spans="1:8" ht="15" customHeight="1" x14ac:dyDescent="0.25">
      <c r="A79" s="1" t="s">
        <v>1719</v>
      </c>
      <c r="B79" s="1" t="s">
        <v>1719</v>
      </c>
      <c r="C79" s="2">
        <v>280.7</v>
      </c>
      <c r="D79" s="2">
        <v>600</v>
      </c>
      <c r="E79" s="2">
        <v>600</v>
      </c>
      <c r="F79" s="2">
        <v>22.4</v>
      </c>
      <c r="G79" s="2">
        <v>16</v>
      </c>
      <c r="H79" s="6" t="str">
        <f t="shared" si="0"/>
        <v xml:space="preserve">*elseif,AR20,EQ,'CS600X281',THEN
   CEDISACS_VAR_d=0.60000
   CEDISACS_VAR_bf=0.60000
   CEDISACS_VAR_tf=0.02240
   CEDISACS_VAR_tw=0.01600
</v>
      </c>
    </row>
    <row r="80" spans="1:8" ht="15" customHeight="1" x14ac:dyDescent="0.25">
      <c r="A80" s="1" t="s">
        <v>1720</v>
      </c>
      <c r="B80" s="1" t="s">
        <v>1720</v>
      </c>
      <c r="C80" s="2">
        <v>304.60000000000002</v>
      </c>
      <c r="D80" s="2">
        <v>600</v>
      </c>
      <c r="E80" s="2">
        <v>600</v>
      </c>
      <c r="F80" s="2">
        <v>25</v>
      </c>
      <c r="G80" s="2">
        <v>16</v>
      </c>
      <c r="H80" s="6" t="str">
        <f t="shared" si="0"/>
        <v xml:space="preserve">*elseif,AR20,EQ,'CS600X305',THEN
   CEDISACS_VAR_d=0.60000
   CEDISACS_VAR_bf=0.60000
   CEDISACS_VAR_tf=0.02500
   CEDISACS_VAR_tw=0.01600
</v>
      </c>
    </row>
    <row r="81" spans="1:8" ht="15" customHeight="1" x14ac:dyDescent="0.25">
      <c r="A81" s="1" t="s">
        <v>1721</v>
      </c>
      <c r="B81" s="1" t="s">
        <v>1721</v>
      </c>
      <c r="C81" s="2">
        <v>317.5</v>
      </c>
      <c r="D81" s="2">
        <v>600</v>
      </c>
      <c r="E81" s="2">
        <v>600</v>
      </c>
      <c r="F81" s="2">
        <v>25</v>
      </c>
      <c r="G81" s="2">
        <v>19</v>
      </c>
      <c r="H81" s="6" t="str">
        <f t="shared" si="0"/>
        <v xml:space="preserve">*elseif,AR20,EQ,'CS600X318',THEN
   CEDISACS_VAR_d=0.60000
   CEDISACS_VAR_bf=0.60000
   CEDISACS_VAR_tf=0.02500
   CEDISACS_VAR_tw=0.01900
</v>
      </c>
    </row>
    <row r="82" spans="1:8" ht="15" customHeight="1" x14ac:dyDescent="0.25">
      <c r="A82" s="1" t="s">
        <v>1722</v>
      </c>
      <c r="B82" s="1" t="s">
        <v>1722</v>
      </c>
      <c r="C82" s="2">
        <v>376.8</v>
      </c>
      <c r="D82" s="2">
        <v>600</v>
      </c>
      <c r="E82" s="2">
        <v>600</v>
      </c>
      <c r="F82" s="2">
        <v>31.5</v>
      </c>
      <c r="G82" s="2">
        <v>19</v>
      </c>
      <c r="H82" s="6" t="str">
        <f t="shared" si="0"/>
        <v xml:space="preserve">*elseif,AR20,EQ,'CS600X377',THEN
   CEDISACS_VAR_d=0.60000
   CEDISACS_VAR_bf=0.60000
   CEDISACS_VAR_tf=0.03150
   CEDISACS_VAR_tw=0.01900
</v>
      </c>
    </row>
    <row r="83" spans="1:8" ht="15" customHeight="1" x14ac:dyDescent="0.25">
      <c r="A83" s="1" t="s">
        <v>1723</v>
      </c>
      <c r="B83" s="1" t="s">
        <v>1723</v>
      </c>
      <c r="C83" s="2">
        <v>391.2</v>
      </c>
      <c r="D83" s="2">
        <v>600</v>
      </c>
      <c r="E83" s="2">
        <v>600</v>
      </c>
      <c r="F83" s="2">
        <v>31.5</v>
      </c>
      <c r="G83" s="2">
        <v>22.4</v>
      </c>
      <c r="H83" s="6" t="str">
        <f t="shared" si="0"/>
        <v xml:space="preserve">*elseif,AR20,EQ,'CS600X391',THEN
   CEDISACS_VAR_d=0.60000
   CEDISACS_VAR_bf=0.60000
   CEDISACS_VAR_tf=0.03150
   CEDISACS_VAR_tw=0.02240
</v>
      </c>
    </row>
    <row r="84" spans="1:8" ht="15" customHeight="1" x14ac:dyDescent="0.25">
      <c r="A84" s="1" t="s">
        <v>1724</v>
      </c>
      <c r="B84" s="1" t="s">
        <v>1724</v>
      </c>
      <c r="C84" s="2">
        <v>402.2</v>
      </c>
      <c r="D84" s="2">
        <v>600</v>
      </c>
      <c r="E84" s="2">
        <v>600</v>
      </c>
      <c r="F84" s="2">
        <v>31.5</v>
      </c>
      <c r="G84" s="2">
        <v>25</v>
      </c>
      <c r="H84" s="6" t="str">
        <f t="shared" si="0"/>
        <v xml:space="preserve">*elseif,AR20,EQ,'CS600X402',THEN
   CEDISACS_VAR_d=0.60000
   CEDISACS_VAR_bf=0.60000
   CEDISACS_VAR_tf=0.03150
   CEDISACS_VAR_tw=0.02500
</v>
      </c>
    </row>
    <row r="85" spans="1:8" ht="15" customHeight="1" x14ac:dyDescent="0.25">
      <c r="A85" s="1" t="s">
        <v>1725</v>
      </c>
      <c r="B85" s="1" t="s">
        <v>1725</v>
      </c>
      <c r="C85" s="2">
        <v>431.6</v>
      </c>
      <c r="D85" s="2">
        <v>600</v>
      </c>
      <c r="E85" s="2">
        <v>600</v>
      </c>
      <c r="F85" s="2">
        <v>37.5</v>
      </c>
      <c r="G85" s="2">
        <v>19</v>
      </c>
      <c r="H85" s="6" t="str">
        <f t="shared" si="0"/>
        <v xml:space="preserve">*elseif,AR20,EQ,'CS600X432',THEN
   CEDISACS_VAR_d=0.60000
   CEDISACS_VAR_bf=0.60000
   CEDISACS_VAR_tf=0.03750
   CEDISACS_VAR_tw=0.01900
</v>
      </c>
    </row>
    <row r="86" spans="1:8" ht="15" customHeight="1" x14ac:dyDescent="0.25">
      <c r="A86" s="1" t="s">
        <v>1726</v>
      </c>
      <c r="B86" s="1" t="s">
        <v>1726</v>
      </c>
      <c r="C86" s="2">
        <v>445.6</v>
      </c>
      <c r="D86" s="2">
        <v>600</v>
      </c>
      <c r="E86" s="2">
        <v>600</v>
      </c>
      <c r="F86" s="2">
        <v>37.5</v>
      </c>
      <c r="G86" s="2">
        <v>22.4</v>
      </c>
      <c r="H86" s="6" t="str">
        <f t="shared" si="0"/>
        <v xml:space="preserve">*elseif,AR20,EQ,'CS600X446',THEN
   CEDISACS_VAR_d=0.60000
   CEDISACS_VAR_bf=0.60000
   CEDISACS_VAR_tf=0.03750
   CEDISACS_VAR_tw=0.02240
</v>
      </c>
    </row>
    <row r="87" spans="1:8" ht="15" customHeight="1" x14ac:dyDescent="0.25">
      <c r="A87" s="1" t="s">
        <v>1727</v>
      </c>
      <c r="B87" s="1" t="s">
        <v>1727</v>
      </c>
      <c r="C87" s="2">
        <v>456.3</v>
      </c>
      <c r="D87" s="2">
        <v>600</v>
      </c>
      <c r="E87" s="2">
        <v>600</v>
      </c>
      <c r="F87" s="2">
        <v>37.5</v>
      </c>
      <c r="G87" s="2">
        <v>25</v>
      </c>
      <c r="H87" s="6" t="str">
        <f t="shared" si="0"/>
        <v xml:space="preserve">*elseif,AR20,EQ,'CS600X456',THEN
   CEDISACS_VAR_d=0.60000
   CEDISACS_VAR_bf=0.60000
   CEDISACS_VAR_tf=0.03750
   CEDISACS_VAR_tw=0.02500
</v>
      </c>
    </row>
    <row r="88" spans="1:8" ht="15" customHeight="1" x14ac:dyDescent="0.25">
      <c r="A88" s="1" t="s">
        <v>1728</v>
      </c>
      <c r="B88" s="1" t="s">
        <v>1728</v>
      </c>
      <c r="C88" s="2">
        <v>483.1</v>
      </c>
      <c r="D88" s="2">
        <v>600</v>
      </c>
      <c r="E88" s="2">
        <v>600</v>
      </c>
      <c r="F88" s="2">
        <v>37.5</v>
      </c>
      <c r="G88" s="2">
        <v>31.5</v>
      </c>
      <c r="H88" s="6" t="str">
        <f t="shared" si="0"/>
        <v xml:space="preserve">*elseif,AR20,EQ,'CS600X483',THEN
   CEDISACS_VAR_d=0.60000
   CEDISACS_VAR_bf=0.60000
   CEDISACS_VAR_tf=0.03750
   CEDISACS_VAR_tw=0.03150
</v>
      </c>
    </row>
    <row r="89" spans="1:8" ht="15" customHeight="1" x14ac:dyDescent="0.25">
      <c r="A89" s="1" t="s">
        <v>1729</v>
      </c>
      <c r="B89" s="1" t="s">
        <v>1729</v>
      </c>
      <c r="C89" s="2">
        <v>541.1</v>
      </c>
      <c r="D89" s="2">
        <v>600</v>
      </c>
      <c r="E89" s="2">
        <v>600</v>
      </c>
      <c r="F89" s="2">
        <v>44</v>
      </c>
      <c r="G89" s="2">
        <v>31.5</v>
      </c>
      <c r="H89" s="6" t="str">
        <f t="shared" si="0"/>
        <v xml:space="preserve">*elseif,AR20,EQ,'CS600X546',THEN
   CEDISACS_VAR_d=0.60000
   CEDISACS_VAR_bf=0.60000
   CEDISACS_VAR_tf=0.04400
   CEDISACS_VAR_tw=0.03150
</v>
      </c>
    </row>
    <row r="90" spans="1:8" ht="15" customHeight="1" x14ac:dyDescent="0.25">
      <c r="A90" s="1" t="s">
        <v>1730</v>
      </c>
      <c r="B90" s="1" t="s">
        <v>1730</v>
      </c>
      <c r="C90" s="2">
        <v>304.60000000000002</v>
      </c>
      <c r="D90" s="2">
        <v>650</v>
      </c>
      <c r="E90" s="2">
        <v>650</v>
      </c>
      <c r="F90" s="2">
        <v>22.4</v>
      </c>
      <c r="G90" s="2">
        <v>16</v>
      </c>
      <c r="H90" s="6" t="str">
        <f t="shared" si="0"/>
        <v xml:space="preserve">*elseif,AR20,EQ,'CS650X305',THEN
   CEDISACS_VAR_d=0.65000
   CEDISACS_VAR_bf=0.65000
   CEDISACS_VAR_tf=0.02240
   CEDISACS_VAR_tw=0.01600
</v>
      </c>
    </row>
    <row r="91" spans="1:8" ht="15" customHeight="1" x14ac:dyDescent="0.25">
      <c r="A91" s="1" t="s">
        <v>1731</v>
      </c>
      <c r="B91" s="1" t="s">
        <v>1731</v>
      </c>
      <c r="C91" s="2">
        <v>330.5</v>
      </c>
      <c r="D91" s="2">
        <v>650</v>
      </c>
      <c r="E91" s="2">
        <v>650</v>
      </c>
      <c r="F91" s="2">
        <v>25</v>
      </c>
      <c r="G91" s="2">
        <v>16</v>
      </c>
      <c r="H91" s="6" t="str">
        <f t="shared" si="0"/>
        <v xml:space="preserve">*elseif,AR20,EQ,'CS650X330',THEN
   CEDISACS_VAR_d=0.65000
   CEDISACS_VAR_bf=0.65000
   CEDISACS_VAR_tf=0.02500
   CEDISACS_VAR_tw=0.01600
</v>
      </c>
    </row>
    <row r="92" spans="1:8" ht="15" customHeight="1" x14ac:dyDescent="0.25">
      <c r="A92" s="1" t="s">
        <v>1732</v>
      </c>
      <c r="B92" s="1" t="s">
        <v>1732</v>
      </c>
      <c r="C92" s="2">
        <v>344.6</v>
      </c>
      <c r="D92" s="2">
        <v>650</v>
      </c>
      <c r="E92" s="2">
        <v>650</v>
      </c>
      <c r="F92" s="2">
        <v>25</v>
      </c>
      <c r="G92" s="2">
        <v>19</v>
      </c>
      <c r="H92" s="6" t="str">
        <f t="shared" si="0"/>
        <v xml:space="preserve">*elseif,AR20,EQ,'CS650X345',THEN
   CEDISACS_VAR_d=0.65000
   CEDISACS_VAR_bf=0.65000
   CEDISACS_VAR_tf=0.02500
   CEDISACS_VAR_tw=0.01900
</v>
      </c>
    </row>
    <row r="93" spans="1:8" ht="15" customHeight="1" x14ac:dyDescent="0.25">
      <c r="A93" s="1" t="s">
        <v>1733</v>
      </c>
      <c r="B93" s="1" t="s">
        <v>1733</v>
      </c>
      <c r="C93" s="2">
        <v>395.2</v>
      </c>
      <c r="D93" s="2">
        <v>650</v>
      </c>
      <c r="E93" s="2">
        <v>650</v>
      </c>
      <c r="F93" s="2">
        <v>31.5</v>
      </c>
      <c r="G93" s="2">
        <v>16</v>
      </c>
      <c r="H93" s="6" t="str">
        <f t="shared" si="0"/>
        <v xml:space="preserve">*elseif,AR20,EQ,'CS650X395',THEN
   CEDISACS_VAR_d=0.65000
   CEDISACS_VAR_bf=0.65000
   CEDISACS_VAR_tf=0.03150
   CEDISACS_VAR_tw=0.01600
</v>
      </c>
    </row>
    <row r="94" spans="1:8" ht="15" customHeight="1" x14ac:dyDescent="0.25">
      <c r="A94" s="1" t="s">
        <v>1734</v>
      </c>
      <c r="B94" s="1" t="s">
        <v>1734</v>
      </c>
      <c r="C94" s="2">
        <v>409</v>
      </c>
      <c r="D94" s="2">
        <v>650</v>
      </c>
      <c r="E94" s="2">
        <v>650</v>
      </c>
      <c r="F94" s="2">
        <v>31.5</v>
      </c>
      <c r="G94" s="2">
        <v>19</v>
      </c>
      <c r="H94" s="6" t="str">
        <f t="shared" si="0"/>
        <v xml:space="preserve">*elseif,AR20,EQ,'CS650X409',THEN
   CEDISACS_VAR_d=0.65000
   CEDISACS_VAR_bf=0.65000
   CEDISACS_VAR_tf=0.03150
   CEDISACS_VAR_tw=0.01900
</v>
      </c>
    </row>
    <row r="95" spans="1:8" ht="15" customHeight="1" x14ac:dyDescent="0.25">
      <c r="A95" s="1" t="s">
        <v>1735</v>
      </c>
      <c r="B95" s="1" t="s">
        <v>1735</v>
      </c>
      <c r="C95" s="2">
        <v>424.7</v>
      </c>
      <c r="D95" s="2">
        <v>650</v>
      </c>
      <c r="E95" s="2">
        <v>650</v>
      </c>
      <c r="F95" s="2">
        <v>31.5</v>
      </c>
      <c r="G95" s="2">
        <v>22.4</v>
      </c>
      <c r="H95" s="6" t="str">
        <f t="shared" si="0"/>
        <v xml:space="preserve">*elseif,AR20,EQ,'CS650X425',THEN
   CEDISACS_VAR_d=0.65000
   CEDISACS_VAR_bf=0.65000
   CEDISACS_VAR_tf=0.03150
   CEDISACS_VAR_tw=0.02240
</v>
      </c>
    </row>
    <row r="96" spans="1:8" ht="15" customHeight="1" x14ac:dyDescent="0.25">
      <c r="A96" s="1" t="s">
        <v>1736</v>
      </c>
      <c r="B96" s="1" t="s">
        <v>1736</v>
      </c>
      <c r="C96" s="2">
        <v>436.7</v>
      </c>
      <c r="D96" s="2">
        <v>650</v>
      </c>
      <c r="E96" s="2">
        <v>650</v>
      </c>
      <c r="F96" s="2">
        <v>31.5</v>
      </c>
      <c r="G96" s="2">
        <v>25</v>
      </c>
      <c r="H96" s="6" t="str">
        <f t="shared" si="0"/>
        <v xml:space="preserve">*elseif,AR20,EQ,'CS650X437',THEN
   CEDISACS_VAR_d=0.65000
   CEDISACS_VAR_bf=0.65000
   CEDISACS_VAR_tf=0.03150
   CEDISACS_VAR_tw=0.02500
</v>
      </c>
    </row>
    <row r="97" spans="1:8" ht="15" customHeight="1" x14ac:dyDescent="0.25">
      <c r="A97" s="1" t="s">
        <v>1737</v>
      </c>
      <c r="B97" s="1" t="s">
        <v>1737</v>
      </c>
      <c r="C97" s="2">
        <v>468.5</v>
      </c>
      <c r="D97" s="2">
        <v>650</v>
      </c>
      <c r="E97" s="2">
        <v>650</v>
      </c>
      <c r="F97" s="2">
        <v>37.5</v>
      </c>
      <c r="G97" s="2">
        <v>19</v>
      </c>
      <c r="H97" s="6" t="str">
        <f t="shared" si="0"/>
        <v xml:space="preserve">*elseif,AR20,EQ,'CS650X468',THEN
   CEDISACS_VAR_d=0.65000
   CEDISACS_VAR_bf=0.65000
   CEDISACS_VAR_tf=0.03750
   CEDISACS_VAR_tw=0.01900
</v>
      </c>
    </row>
    <row r="98" spans="1:8" ht="15" customHeight="1" x14ac:dyDescent="0.25">
      <c r="A98" s="1" t="s">
        <v>1738</v>
      </c>
      <c r="B98" s="1" t="s">
        <v>1738</v>
      </c>
      <c r="C98" s="2">
        <v>483.88</v>
      </c>
      <c r="D98" s="2">
        <v>650</v>
      </c>
      <c r="E98" s="2">
        <v>650</v>
      </c>
      <c r="F98" s="2">
        <v>37.5</v>
      </c>
      <c r="G98" s="2">
        <v>22.4</v>
      </c>
      <c r="H98" s="6" t="str">
        <f t="shared" si="0"/>
        <v xml:space="preserve">*elseif,AR20,EQ,'CS650X484',THEN
   CEDISACS_VAR_d=0.65000
   CEDISACS_VAR_bf=0.65000
   CEDISACS_VAR_tf=0.03750
   CEDISACS_VAR_tw=0.02240
</v>
      </c>
    </row>
    <row r="99" spans="1:8" ht="15" customHeight="1" x14ac:dyDescent="0.25">
      <c r="A99" s="1" t="s">
        <v>1739</v>
      </c>
      <c r="B99" s="1" t="s">
        <v>1739</v>
      </c>
      <c r="C99" s="2">
        <v>495.6</v>
      </c>
      <c r="D99" s="2">
        <v>650</v>
      </c>
      <c r="E99" s="2">
        <v>650</v>
      </c>
      <c r="F99" s="2">
        <v>37.5</v>
      </c>
      <c r="G99" s="2">
        <v>25</v>
      </c>
      <c r="H99" s="6" t="str">
        <f t="shared" si="0"/>
        <v xml:space="preserve">*elseif,AR20,EQ,'CS650X496',THEN
   CEDISACS_VAR_d=0.65000
   CEDISACS_VAR_bf=0.65000
   CEDISACS_VAR_tf=0.03750
   CEDISACS_VAR_tw=0.02500
</v>
      </c>
    </row>
    <row r="100" spans="1:8" ht="15" customHeight="1" x14ac:dyDescent="0.25">
      <c r="A100" s="1" t="s">
        <v>1740</v>
      </c>
      <c r="B100" s="1" t="s">
        <v>1740</v>
      </c>
      <c r="C100" s="2">
        <v>524.9</v>
      </c>
      <c r="D100" s="2">
        <v>650</v>
      </c>
      <c r="E100" s="2">
        <v>650</v>
      </c>
      <c r="F100" s="2">
        <v>37.5</v>
      </c>
      <c r="G100" s="2">
        <v>31.5</v>
      </c>
      <c r="H100" s="6" t="str">
        <f t="shared" si="0"/>
        <v xml:space="preserve">*elseif,AR20,EQ,'CS650X525',THEN
   CEDISACS_VAR_d=0.65000
   CEDISACS_VAR_bf=0.65000
   CEDISACS_VAR_tf=0.03750
   CEDISACS_VAR_tw=0.03150
</v>
      </c>
    </row>
    <row r="101" spans="1:8" ht="15" customHeight="1" x14ac:dyDescent="0.25">
      <c r="A101" s="1" t="s">
        <v>1741</v>
      </c>
      <c r="B101" s="1" t="s">
        <v>1741</v>
      </c>
      <c r="C101" s="2">
        <v>588</v>
      </c>
      <c r="D101" s="2">
        <v>650</v>
      </c>
      <c r="E101" s="2">
        <v>650</v>
      </c>
      <c r="F101" s="2">
        <v>44</v>
      </c>
      <c r="G101" s="2">
        <v>31.5</v>
      </c>
      <c r="H101" s="6" t="str">
        <f t="shared" si="0"/>
        <v xml:space="preserve">*elseif,AR20,EQ,'CS650X588',THEN
   CEDISACS_VAR_d=0.65000
   CEDISACS_VAR_bf=0.65000
   CEDISACS_VAR_tf=0.04400
   CEDISACS_VAR_tw=0.03150
</v>
      </c>
    </row>
    <row r="102" spans="1:8" ht="15" customHeight="1" x14ac:dyDescent="0.25">
      <c r="H102" s="6"/>
    </row>
    <row r="103" spans="1:8" ht="15" customHeight="1" x14ac:dyDescent="0.25">
      <c r="H103" s="6"/>
    </row>
    <row r="104" spans="1:8" ht="15" customHeight="1" x14ac:dyDescent="0.25">
      <c r="H104" s="6"/>
    </row>
    <row r="105" spans="1:8" ht="15" customHeight="1" x14ac:dyDescent="0.25">
      <c r="H105" s="6"/>
    </row>
    <row r="106" spans="1:8" ht="15" customHeight="1" x14ac:dyDescent="0.25">
      <c r="H106" s="6"/>
    </row>
    <row r="107" spans="1:8" ht="15" customHeight="1" x14ac:dyDescent="0.25">
      <c r="H107" s="6"/>
    </row>
    <row r="108" spans="1:8" ht="15" customHeight="1" x14ac:dyDescent="0.25">
      <c r="H108" s="6"/>
    </row>
    <row r="109" spans="1:8" ht="15" customHeight="1" x14ac:dyDescent="0.25">
      <c r="H109" s="6"/>
    </row>
    <row r="110" spans="1:8" ht="15" customHeight="1" x14ac:dyDescent="0.25">
      <c r="H110" s="6"/>
    </row>
    <row r="111" spans="1:8" ht="15" customHeight="1" x14ac:dyDescent="0.25">
      <c r="H111" s="6"/>
    </row>
    <row r="112" spans="1:8" ht="15" customHeight="1" x14ac:dyDescent="0.25">
      <c r="H112" s="6"/>
    </row>
    <row r="113" spans="8:8" ht="15" customHeight="1" x14ac:dyDescent="0.25">
      <c r="H113" s="6"/>
    </row>
    <row r="114" spans="8:8" ht="15" customHeight="1" x14ac:dyDescent="0.25">
      <c r="H114" s="6"/>
    </row>
    <row r="115" spans="8:8" ht="15" customHeight="1" x14ac:dyDescent="0.25">
      <c r="H115" s="6"/>
    </row>
    <row r="116" spans="8:8" ht="15" customHeight="1" x14ac:dyDescent="0.25">
      <c r="H116" s="6"/>
    </row>
    <row r="117" spans="8:8" ht="15" customHeight="1" x14ac:dyDescent="0.25">
      <c r="H117" s="6"/>
    </row>
    <row r="118" spans="8:8" ht="15" customHeight="1" x14ac:dyDescent="0.25">
      <c r="H118" s="6"/>
    </row>
    <row r="119" spans="8:8" ht="15" customHeight="1" x14ac:dyDescent="0.25">
      <c r="H119" s="6"/>
    </row>
    <row r="120" spans="8:8" ht="15" customHeight="1" x14ac:dyDescent="0.25">
      <c r="H120" s="6"/>
    </row>
    <row r="121" spans="8:8" ht="15" customHeight="1" x14ac:dyDescent="0.25">
      <c r="H121" s="6"/>
    </row>
    <row r="122" spans="8:8" ht="15" customHeight="1" x14ac:dyDescent="0.25">
      <c r="H122" s="6"/>
    </row>
    <row r="123" spans="8:8" ht="15" customHeight="1" x14ac:dyDescent="0.25">
      <c r="H123" s="6"/>
    </row>
    <row r="124" spans="8:8" ht="15" customHeight="1" x14ac:dyDescent="0.25">
      <c r="H124" s="6"/>
    </row>
    <row r="125" spans="8:8" ht="15" customHeight="1" x14ac:dyDescent="0.25">
      <c r="H125" s="6"/>
    </row>
    <row r="126" spans="8:8" ht="15" customHeight="1" x14ac:dyDescent="0.25">
      <c r="H126" s="6"/>
    </row>
    <row r="127" spans="8:8" ht="15" customHeight="1" x14ac:dyDescent="0.25">
      <c r="H127" s="6"/>
    </row>
    <row r="128" spans="8:8" ht="15" customHeight="1" x14ac:dyDescent="0.25">
      <c r="H128" s="6"/>
    </row>
    <row r="129" spans="8:8" ht="15" customHeight="1" x14ac:dyDescent="0.25">
      <c r="H129" s="6"/>
    </row>
    <row r="130" spans="8:8" ht="15" customHeight="1" x14ac:dyDescent="0.25">
      <c r="H130" s="6"/>
    </row>
    <row r="131" spans="8:8" ht="15" customHeight="1" x14ac:dyDescent="0.25">
      <c r="H131" s="6"/>
    </row>
    <row r="132" spans="8:8" ht="15" customHeight="1" x14ac:dyDescent="0.25">
      <c r="H132" s="6"/>
    </row>
    <row r="133" spans="8:8" ht="15" customHeight="1" x14ac:dyDescent="0.25">
      <c r="H133" s="6"/>
    </row>
    <row r="134" spans="8:8" ht="15" customHeight="1" x14ac:dyDescent="0.25">
      <c r="H134" s="6"/>
    </row>
    <row r="135" spans="8:8" ht="15" customHeight="1" x14ac:dyDescent="0.25">
      <c r="H135" s="6"/>
    </row>
    <row r="136" spans="8:8" ht="15" customHeight="1" x14ac:dyDescent="0.25">
      <c r="H136" s="6"/>
    </row>
    <row r="137" spans="8:8" ht="15" customHeight="1" x14ac:dyDescent="0.25">
      <c r="H137" s="6"/>
    </row>
    <row r="138" spans="8:8" ht="15" customHeight="1" x14ac:dyDescent="0.25">
      <c r="H138" s="6"/>
    </row>
    <row r="139" spans="8:8" ht="15" customHeight="1" x14ac:dyDescent="0.25">
      <c r="H139" s="6"/>
    </row>
    <row r="140" spans="8:8" ht="15" customHeight="1" x14ac:dyDescent="0.25">
      <c r="H140" s="6"/>
    </row>
    <row r="141" spans="8:8" ht="15" customHeight="1" x14ac:dyDescent="0.25">
      <c r="H141" s="6"/>
    </row>
    <row r="142" spans="8:8" ht="15" customHeight="1" x14ac:dyDescent="0.25">
      <c r="H142" s="6"/>
    </row>
    <row r="143" spans="8:8" ht="15" customHeight="1" x14ac:dyDescent="0.25">
      <c r="H143" s="6"/>
    </row>
    <row r="144" spans="8:8" ht="15" customHeight="1" x14ac:dyDescent="0.25">
      <c r="H144" s="6"/>
    </row>
    <row r="145" spans="8:8" ht="15" customHeight="1" x14ac:dyDescent="0.25">
      <c r="H145" s="6"/>
    </row>
    <row r="146" spans="8:8" ht="15" customHeight="1" x14ac:dyDescent="0.25">
      <c r="H146" s="6"/>
    </row>
    <row r="147" spans="8:8" ht="15" customHeight="1" x14ac:dyDescent="0.25">
      <c r="H147" s="6"/>
    </row>
    <row r="148" spans="8:8" ht="15" customHeight="1" x14ac:dyDescent="0.25">
      <c r="H148" s="6"/>
    </row>
    <row r="149" spans="8:8" ht="15" customHeight="1" x14ac:dyDescent="0.25">
      <c r="H149" s="6"/>
    </row>
    <row r="150" spans="8:8" ht="15" customHeight="1" x14ac:dyDescent="0.25">
      <c r="H150" s="6"/>
    </row>
    <row r="151" spans="8:8" ht="15" customHeight="1" x14ac:dyDescent="0.25">
      <c r="H151" s="6"/>
    </row>
    <row r="152" spans="8:8" ht="15" customHeight="1" x14ac:dyDescent="0.25">
      <c r="H152" s="6"/>
    </row>
    <row r="153" spans="8:8" ht="15" customHeight="1" x14ac:dyDescent="0.25">
      <c r="H153" s="6"/>
    </row>
    <row r="154" spans="8:8" ht="15" customHeight="1" x14ac:dyDescent="0.25">
      <c r="H154" s="6"/>
    </row>
    <row r="155" spans="8:8" ht="15" customHeight="1" x14ac:dyDescent="0.25">
      <c r="H155" s="6"/>
    </row>
    <row r="156" spans="8:8" ht="15" customHeight="1" x14ac:dyDescent="0.25">
      <c r="H156" s="6"/>
    </row>
    <row r="157" spans="8:8" ht="15" customHeight="1" x14ac:dyDescent="0.25">
      <c r="H157" s="6"/>
    </row>
    <row r="158" spans="8:8" ht="15" customHeight="1" x14ac:dyDescent="0.25">
      <c r="H158" s="6"/>
    </row>
    <row r="159" spans="8:8" ht="15" customHeight="1" x14ac:dyDescent="0.25">
      <c r="H159" s="6"/>
    </row>
    <row r="160" spans="8:8" ht="15" customHeight="1" x14ac:dyDescent="0.25">
      <c r="H160" s="6"/>
    </row>
    <row r="161" spans="8:8" ht="15" customHeight="1" x14ac:dyDescent="0.25">
      <c r="H161" s="6"/>
    </row>
    <row r="162" spans="8:8" ht="15" customHeight="1" x14ac:dyDescent="0.25">
      <c r="H162" s="6"/>
    </row>
    <row r="163" spans="8:8" ht="15" customHeight="1" x14ac:dyDescent="0.25">
      <c r="H163" s="6"/>
    </row>
    <row r="164" spans="8:8" ht="15" customHeight="1" x14ac:dyDescent="0.25">
      <c r="H164" s="6"/>
    </row>
    <row r="165" spans="8:8" ht="15" customHeight="1" x14ac:dyDescent="0.25"/>
    <row r="166" spans="8:8" ht="15" customHeight="1" x14ac:dyDescent="0.25"/>
    <row r="167" spans="8:8" ht="15" customHeight="1" x14ac:dyDescent="0.25"/>
    <row r="168" spans="8:8" ht="15" customHeight="1" x14ac:dyDescent="0.25"/>
    <row r="169" spans="8:8" ht="15" customHeight="1" x14ac:dyDescent="0.25"/>
    <row r="170" spans="8:8" ht="15" customHeight="1" x14ac:dyDescent="0.25"/>
    <row r="171" spans="8:8" ht="15" customHeight="1" x14ac:dyDescent="0.25"/>
    <row r="172" spans="8:8" ht="15" customHeight="1" x14ac:dyDescent="0.25"/>
    <row r="173" spans="8:8" ht="15" customHeight="1" x14ac:dyDescent="0.25"/>
    <row r="174" spans="8:8" ht="15" customHeight="1" x14ac:dyDescent="0.25"/>
    <row r="175" spans="8:8" ht="15" customHeight="1" x14ac:dyDescent="0.25"/>
    <row r="176" spans="8:8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7" ht="15" customHeight="1" x14ac:dyDescent="0.25"/>
    <row r="466" spans="3:7" ht="15" customHeight="1" x14ac:dyDescent="0.25"/>
    <row r="467" spans="3:7" ht="15" customHeight="1" x14ac:dyDescent="0.25"/>
    <row r="468" spans="3:7" ht="15" customHeight="1" x14ac:dyDescent="0.25"/>
    <row r="469" spans="3:7" ht="15" customHeight="1" x14ac:dyDescent="0.25"/>
    <row r="470" spans="3:7" ht="15" customHeight="1" x14ac:dyDescent="0.25"/>
    <row r="471" spans="3:7" ht="15" customHeight="1" x14ac:dyDescent="0.25"/>
    <row r="472" spans="3:7" s="5" customFormat="1" ht="15" customHeight="1" thickBot="1" x14ac:dyDescent="0.3">
      <c r="C472" s="4"/>
      <c r="D472" s="4"/>
      <c r="E472" s="4"/>
      <c r="F472" s="4"/>
      <c r="G472" s="4"/>
    </row>
    <row r="473" spans="3:7" ht="15" customHeight="1" x14ac:dyDescent="0.25"/>
    <row r="474" spans="3:7" ht="15" customHeight="1" x14ac:dyDescent="0.25"/>
    <row r="475" spans="3:7" ht="15" customHeight="1" x14ac:dyDescent="0.25"/>
    <row r="476" spans="3:7" ht="15" customHeight="1" x14ac:dyDescent="0.25"/>
    <row r="477" spans="3:7" ht="15" customHeight="1" x14ac:dyDescent="0.25"/>
    <row r="478" spans="3:7" ht="15" customHeight="1" x14ac:dyDescent="0.25"/>
    <row r="479" spans="3:7" ht="15" customHeight="1" x14ac:dyDescent="0.25"/>
    <row r="480" spans="3:7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</sheetData>
  <conditionalFormatting sqref="H1 J1:AQ1 H2:AQ1048576">
    <cfRule type="notContainsBlanks" dxfId="22" priority="3">
      <formula>LEN(TRIM(H1))&gt;0</formula>
    </cfRule>
  </conditionalFormatting>
  <conditionalFormatting sqref="A1:G1">
    <cfRule type="notContainsBlanks" dxfId="21" priority="5">
      <formula>LEN(TRIM(A1))&gt;0</formula>
    </cfRule>
  </conditionalFormatting>
  <conditionalFormatting sqref="H1 J1:AQ1">
    <cfRule type="notContainsBlanks" dxfId="20" priority="4">
      <formula>LEN(TRIM(H1))&gt;0</formula>
    </cfRule>
  </conditionalFormatting>
  <conditionalFormatting sqref="A1:G472">
    <cfRule type="containsBlanks" dxfId="19" priority="1">
      <formula>LEN(TRIM(A1))=0</formula>
    </cfRule>
    <cfRule type="expression" dxfId="18" priority="2">
      <formula>AND(COUNTA(A1),(COUNTBLANK(A$1)&lt;&gt;0))</formula>
    </cfRule>
    <cfRule type="notContainsBlanks" dxfId="17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1"/>
  <sheetViews>
    <sheetView showGridLines="0" zoomScaleNormal="100" workbookViewId="0">
      <pane ySplit="1" topLeftCell="A2" activePane="bottomLeft" state="frozen"/>
      <selection pane="bottomLeft" activeCell="J2" sqref="J2:J60"/>
    </sheetView>
  </sheetViews>
  <sheetFormatPr defaultRowHeight="12.75" x14ac:dyDescent="0.25"/>
  <cols>
    <col min="1" max="2" width="18.7109375" style="1" customWidth="1"/>
    <col min="3" max="9" width="10.7109375" style="2" customWidth="1"/>
    <col min="10" max="10" width="73.28515625" style="1" bestFit="1" customWidth="1"/>
    <col min="11" max="72" width="10.7109375" style="1" customWidth="1"/>
    <col min="73" max="16384" width="9.140625" style="1"/>
  </cols>
  <sheetData>
    <row r="1" spans="1:11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tr">
        <f>IF(COUNTA([1]GERAL!B6),[1]GERAL!B6,"")</f>
        <v>d</v>
      </c>
      <c r="E1" s="3" t="str">
        <f>IF(COUNTA([1]GERAL!B7),[1]GERAL!B7,"")</f>
        <v>bf</v>
      </c>
      <c r="F1" s="3" t="str">
        <f>IF(COUNTA([1]GERAL!B8),[1]GERAL!B8,"")</f>
        <v>tf</v>
      </c>
      <c r="G1" s="3" t="str">
        <f>IF(COUNTA([1]GERAL!B9),[1]GERAL!B9,"")</f>
        <v>tw</v>
      </c>
      <c r="H1" s="3" t="str">
        <f>IF(COUNTA([1]GERAL!B10),[1]GERAL!B10,"")</f>
        <v>dint</v>
      </c>
      <c r="I1" s="3" t="str">
        <f>IF(COUNTA([1]GERAL!B11),[1]GERAL!B11,"")</f>
        <v>R</v>
      </c>
      <c r="J1" s="1" t="s">
        <v>176</v>
      </c>
      <c r="K1" s="9" t="s">
        <v>351</v>
      </c>
    </row>
    <row r="2" spans="1:11" ht="15" customHeight="1" x14ac:dyDescent="0.25">
      <c r="A2" s="1" t="s">
        <v>0</v>
      </c>
      <c r="B2" s="1" t="s">
        <v>1</v>
      </c>
      <c r="C2" s="2">
        <v>13</v>
      </c>
      <c r="D2" s="2">
        <v>148</v>
      </c>
      <c r="E2" s="2">
        <v>100</v>
      </c>
      <c r="F2" s="2">
        <v>4.9000000000000004</v>
      </c>
      <c r="G2" s="2">
        <v>4.3</v>
      </c>
      <c r="H2" s="2">
        <v>118</v>
      </c>
      <c r="I2" s="2">
        <v>10.099999999999994</v>
      </c>
      <c r="J2" s="6" t="str">
        <f>$J$1 &amp; UPPER(A2) &amp; "',THEN" &amp; CHAR(10) &amp; "   " &amp; $K$1 &amp; "_VAR_" &amp; $D$1 &amp; "=" &amp; FIXED(D2/1000,5) &amp; CHAR(10) &amp; "   " &amp; $K$1 &amp; "_VAR_" &amp; $E$1 &amp; "=" &amp; FIXED(E2/1000,5) &amp; CHAR(10) &amp; "   " &amp; $K$1 &amp; "_VAR_" &amp; $F$1 &amp; "=" &amp; FIXED(F2/1000,5) &amp; CHAR(10) &amp; "   " &amp; $K$1 &amp; "_VAR_" &amp; $G$1 &amp; "=" &amp; FIXED(G2/1000,5) &amp; CHAR(10)</f>
        <v xml:space="preserve">*elseif,AR20,EQ,'W150X13',THEN
   GERDAUI_VAR_d=0.14800
   GERDAUI_VAR_bf=0.10000
   GERDAUI_VAR_tf=0.00490
   GERDAUI_VAR_tw=0.00430
</v>
      </c>
    </row>
    <row r="3" spans="1:11" ht="15" customHeight="1" x14ac:dyDescent="0.25">
      <c r="A3" s="1" t="s">
        <v>2</v>
      </c>
      <c r="B3" s="1" t="s">
        <v>3</v>
      </c>
      <c r="C3" s="2">
        <v>18</v>
      </c>
      <c r="D3" s="2">
        <v>153</v>
      </c>
      <c r="E3" s="2">
        <v>102</v>
      </c>
      <c r="F3" s="2">
        <v>7.1</v>
      </c>
      <c r="G3" s="2">
        <v>5.8</v>
      </c>
      <c r="H3" s="2">
        <v>119</v>
      </c>
      <c r="I3" s="2">
        <v>9.9000000000000057</v>
      </c>
      <c r="J3" s="6" t="str">
        <f t="shared" ref="J3:J60" si="0">$J$1 &amp; UPPER(A3) &amp; "',THEN" &amp; CHAR(10) &amp; "   " &amp; $K$1 &amp; "_VAR_" &amp; $D$1 &amp; "=" &amp; FIXED(D3/1000,5) &amp; CHAR(10) &amp; "   " &amp; $K$1 &amp; "_VAR_" &amp; $E$1 &amp; "=" &amp; FIXED(E3/1000,5) &amp; CHAR(10) &amp; "   " &amp; $K$1 &amp; "_VAR_" &amp; $F$1 &amp; "=" &amp; FIXED(F3/1000,5) &amp; CHAR(10) &amp; "   " &amp; $K$1 &amp; "_VAR_" &amp; $G$1 &amp; "=" &amp; FIXED(G3/1000,5) &amp; CHAR(10)</f>
        <v xml:space="preserve">*elseif,AR20,EQ,'W150X18',THEN
   GERDAUI_VAR_d=0.15300
   GERDAUI_VAR_bf=0.10200
   GERDAUI_VAR_tf=0.00710
   GERDAUI_VAR_tw=0.00580
</v>
      </c>
    </row>
    <row r="4" spans="1:11" ht="15" customHeight="1" x14ac:dyDescent="0.25">
      <c r="A4" s="1" t="s">
        <v>6</v>
      </c>
      <c r="B4" s="1" t="s">
        <v>7</v>
      </c>
      <c r="C4" s="2">
        <v>24</v>
      </c>
      <c r="D4" s="2">
        <v>160</v>
      </c>
      <c r="E4" s="2">
        <v>102</v>
      </c>
      <c r="F4" s="2">
        <v>10.3</v>
      </c>
      <c r="G4" s="2">
        <v>6.6</v>
      </c>
      <c r="H4" s="2">
        <v>115</v>
      </c>
      <c r="I4" s="2">
        <v>12.200000000000003</v>
      </c>
      <c r="J4" s="6" t="str">
        <f t="shared" si="0"/>
        <v xml:space="preserve">*elseif,AR20,EQ,'W150X24',THEN
   GERDAUI_VAR_d=0.16000
   GERDAUI_VAR_bf=0.10200
   GERDAUI_VAR_tf=0.01030
   GERDAUI_VAR_tw=0.00660
</v>
      </c>
    </row>
    <row r="5" spans="1:11" ht="15" customHeight="1" x14ac:dyDescent="0.25">
      <c r="A5" s="1" t="s">
        <v>12</v>
      </c>
      <c r="B5" s="1" t="s">
        <v>13</v>
      </c>
      <c r="C5" s="2">
        <v>15</v>
      </c>
      <c r="D5" s="2">
        <v>200</v>
      </c>
      <c r="E5" s="2">
        <v>100</v>
      </c>
      <c r="F5" s="2">
        <v>5.2</v>
      </c>
      <c r="G5" s="2">
        <v>4.3</v>
      </c>
      <c r="H5" s="2">
        <v>170</v>
      </c>
      <c r="I5" s="2">
        <v>9.7999999999999972</v>
      </c>
      <c r="J5" s="6" t="str">
        <f t="shared" si="0"/>
        <v xml:space="preserve">*elseif,AR20,EQ,'W200X15',THEN
   GERDAUI_VAR_d=0.20000
   GERDAUI_VAR_bf=0.10000
   GERDAUI_VAR_tf=0.00520
   GERDAUI_VAR_tw=0.00430
</v>
      </c>
    </row>
    <row r="6" spans="1:11" ht="15" customHeight="1" x14ac:dyDescent="0.25">
      <c r="A6" s="1" t="s">
        <v>14</v>
      </c>
      <c r="B6" s="1" t="s">
        <v>15</v>
      </c>
      <c r="C6" s="2">
        <v>19.3</v>
      </c>
      <c r="D6" s="2">
        <v>203</v>
      </c>
      <c r="E6" s="2">
        <v>102</v>
      </c>
      <c r="F6" s="2">
        <v>6.5</v>
      </c>
      <c r="G6" s="2">
        <v>5.8</v>
      </c>
      <c r="H6" s="2">
        <v>170</v>
      </c>
      <c r="I6" s="2">
        <v>10</v>
      </c>
      <c r="J6" s="6" t="str">
        <f t="shared" si="0"/>
        <v xml:space="preserve">*elseif,AR20,EQ,'W200X19.3',THEN
   GERDAUI_VAR_d=0.20300
   GERDAUI_VAR_bf=0.10200
   GERDAUI_VAR_tf=0.00650
   GERDAUI_VAR_tw=0.00580
</v>
      </c>
    </row>
    <row r="7" spans="1:11" ht="15" customHeight="1" x14ac:dyDescent="0.25">
      <c r="A7" s="1" t="s">
        <v>16</v>
      </c>
      <c r="B7" s="1" t="s">
        <v>17</v>
      </c>
      <c r="C7" s="2">
        <v>22.5</v>
      </c>
      <c r="D7" s="2">
        <v>206</v>
      </c>
      <c r="E7" s="2">
        <v>102</v>
      </c>
      <c r="F7" s="2">
        <v>8</v>
      </c>
      <c r="G7" s="2">
        <v>6.2</v>
      </c>
      <c r="H7" s="2">
        <v>170</v>
      </c>
      <c r="I7" s="2">
        <v>10</v>
      </c>
      <c r="J7" s="6" t="str">
        <f t="shared" si="0"/>
        <v xml:space="preserve">*elseif,AR20,EQ,'W200X22.5',THEN
   GERDAUI_VAR_d=0.20600
   GERDAUI_VAR_bf=0.10200
   GERDAUI_VAR_tf=0.00800
   GERDAUI_VAR_tw=0.00620
</v>
      </c>
    </row>
    <row r="8" spans="1:11" ht="15" customHeight="1" x14ac:dyDescent="0.25">
      <c r="A8" s="1" t="s">
        <v>18</v>
      </c>
      <c r="B8" s="1" t="s">
        <v>19</v>
      </c>
      <c r="C8" s="2">
        <v>26.6</v>
      </c>
      <c r="D8" s="2">
        <v>207</v>
      </c>
      <c r="E8" s="2">
        <v>133</v>
      </c>
      <c r="F8" s="2">
        <v>8.4</v>
      </c>
      <c r="G8" s="2">
        <v>5.8</v>
      </c>
      <c r="H8" s="2">
        <v>170</v>
      </c>
      <c r="I8" s="2">
        <v>10.099999999999994</v>
      </c>
      <c r="J8" s="6" t="str">
        <f t="shared" si="0"/>
        <v xml:space="preserve">*elseif,AR20,EQ,'W200X26.6',THEN
   GERDAUI_VAR_d=0.20700
   GERDAUI_VAR_bf=0.13300
   GERDAUI_VAR_tf=0.00840
   GERDAUI_VAR_tw=0.00580
</v>
      </c>
    </row>
    <row r="9" spans="1:11" ht="15" customHeight="1" x14ac:dyDescent="0.25">
      <c r="A9" s="1" t="s">
        <v>20</v>
      </c>
      <c r="B9" s="1" t="s">
        <v>21</v>
      </c>
      <c r="C9" s="2">
        <v>31.3</v>
      </c>
      <c r="D9" s="2">
        <v>210</v>
      </c>
      <c r="E9" s="2">
        <v>134</v>
      </c>
      <c r="F9" s="2">
        <v>10.199999999999999</v>
      </c>
      <c r="G9" s="2">
        <v>6.4</v>
      </c>
      <c r="H9" s="2">
        <v>170</v>
      </c>
      <c r="I9" s="2">
        <v>9.7999999999999972</v>
      </c>
      <c r="J9" s="6" t="str">
        <f t="shared" si="0"/>
        <v xml:space="preserve">*elseif,AR20,EQ,'W200X31.3',THEN
   GERDAUI_VAR_d=0.21000
   GERDAUI_VAR_bf=0.13400
   GERDAUI_VAR_tf=0.01020
   GERDAUI_VAR_tw=0.00640
</v>
      </c>
    </row>
    <row r="10" spans="1:11" ht="15" customHeight="1" x14ac:dyDescent="0.25">
      <c r="A10" s="1" t="s">
        <v>38</v>
      </c>
      <c r="B10" s="1" t="s">
        <v>39</v>
      </c>
      <c r="C10" s="2">
        <v>17.899999999999999</v>
      </c>
      <c r="D10" s="2">
        <v>251</v>
      </c>
      <c r="E10" s="2">
        <v>101</v>
      </c>
      <c r="F10" s="2">
        <v>5.3</v>
      </c>
      <c r="G10" s="2">
        <v>4.8</v>
      </c>
      <c r="H10" s="2">
        <v>220</v>
      </c>
      <c r="I10" s="2">
        <v>10.200000000000003</v>
      </c>
      <c r="J10" s="6" t="str">
        <f t="shared" si="0"/>
        <v xml:space="preserve">*elseif,AR20,EQ,'W250X17.9',THEN
   GERDAUI_VAR_d=0.25100
   GERDAUI_VAR_bf=0.10100
   GERDAUI_VAR_tf=0.00530
   GERDAUI_VAR_tw=0.00480
</v>
      </c>
    </row>
    <row r="11" spans="1:11" ht="15" customHeight="1" x14ac:dyDescent="0.25">
      <c r="A11" s="1" t="s">
        <v>40</v>
      </c>
      <c r="B11" s="1" t="s">
        <v>41</v>
      </c>
      <c r="C11" s="2">
        <v>22.3</v>
      </c>
      <c r="D11" s="2">
        <v>254</v>
      </c>
      <c r="E11" s="2">
        <v>102</v>
      </c>
      <c r="F11" s="2">
        <v>6.9</v>
      </c>
      <c r="G11" s="2">
        <v>5.8</v>
      </c>
      <c r="H11" s="2">
        <v>220</v>
      </c>
      <c r="I11" s="2">
        <v>10.099999999999994</v>
      </c>
      <c r="J11" s="6" t="str">
        <f t="shared" si="0"/>
        <v xml:space="preserve">*elseif,AR20,EQ,'W250X22.3',THEN
   GERDAUI_VAR_d=0.25400
   GERDAUI_VAR_bf=0.10200
   GERDAUI_VAR_tf=0.00690
   GERDAUI_VAR_tw=0.00580
</v>
      </c>
    </row>
    <row r="12" spans="1:11" ht="15" customHeight="1" x14ac:dyDescent="0.25">
      <c r="A12" s="1" t="s">
        <v>42</v>
      </c>
      <c r="B12" s="1" t="s">
        <v>43</v>
      </c>
      <c r="C12" s="2">
        <v>25.3</v>
      </c>
      <c r="D12" s="2">
        <v>257</v>
      </c>
      <c r="E12" s="2">
        <v>102</v>
      </c>
      <c r="F12" s="2">
        <v>8.4</v>
      </c>
      <c r="G12" s="2">
        <v>6.1</v>
      </c>
      <c r="H12" s="2">
        <v>220</v>
      </c>
      <c r="I12" s="2">
        <v>10.099999999999994</v>
      </c>
      <c r="J12" s="6" t="str">
        <f t="shared" si="0"/>
        <v xml:space="preserve">*elseif,AR20,EQ,'W250X25.3',THEN
   GERDAUI_VAR_d=0.25700
   GERDAUI_VAR_bf=0.10200
   GERDAUI_VAR_tf=0.00840
   GERDAUI_VAR_tw=0.00610
</v>
      </c>
    </row>
    <row r="13" spans="1:11" ht="15" customHeight="1" x14ac:dyDescent="0.25">
      <c r="A13" s="1" t="s">
        <v>44</v>
      </c>
      <c r="B13" s="1" t="s">
        <v>45</v>
      </c>
      <c r="C13" s="2">
        <v>28.4</v>
      </c>
      <c r="D13" s="2">
        <v>260</v>
      </c>
      <c r="E13" s="2">
        <v>102</v>
      </c>
      <c r="F13" s="2">
        <v>10</v>
      </c>
      <c r="G13" s="2">
        <v>6.4</v>
      </c>
      <c r="H13" s="2">
        <v>220</v>
      </c>
      <c r="I13" s="2">
        <v>10</v>
      </c>
      <c r="J13" s="6" t="str">
        <f t="shared" si="0"/>
        <v xml:space="preserve">*elseif,AR20,EQ,'W250X28.4',THEN
   GERDAUI_VAR_d=0.26000
   GERDAUI_VAR_bf=0.10200
   GERDAUI_VAR_tf=0.01000
   GERDAUI_VAR_tw=0.00640
</v>
      </c>
    </row>
    <row r="14" spans="1:11" ht="15" customHeight="1" x14ac:dyDescent="0.25">
      <c r="A14" s="1" t="s">
        <v>46</v>
      </c>
      <c r="B14" s="1" t="s">
        <v>47</v>
      </c>
      <c r="C14" s="2">
        <v>32.700000000000003</v>
      </c>
      <c r="D14" s="2">
        <v>258</v>
      </c>
      <c r="E14" s="2">
        <v>146</v>
      </c>
      <c r="F14" s="2">
        <v>9.1</v>
      </c>
      <c r="G14" s="2">
        <v>6.1</v>
      </c>
      <c r="H14" s="2">
        <v>220</v>
      </c>
      <c r="I14" s="2">
        <v>9.9000000000000057</v>
      </c>
      <c r="J14" s="6" t="str">
        <f t="shared" si="0"/>
        <v xml:space="preserve">*elseif,AR20,EQ,'W250X32.7',THEN
   GERDAUI_VAR_d=0.25800
   GERDAUI_VAR_bf=0.14600
   GERDAUI_VAR_tf=0.00910
   GERDAUI_VAR_tw=0.00610
</v>
      </c>
    </row>
    <row r="15" spans="1:11" ht="15" customHeight="1" x14ac:dyDescent="0.25">
      <c r="A15" s="1" t="s">
        <v>48</v>
      </c>
      <c r="B15" s="1" t="s">
        <v>49</v>
      </c>
      <c r="C15" s="2">
        <v>38.5</v>
      </c>
      <c r="D15" s="2">
        <v>262</v>
      </c>
      <c r="E15" s="2">
        <v>147</v>
      </c>
      <c r="F15" s="2">
        <v>11.2</v>
      </c>
      <c r="G15" s="2">
        <v>6.6</v>
      </c>
      <c r="H15" s="2">
        <v>220</v>
      </c>
      <c r="I15" s="2">
        <v>9.7999999999999972</v>
      </c>
      <c r="J15" s="6" t="str">
        <f t="shared" si="0"/>
        <v xml:space="preserve">*elseif,AR20,EQ,'W250X38.5',THEN
   GERDAUI_VAR_d=0.26200
   GERDAUI_VAR_bf=0.14700
   GERDAUI_VAR_tf=0.01120
   GERDAUI_VAR_tw=0.00660
</v>
      </c>
    </row>
    <row r="16" spans="1:11" ht="15" customHeight="1" x14ac:dyDescent="0.25">
      <c r="A16" s="1" t="s">
        <v>50</v>
      </c>
      <c r="B16" s="1" t="s">
        <v>51</v>
      </c>
      <c r="C16" s="2">
        <v>44.8</v>
      </c>
      <c r="D16" s="2">
        <v>266</v>
      </c>
      <c r="E16" s="2">
        <v>148</v>
      </c>
      <c r="F16" s="2">
        <v>13</v>
      </c>
      <c r="G16" s="2">
        <v>7.6</v>
      </c>
      <c r="H16" s="2">
        <v>220</v>
      </c>
      <c r="I16" s="2">
        <v>10</v>
      </c>
      <c r="J16" s="6" t="str">
        <f t="shared" si="0"/>
        <v xml:space="preserve">*elseif,AR20,EQ,'W250X44.8',THEN
   GERDAUI_VAR_d=0.26600
   GERDAUI_VAR_bf=0.14800
   GERDAUI_VAR_tf=0.01300
   GERDAUI_VAR_tw=0.00760
</v>
      </c>
    </row>
    <row r="17" spans="1:10" ht="15" customHeight="1" x14ac:dyDescent="0.25">
      <c r="A17" s="1" t="s">
        <v>66</v>
      </c>
      <c r="B17" s="1" t="s">
        <v>67</v>
      </c>
      <c r="C17" s="2">
        <v>21</v>
      </c>
      <c r="D17" s="2">
        <v>303</v>
      </c>
      <c r="E17" s="2">
        <v>101</v>
      </c>
      <c r="F17" s="2">
        <v>5.7</v>
      </c>
      <c r="G17" s="2">
        <v>5.0999999999999996</v>
      </c>
      <c r="H17" s="2">
        <v>272</v>
      </c>
      <c r="I17" s="2">
        <v>9.8000000000000114</v>
      </c>
      <c r="J17" s="6" t="str">
        <f t="shared" si="0"/>
        <v xml:space="preserve">*elseif,AR20,EQ,'W310X21',THEN
   GERDAUI_VAR_d=0.30300
   GERDAUI_VAR_bf=0.10100
   GERDAUI_VAR_tf=0.00570
   GERDAUI_VAR_tw=0.00510
</v>
      </c>
    </row>
    <row r="18" spans="1:10" ht="15" customHeight="1" x14ac:dyDescent="0.25">
      <c r="A18" s="1" t="s">
        <v>68</v>
      </c>
      <c r="B18" s="1" t="s">
        <v>69</v>
      </c>
      <c r="C18" s="2">
        <v>23.8</v>
      </c>
      <c r="D18" s="2">
        <v>305</v>
      </c>
      <c r="E18" s="2">
        <v>101</v>
      </c>
      <c r="F18" s="2">
        <v>6.7</v>
      </c>
      <c r="G18" s="2">
        <v>5.6</v>
      </c>
      <c r="H18" s="2">
        <v>272</v>
      </c>
      <c r="I18" s="2">
        <v>9.8000000000000114</v>
      </c>
      <c r="J18" s="6" t="str">
        <f t="shared" si="0"/>
        <v xml:space="preserve">*elseif,AR20,EQ,'W310X23.8',THEN
   GERDAUI_VAR_d=0.30500
   GERDAUI_VAR_bf=0.10100
   GERDAUI_VAR_tf=0.00670
   GERDAUI_VAR_tw=0.00560
</v>
      </c>
    </row>
    <row r="19" spans="1:10" ht="15" customHeight="1" x14ac:dyDescent="0.25">
      <c r="A19" s="1" t="s">
        <v>70</v>
      </c>
      <c r="B19" s="1" t="s">
        <v>71</v>
      </c>
      <c r="C19" s="2">
        <v>28.3</v>
      </c>
      <c r="D19" s="2">
        <v>309</v>
      </c>
      <c r="E19" s="2">
        <v>102</v>
      </c>
      <c r="F19" s="2">
        <v>8.9</v>
      </c>
      <c r="G19" s="2">
        <v>6</v>
      </c>
      <c r="H19" s="2">
        <v>271</v>
      </c>
      <c r="I19" s="2">
        <v>10.099999999999994</v>
      </c>
      <c r="J19" s="6" t="str">
        <f t="shared" si="0"/>
        <v xml:space="preserve">*elseif,AR20,EQ,'W310X28.3',THEN
   GERDAUI_VAR_d=0.30900
   GERDAUI_VAR_bf=0.10200
   GERDAUI_VAR_tf=0.00890
   GERDAUI_VAR_tw=0.00600
</v>
      </c>
    </row>
    <row r="20" spans="1:10" ht="15" customHeight="1" x14ac:dyDescent="0.25">
      <c r="A20" s="1" t="s">
        <v>72</v>
      </c>
      <c r="B20" s="1" t="s">
        <v>73</v>
      </c>
      <c r="C20" s="2">
        <v>32.700000000000003</v>
      </c>
      <c r="D20" s="2">
        <v>313</v>
      </c>
      <c r="E20" s="2">
        <v>102</v>
      </c>
      <c r="F20" s="2">
        <v>10.8</v>
      </c>
      <c r="G20" s="2">
        <v>6.6</v>
      </c>
      <c r="H20" s="2">
        <v>271</v>
      </c>
      <c r="I20" s="2">
        <v>10.199999999999989</v>
      </c>
      <c r="J20" s="6" t="str">
        <f t="shared" si="0"/>
        <v xml:space="preserve">*elseif,AR20,EQ,'W310X32.7',THEN
   GERDAUI_VAR_d=0.31300
   GERDAUI_VAR_bf=0.10200
   GERDAUI_VAR_tf=0.01080
   GERDAUI_VAR_tw=0.00660
</v>
      </c>
    </row>
    <row r="21" spans="1:10" ht="15" customHeight="1" x14ac:dyDescent="0.25">
      <c r="A21" s="1" t="s">
        <v>74</v>
      </c>
      <c r="B21" s="1" t="s">
        <v>75</v>
      </c>
      <c r="C21" s="2">
        <v>38.700000000000003</v>
      </c>
      <c r="D21" s="2">
        <v>310</v>
      </c>
      <c r="E21" s="2">
        <v>165</v>
      </c>
      <c r="F21" s="2">
        <v>9.6999999999999993</v>
      </c>
      <c r="G21" s="2">
        <v>5.8</v>
      </c>
      <c r="H21" s="2">
        <v>271</v>
      </c>
      <c r="I21" s="2">
        <v>9.8000000000000114</v>
      </c>
      <c r="J21" s="6" t="str">
        <f t="shared" si="0"/>
        <v xml:space="preserve">*elseif,AR20,EQ,'W310X38.7',THEN
   GERDAUI_VAR_d=0.31000
   GERDAUI_VAR_bf=0.16500
   GERDAUI_VAR_tf=0.00970
   GERDAUI_VAR_tw=0.00580
</v>
      </c>
    </row>
    <row r="22" spans="1:10" ht="15" customHeight="1" x14ac:dyDescent="0.25">
      <c r="A22" s="1" t="s">
        <v>76</v>
      </c>
      <c r="B22" s="1" t="s">
        <v>77</v>
      </c>
      <c r="C22" s="2">
        <v>44.5</v>
      </c>
      <c r="D22" s="2">
        <v>313</v>
      </c>
      <c r="E22" s="2">
        <v>166</v>
      </c>
      <c r="F22" s="2">
        <v>11.2</v>
      </c>
      <c r="G22" s="2">
        <v>6.6</v>
      </c>
      <c r="H22" s="2">
        <v>271</v>
      </c>
      <c r="I22" s="2">
        <v>9.8000000000000114</v>
      </c>
      <c r="J22" s="6" t="str">
        <f t="shared" si="0"/>
        <v xml:space="preserve">*elseif,AR20,EQ,'W310X44.5',THEN
   GERDAUI_VAR_d=0.31300
   GERDAUI_VAR_bf=0.16600
   GERDAUI_VAR_tf=0.01120
   GERDAUI_VAR_tw=0.00660
</v>
      </c>
    </row>
    <row r="23" spans="1:10" ht="15" customHeight="1" x14ac:dyDescent="0.25">
      <c r="A23" s="1" t="s">
        <v>78</v>
      </c>
      <c r="B23" s="1" t="s">
        <v>79</v>
      </c>
      <c r="C23" s="2">
        <v>52</v>
      </c>
      <c r="D23" s="2">
        <v>317</v>
      </c>
      <c r="E23" s="2">
        <v>167</v>
      </c>
      <c r="F23" s="2">
        <v>13.2</v>
      </c>
      <c r="G23" s="2">
        <v>7.6</v>
      </c>
      <c r="H23" s="2">
        <v>271</v>
      </c>
      <c r="I23" s="2">
        <v>9.8000000000000114</v>
      </c>
      <c r="J23" s="6" t="str">
        <f t="shared" si="0"/>
        <v xml:space="preserve">*elseif,AR20,EQ,'W310X52',THEN
   GERDAUI_VAR_d=0.31700
   GERDAUI_VAR_bf=0.16700
   GERDAUI_VAR_tf=0.01320
   GERDAUI_VAR_tw=0.00760
</v>
      </c>
    </row>
    <row r="24" spans="1:10" ht="15" customHeight="1" x14ac:dyDescent="0.25">
      <c r="A24" s="1" t="s">
        <v>94</v>
      </c>
      <c r="B24" s="1" t="s">
        <v>95</v>
      </c>
      <c r="C24" s="2">
        <v>32.9</v>
      </c>
      <c r="D24" s="2">
        <v>349</v>
      </c>
      <c r="E24" s="2">
        <v>127</v>
      </c>
      <c r="F24" s="2">
        <v>8.5</v>
      </c>
      <c r="G24" s="2">
        <v>5.8</v>
      </c>
      <c r="H24" s="2">
        <v>308</v>
      </c>
      <c r="I24" s="2">
        <v>12</v>
      </c>
      <c r="J24" s="6" t="str">
        <f t="shared" si="0"/>
        <v xml:space="preserve">*elseif,AR20,EQ,'W360X32.9',THEN
   GERDAUI_VAR_d=0.34900
   GERDAUI_VAR_bf=0.12700
   GERDAUI_VAR_tf=0.00850
   GERDAUI_VAR_tw=0.00580
</v>
      </c>
    </row>
    <row r="25" spans="1:10" ht="15" customHeight="1" x14ac:dyDescent="0.25">
      <c r="A25" s="1" t="s">
        <v>96</v>
      </c>
      <c r="B25" s="1" t="s">
        <v>97</v>
      </c>
      <c r="C25" s="2">
        <v>39</v>
      </c>
      <c r="D25" s="2">
        <v>353</v>
      </c>
      <c r="E25" s="2">
        <v>128</v>
      </c>
      <c r="F25" s="2">
        <v>10.7</v>
      </c>
      <c r="G25" s="2">
        <v>6.5</v>
      </c>
      <c r="H25" s="2">
        <v>308</v>
      </c>
      <c r="I25" s="2">
        <v>11.800000000000011</v>
      </c>
      <c r="J25" s="6" t="str">
        <f t="shared" si="0"/>
        <v xml:space="preserve">*elseif,AR20,EQ,'W360X39',THEN
   GERDAUI_VAR_d=0.35300
   GERDAUI_VAR_bf=0.12800
   GERDAUI_VAR_tf=0.01070
   GERDAUI_VAR_tw=0.00650
</v>
      </c>
    </row>
    <row r="26" spans="1:10" ht="15" customHeight="1" x14ac:dyDescent="0.25">
      <c r="A26" s="1" t="s">
        <v>98</v>
      </c>
      <c r="B26" s="1" t="s">
        <v>99</v>
      </c>
      <c r="C26" s="2">
        <v>44</v>
      </c>
      <c r="D26" s="2">
        <v>352</v>
      </c>
      <c r="E26" s="2">
        <v>171</v>
      </c>
      <c r="F26" s="2">
        <v>9.8000000000000007</v>
      </c>
      <c r="G26" s="2">
        <v>6.9</v>
      </c>
      <c r="H26" s="2">
        <v>308</v>
      </c>
      <c r="I26" s="2">
        <v>12.199999999999989</v>
      </c>
      <c r="J26" s="6" t="str">
        <f t="shared" si="0"/>
        <v xml:space="preserve">*elseif,AR20,EQ,'W360X44',THEN
   GERDAUI_VAR_d=0.35200
   GERDAUI_VAR_bf=0.17100
   GERDAUI_VAR_tf=0.00980
   GERDAUI_VAR_tw=0.00690
</v>
      </c>
    </row>
    <row r="27" spans="1:10" ht="15" customHeight="1" x14ac:dyDescent="0.25">
      <c r="A27" s="1" t="s">
        <v>100</v>
      </c>
      <c r="B27" s="1" t="s">
        <v>101</v>
      </c>
      <c r="C27" s="2">
        <v>51</v>
      </c>
      <c r="D27" s="2">
        <v>355</v>
      </c>
      <c r="E27" s="2">
        <v>171</v>
      </c>
      <c r="F27" s="2">
        <v>11.6</v>
      </c>
      <c r="G27" s="2">
        <v>7.2</v>
      </c>
      <c r="H27" s="2">
        <v>308</v>
      </c>
      <c r="I27" s="2">
        <v>11.900000000000006</v>
      </c>
      <c r="J27" s="6" t="str">
        <f t="shared" si="0"/>
        <v xml:space="preserve">*elseif,AR20,EQ,'W360X51',THEN
   GERDAUI_VAR_d=0.35500
   GERDAUI_VAR_bf=0.17100
   GERDAUI_VAR_tf=0.01160
   GERDAUI_VAR_tw=0.00720
</v>
      </c>
    </row>
    <row r="28" spans="1:10" ht="15" customHeight="1" x14ac:dyDescent="0.25">
      <c r="A28" s="1" t="s">
        <v>102</v>
      </c>
      <c r="B28" s="1" t="s">
        <v>103</v>
      </c>
      <c r="C28" s="2">
        <v>57.8</v>
      </c>
      <c r="D28" s="2">
        <v>358</v>
      </c>
      <c r="E28" s="2">
        <v>172</v>
      </c>
      <c r="F28" s="2">
        <v>13.1</v>
      </c>
      <c r="G28" s="2">
        <v>7.9</v>
      </c>
      <c r="H28" s="2">
        <v>308</v>
      </c>
      <c r="I28" s="2">
        <v>11.900000000000006</v>
      </c>
      <c r="J28" s="6" t="str">
        <f t="shared" si="0"/>
        <v xml:space="preserve">*elseif,AR20,EQ,'W360X57.8',THEN
   GERDAUI_VAR_d=0.35800
   GERDAUI_VAR_bf=0.17200
   GERDAUI_VAR_tf=0.01310
   GERDAUI_VAR_tw=0.00790
</v>
      </c>
    </row>
    <row r="29" spans="1:10" ht="15" customHeight="1" x14ac:dyDescent="0.25">
      <c r="A29" s="1" t="s">
        <v>104</v>
      </c>
      <c r="B29" s="1" t="s">
        <v>105</v>
      </c>
      <c r="C29" s="2">
        <v>64</v>
      </c>
      <c r="D29" s="2">
        <v>347</v>
      </c>
      <c r="E29" s="2">
        <v>203</v>
      </c>
      <c r="F29" s="2">
        <v>13.5</v>
      </c>
      <c r="G29" s="2">
        <v>7.7</v>
      </c>
      <c r="H29" s="2">
        <v>288</v>
      </c>
      <c r="I29" s="2">
        <v>16</v>
      </c>
      <c r="J29" s="6" t="str">
        <f t="shared" si="0"/>
        <v xml:space="preserve">*elseif,AR20,EQ,'W360X64',THEN
   GERDAUI_VAR_d=0.34700
   GERDAUI_VAR_bf=0.20300
   GERDAUI_VAR_tf=0.01350
   GERDAUI_VAR_tw=0.00770
</v>
      </c>
    </row>
    <row r="30" spans="1:10" ht="15" customHeight="1" x14ac:dyDescent="0.25">
      <c r="A30" s="1" t="s">
        <v>106</v>
      </c>
      <c r="B30" s="1" t="s">
        <v>107</v>
      </c>
      <c r="C30" s="2">
        <v>72</v>
      </c>
      <c r="D30" s="2">
        <v>350</v>
      </c>
      <c r="E30" s="2">
        <v>204</v>
      </c>
      <c r="F30" s="2">
        <v>15.1</v>
      </c>
      <c r="G30" s="2">
        <v>8.6</v>
      </c>
      <c r="H30" s="2">
        <v>288</v>
      </c>
      <c r="I30" s="2">
        <v>15.900000000000006</v>
      </c>
      <c r="J30" s="6" t="str">
        <f t="shared" si="0"/>
        <v xml:space="preserve">*elseif,AR20,EQ,'W360X72',THEN
   GERDAUI_VAR_d=0.35000
   GERDAUI_VAR_bf=0.20400
   GERDAUI_VAR_tf=0.01510
   GERDAUI_VAR_tw=0.00860
</v>
      </c>
    </row>
    <row r="31" spans="1:10" ht="15" customHeight="1" x14ac:dyDescent="0.25">
      <c r="A31" s="1" t="s">
        <v>108</v>
      </c>
      <c r="B31" s="1" t="s">
        <v>109</v>
      </c>
      <c r="C31" s="2">
        <v>79</v>
      </c>
      <c r="D31" s="2">
        <v>354</v>
      </c>
      <c r="E31" s="2">
        <v>205</v>
      </c>
      <c r="F31" s="2">
        <v>16.8</v>
      </c>
      <c r="G31" s="2">
        <v>9.4</v>
      </c>
      <c r="H31" s="2">
        <v>288</v>
      </c>
      <c r="I31" s="2">
        <v>16.199999999999989</v>
      </c>
      <c r="J31" s="6" t="str">
        <f t="shared" si="0"/>
        <v xml:space="preserve">*elseif,AR20,EQ,'W360X79',THEN
   GERDAUI_VAR_d=0.35400
   GERDAUI_VAR_bf=0.20500
   GERDAUI_VAR_tf=0.01680
   GERDAUI_VAR_tw=0.00940
</v>
      </c>
    </row>
    <row r="32" spans="1:10" ht="15" customHeight="1" x14ac:dyDescent="0.25">
      <c r="A32" s="1" t="s">
        <v>118</v>
      </c>
      <c r="B32" s="1" t="s">
        <v>119</v>
      </c>
      <c r="C32" s="2">
        <v>38.799999999999997</v>
      </c>
      <c r="D32" s="2">
        <v>399</v>
      </c>
      <c r="E32" s="2">
        <v>140</v>
      </c>
      <c r="F32" s="2">
        <v>8.8000000000000007</v>
      </c>
      <c r="G32" s="2">
        <v>6.4</v>
      </c>
      <c r="H32" s="2">
        <v>357</v>
      </c>
      <c r="I32" s="2">
        <v>12.199999999999989</v>
      </c>
      <c r="J32" s="6" t="str">
        <f t="shared" si="0"/>
        <v xml:space="preserve">*elseif,AR20,EQ,'W410X38.8',THEN
   GERDAUI_VAR_d=0.39900
   GERDAUI_VAR_bf=0.14000
   GERDAUI_VAR_tf=0.00880
   GERDAUI_VAR_tw=0.00640
</v>
      </c>
    </row>
    <row r="33" spans="1:10" ht="15" customHeight="1" x14ac:dyDescent="0.25">
      <c r="A33" s="1" t="s">
        <v>120</v>
      </c>
      <c r="B33" s="1" t="s">
        <v>121</v>
      </c>
      <c r="C33" s="2">
        <v>46.1</v>
      </c>
      <c r="D33" s="2">
        <v>403</v>
      </c>
      <c r="E33" s="2">
        <v>140</v>
      </c>
      <c r="F33" s="2">
        <v>11.2</v>
      </c>
      <c r="G33" s="2">
        <v>7</v>
      </c>
      <c r="H33" s="2">
        <v>357</v>
      </c>
      <c r="I33" s="2">
        <v>11.800000000000011</v>
      </c>
      <c r="J33" s="6" t="str">
        <f t="shared" si="0"/>
        <v xml:space="preserve">*elseif,AR20,EQ,'W410X46.1',THEN
   GERDAUI_VAR_d=0.40300
   GERDAUI_VAR_bf=0.14000
   GERDAUI_VAR_tf=0.01120
   GERDAUI_VAR_tw=0.00700
</v>
      </c>
    </row>
    <row r="34" spans="1:10" ht="15" customHeight="1" x14ac:dyDescent="0.25">
      <c r="A34" s="1" t="s">
        <v>122</v>
      </c>
      <c r="B34" s="1" t="s">
        <v>123</v>
      </c>
      <c r="C34" s="2">
        <v>53</v>
      </c>
      <c r="D34" s="2">
        <v>403</v>
      </c>
      <c r="E34" s="2">
        <v>177</v>
      </c>
      <c r="F34" s="2">
        <v>10.9</v>
      </c>
      <c r="G34" s="2">
        <v>7.5</v>
      </c>
      <c r="H34" s="2">
        <v>357</v>
      </c>
      <c r="I34" s="2">
        <v>12.099999999999994</v>
      </c>
      <c r="J34" s="6" t="str">
        <f t="shared" si="0"/>
        <v xml:space="preserve">*elseif,AR20,EQ,'W410X53',THEN
   GERDAUI_VAR_d=0.40300
   GERDAUI_VAR_bf=0.17700
   GERDAUI_VAR_tf=0.01090
   GERDAUI_VAR_tw=0.00750
</v>
      </c>
    </row>
    <row r="35" spans="1:10" ht="15" customHeight="1" x14ac:dyDescent="0.25">
      <c r="A35" s="1" t="s">
        <v>124</v>
      </c>
      <c r="B35" s="1" t="s">
        <v>125</v>
      </c>
      <c r="C35" s="2">
        <v>60</v>
      </c>
      <c r="D35" s="2">
        <v>407</v>
      </c>
      <c r="E35" s="2">
        <v>178</v>
      </c>
      <c r="F35" s="2">
        <v>12.8</v>
      </c>
      <c r="G35" s="2">
        <v>7.7</v>
      </c>
      <c r="H35" s="2">
        <v>357</v>
      </c>
      <c r="I35" s="2">
        <v>12.199999999999989</v>
      </c>
      <c r="J35" s="6" t="str">
        <f t="shared" si="0"/>
        <v xml:space="preserve">*elseif,AR20,EQ,'W410X60',THEN
   GERDAUI_VAR_d=0.40700
   GERDAUI_VAR_bf=0.17800
   GERDAUI_VAR_tf=0.01280
   GERDAUI_VAR_tw=0.00770
</v>
      </c>
    </row>
    <row r="36" spans="1:10" ht="15" customHeight="1" x14ac:dyDescent="0.25">
      <c r="A36" s="1" t="s">
        <v>126</v>
      </c>
      <c r="B36" s="1" t="s">
        <v>127</v>
      </c>
      <c r="C36" s="2">
        <v>67</v>
      </c>
      <c r="D36" s="2">
        <v>410</v>
      </c>
      <c r="E36" s="2">
        <v>179</v>
      </c>
      <c r="F36" s="2">
        <v>14.4</v>
      </c>
      <c r="G36" s="2">
        <v>8.8000000000000007</v>
      </c>
      <c r="H36" s="2">
        <v>357</v>
      </c>
      <c r="I36" s="2">
        <v>12.099999999999994</v>
      </c>
      <c r="J36" s="6" t="str">
        <f t="shared" si="0"/>
        <v xml:space="preserve">*elseif,AR20,EQ,'W410X67',THEN
   GERDAUI_VAR_d=0.41000
   GERDAUI_VAR_bf=0.17900
   GERDAUI_VAR_tf=0.01440
   GERDAUI_VAR_tw=0.00880
</v>
      </c>
    </row>
    <row r="37" spans="1:10" ht="15" customHeight="1" x14ac:dyDescent="0.25">
      <c r="A37" s="1" t="s">
        <v>128</v>
      </c>
      <c r="B37" s="1" t="s">
        <v>129</v>
      </c>
      <c r="C37" s="2">
        <v>75</v>
      </c>
      <c r="D37" s="2">
        <v>413</v>
      </c>
      <c r="E37" s="2">
        <v>180</v>
      </c>
      <c r="F37" s="2">
        <v>16</v>
      </c>
      <c r="G37" s="2">
        <v>9.6999999999999993</v>
      </c>
      <c r="H37" s="2">
        <v>357</v>
      </c>
      <c r="I37" s="2">
        <v>12</v>
      </c>
      <c r="J37" s="6" t="str">
        <f t="shared" si="0"/>
        <v xml:space="preserve">*elseif,AR20,EQ,'W410X75',THEN
   GERDAUI_VAR_d=0.41300
   GERDAUI_VAR_bf=0.18000
   GERDAUI_VAR_tf=0.01600
   GERDAUI_VAR_tw=0.00970
</v>
      </c>
    </row>
    <row r="38" spans="1:10" ht="15" customHeight="1" x14ac:dyDescent="0.25">
      <c r="A38" s="1" t="s">
        <v>130</v>
      </c>
      <c r="B38" s="1" t="s">
        <v>131</v>
      </c>
      <c r="C38" s="2">
        <v>85</v>
      </c>
      <c r="D38" s="2">
        <v>417</v>
      </c>
      <c r="E38" s="2">
        <v>181</v>
      </c>
      <c r="F38" s="2">
        <v>18.2</v>
      </c>
      <c r="G38" s="2">
        <v>10.9</v>
      </c>
      <c r="H38" s="2">
        <v>357</v>
      </c>
      <c r="I38" s="2">
        <v>11.800000000000011</v>
      </c>
      <c r="J38" s="6" t="str">
        <f t="shared" si="0"/>
        <v xml:space="preserve">*elseif,AR20,EQ,'W410X85',THEN
   GERDAUI_VAR_d=0.41700
   GERDAUI_VAR_bf=0.18100
   GERDAUI_VAR_tf=0.01820
   GERDAUI_VAR_tw=0.01090
</v>
      </c>
    </row>
    <row r="39" spans="1:10" ht="15" customHeight="1" x14ac:dyDescent="0.25">
      <c r="A39" s="1" t="s">
        <v>132</v>
      </c>
      <c r="B39" s="1" t="s">
        <v>133</v>
      </c>
      <c r="C39" s="2">
        <v>52</v>
      </c>
      <c r="D39" s="2">
        <v>450</v>
      </c>
      <c r="E39" s="2">
        <v>152</v>
      </c>
      <c r="F39" s="2">
        <v>10.8</v>
      </c>
      <c r="G39" s="2">
        <v>7.6</v>
      </c>
      <c r="H39" s="2">
        <v>404</v>
      </c>
      <c r="I39" s="2">
        <v>12.199999999999989</v>
      </c>
      <c r="J39" s="6" t="str">
        <f t="shared" si="0"/>
        <v xml:space="preserve">*elseif,AR20,EQ,'W460X52',THEN
   GERDAUI_VAR_d=0.45000
   GERDAUI_VAR_bf=0.15200
   GERDAUI_VAR_tf=0.01080
   GERDAUI_VAR_tw=0.00760
</v>
      </c>
    </row>
    <row r="40" spans="1:10" ht="15" customHeight="1" x14ac:dyDescent="0.25">
      <c r="A40" s="1" t="s">
        <v>134</v>
      </c>
      <c r="B40" s="1" t="s">
        <v>135</v>
      </c>
      <c r="C40" s="2">
        <v>60</v>
      </c>
      <c r="D40" s="2">
        <v>455</v>
      </c>
      <c r="E40" s="2">
        <v>153</v>
      </c>
      <c r="F40" s="2">
        <v>13.3</v>
      </c>
      <c r="G40" s="2">
        <v>8</v>
      </c>
      <c r="H40" s="2">
        <v>404</v>
      </c>
      <c r="I40" s="2">
        <v>12.199999999999989</v>
      </c>
      <c r="J40" s="6" t="str">
        <f t="shared" si="0"/>
        <v xml:space="preserve">*elseif,AR20,EQ,'W460X60',THEN
   GERDAUI_VAR_d=0.45500
   GERDAUI_VAR_bf=0.15300
   GERDAUI_VAR_tf=0.01330
   GERDAUI_VAR_tw=0.00800
</v>
      </c>
    </row>
    <row r="41" spans="1:10" ht="15" customHeight="1" x14ac:dyDescent="0.25">
      <c r="A41" s="1" t="s">
        <v>136</v>
      </c>
      <c r="B41" s="1" t="s">
        <v>137</v>
      </c>
      <c r="C41" s="2">
        <v>68</v>
      </c>
      <c r="D41" s="2">
        <v>459</v>
      </c>
      <c r="E41" s="2">
        <v>154</v>
      </c>
      <c r="F41" s="2">
        <v>15.4</v>
      </c>
      <c r="G41" s="2">
        <v>9.1</v>
      </c>
      <c r="H41" s="2">
        <v>404</v>
      </c>
      <c r="I41" s="2">
        <v>12.099999999999994</v>
      </c>
      <c r="J41" s="6" t="str">
        <f t="shared" si="0"/>
        <v xml:space="preserve">*elseif,AR20,EQ,'W460X68',THEN
   GERDAUI_VAR_d=0.45900
   GERDAUI_VAR_bf=0.15400
   GERDAUI_VAR_tf=0.01540
   GERDAUI_VAR_tw=0.00910
</v>
      </c>
    </row>
    <row r="42" spans="1:10" ht="15" customHeight="1" x14ac:dyDescent="0.25">
      <c r="A42" s="1" t="s">
        <v>138</v>
      </c>
      <c r="B42" s="1" t="s">
        <v>139</v>
      </c>
      <c r="C42" s="2">
        <v>74</v>
      </c>
      <c r="D42" s="2">
        <v>457</v>
      </c>
      <c r="E42" s="2">
        <v>190</v>
      </c>
      <c r="F42" s="2">
        <v>14.5</v>
      </c>
      <c r="G42" s="2">
        <v>9</v>
      </c>
      <c r="H42" s="2">
        <v>404</v>
      </c>
      <c r="I42" s="2">
        <v>12</v>
      </c>
      <c r="J42" s="6" t="str">
        <f t="shared" si="0"/>
        <v xml:space="preserve">*elseif,AR20,EQ,'W460X74',THEN
   GERDAUI_VAR_d=0.45700
   GERDAUI_VAR_bf=0.19000
   GERDAUI_VAR_tf=0.01450
   GERDAUI_VAR_tw=0.00900
</v>
      </c>
    </row>
    <row r="43" spans="1:10" ht="15" customHeight="1" x14ac:dyDescent="0.25">
      <c r="A43" s="1" t="s">
        <v>140</v>
      </c>
      <c r="B43" s="1" t="s">
        <v>141</v>
      </c>
      <c r="C43" s="2">
        <v>82</v>
      </c>
      <c r="D43" s="2">
        <v>460</v>
      </c>
      <c r="E43" s="2">
        <v>191</v>
      </c>
      <c r="F43" s="2">
        <v>16</v>
      </c>
      <c r="G43" s="2">
        <v>9.9</v>
      </c>
      <c r="H43" s="2">
        <v>404</v>
      </c>
      <c r="I43" s="2">
        <v>12</v>
      </c>
      <c r="J43" s="6" t="str">
        <f t="shared" si="0"/>
        <v xml:space="preserve">*elseif,AR20,EQ,'W460X82',THEN
   GERDAUI_VAR_d=0.46000
   GERDAUI_VAR_bf=0.19100
   GERDAUI_VAR_tf=0.01600
   GERDAUI_VAR_tw=0.00990
</v>
      </c>
    </row>
    <row r="44" spans="1:10" ht="15" customHeight="1" x14ac:dyDescent="0.25">
      <c r="A44" s="1" t="s">
        <v>142</v>
      </c>
      <c r="B44" s="1" t="s">
        <v>143</v>
      </c>
      <c r="C44" s="2">
        <v>89</v>
      </c>
      <c r="D44" s="2">
        <v>463</v>
      </c>
      <c r="E44" s="2">
        <v>192</v>
      </c>
      <c r="F44" s="2">
        <v>17.7</v>
      </c>
      <c r="G44" s="2">
        <v>10.5</v>
      </c>
      <c r="H44" s="2">
        <v>404</v>
      </c>
      <c r="I44" s="2">
        <v>11.800000000000011</v>
      </c>
      <c r="J44" s="6" t="str">
        <f t="shared" si="0"/>
        <v xml:space="preserve">*elseif,AR20,EQ,'W460X89',THEN
   GERDAUI_VAR_d=0.46300
   GERDAUI_VAR_bf=0.19200
   GERDAUI_VAR_tf=0.01770
   GERDAUI_VAR_tw=0.01050
</v>
      </c>
    </row>
    <row r="45" spans="1:10" ht="15" customHeight="1" x14ac:dyDescent="0.25">
      <c r="A45" s="1" t="s">
        <v>144</v>
      </c>
      <c r="B45" s="1" t="s">
        <v>145</v>
      </c>
      <c r="C45" s="2">
        <v>97</v>
      </c>
      <c r="D45" s="2">
        <v>466</v>
      </c>
      <c r="E45" s="2">
        <v>193</v>
      </c>
      <c r="F45" s="2">
        <v>19</v>
      </c>
      <c r="G45" s="2">
        <v>11.4</v>
      </c>
      <c r="H45" s="2">
        <v>404</v>
      </c>
      <c r="I45" s="2">
        <v>12</v>
      </c>
      <c r="J45" s="6" t="str">
        <f t="shared" si="0"/>
        <v xml:space="preserve">*elseif,AR20,EQ,'W460X97',THEN
   GERDAUI_VAR_d=0.46600
   GERDAUI_VAR_bf=0.19300
   GERDAUI_VAR_tf=0.01900
   GERDAUI_VAR_tw=0.01140
</v>
      </c>
    </row>
    <row r="46" spans="1:10" ht="15" customHeight="1" x14ac:dyDescent="0.25">
      <c r="A46" s="1" t="s">
        <v>146</v>
      </c>
      <c r="B46" s="1" t="s">
        <v>147</v>
      </c>
      <c r="C46" s="2">
        <v>106</v>
      </c>
      <c r="D46" s="2">
        <v>469</v>
      </c>
      <c r="E46" s="2">
        <v>194</v>
      </c>
      <c r="F46" s="2">
        <v>20.6</v>
      </c>
      <c r="G46" s="2">
        <v>12.6</v>
      </c>
      <c r="H46" s="2">
        <v>404</v>
      </c>
      <c r="I46" s="2">
        <v>11.900000000000006</v>
      </c>
      <c r="J46" s="6" t="str">
        <f t="shared" si="0"/>
        <v xml:space="preserve">*elseif,AR20,EQ,'W460X106',THEN
   GERDAUI_VAR_d=0.46900
   GERDAUI_VAR_bf=0.19400
   GERDAUI_VAR_tf=0.02060
   GERDAUI_VAR_tw=0.01260
</v>
      </c>
    </row>
    <row r="47" spans="1:10" ht="15" customHeight="1" x14ac:dyDescent="0.25">
      <c r="A47" s="1" t="s">
        <v>148</v>
      </c>
      <c r="B47" s="1" t="s">
        <v>149</v>
      </c>
      <c r="C47" s="2">
        <v>66</v>
      </c>
      <c r="D47" s="2">
        <v>525</v>
      </c>
      <c r="E47" s="2">
        <v>165</v>
      </c>
      <c r="F47" s="2">
        <v>11.4</v>
      </c>
      <c r="G47" s="2">
        <v>8.9</v>
      </c>
      <c r="H47" s="2">
        <v>478</v>
      </c>
      <c r="I47" s="2">
        <v>12.099999999999994</v>
      </c>
      <c r="J47" s="6" t="str">
        <f t="shared" si="0"/>
        <v xml:space="preserve">*elseif,AR20,EQ,'W530X66',THEN
   GERDAUI_VAR_d=0.52500
   GERDAUI_VAR_bf=0.16500
   GERDAUI_VAR_tf=0.01140
   GERDAUI_VAR_tw=0.00890
</v>
      </c>
    </row>
    <row r="48" spans="1:10" ht="15" customHeight="1" x14ac:dyDescent="0.25">
      <c r="A48" s="1" t="s">
        <v>150</v>
      </c>
      <c r="B48" s="1" t="s">
        <v>151</v>
      </c>
      <c r="C48" s="2">
        <v>72</v>
      </c>
      <c r="D48" s="2">
        <v>524</v>
      </c>
      <c r="E48" s="2">
        <v>207</v>
      </c>
      <c r="F48" s="2">
        <v>10.9</v>
      </c>
      <c r="G48" s="2">
        <v>9</v>
      </c>
      <c r="H48" s="2">
        <v>478</v>
      </c>
      <c r="I48" s="2">
        <v>12.099999999999994</v>
      </c>
      <c r="J48" s="6" t="str">
        <f t="shared" si="0"/>
        <v xml:space="preserve">*elseif,AR20,EQ,'W530X72',THEN
   GERDAUI_VAR_d=0.52400
   GERDAUI_VAR_bf=0.20700
   GERDAUI_VAR_tf=0.01090
   GERDAUI_VAR_tw=0.00900
</v>
      </c>
    </row>
    <row r="49" spans="1:10" ht="15" customHeight="1" x14ac:dyDescent="0.25">
      <c r="A49" s="1" t="s">
        <v>152</v>
      </c>
      <c r="B49" s="1" t="s">
        <v>153</v>
      </c>
      <c r="C49" s="2">
        <v>74</v>
      </c>
      <c r="D49" s="2">
        <v>529</v>
      </c>
      <c r="E49" s="2">
        <v>166</v>
      </c>
      <c r="F49" s="2">
        <v>13.6</v>
      </c>
      <c r="G49" s="2">
        <v>9.6999999999999993</v>
      </c>
      <c r="H49" s="2">
        <v>478</v>
      </c>
      <c r="I49" s="2">
        <v>11.900000000000006</v>
      </c>
      <c r="J49" s="6" t="str">
        <f t="shared" si="0"/>
        <v xml:space="preserve">*elseif,AR20,EQ,'W530X74',THEN
   GERDAUI_VAR_d=0.52900
   GERDAUI_VAR_bf=0.16600
   GERDAUI_VAR_tf=0.01360
   GERDAUI_VAR_tw=0.00970
</v>
      </c>
    </row>
    <row r="50" spans="1:10" ht="15" customHeight="1" x14ac:dyDescent="0.25">
      <c r="A50" s="1" t="s">
        <v>154</v>
      </c>
      <c r="B50" s="1" t="s">
        <v>155</v>
      </c>
      <c r="C50" s="2">
        <v>82</v>
      </c>
      <c r="D50" s="2">
        <v>528</v>
      </c>
      <c r="E50" s="2">
        <v>209</v>
      </c>
      <c r="F50" s="2">
        <v>13.3</v>
      </c>
      <c r="G50" s="2">
        <v>9.5</v>
      </c>
      <c r="H50" s="2">
        <v>477</v>
      </c>
      <c r="I50" s="2">
        <v>12.199999999999989</v>
      </c>
      <c r="J50" s="6" t="str">
        <f t="shared" si="0"/>
        <v xml:space="preserve">*elseif,AR20,EQ,'W530X82',THEN
   GERDAUI_VAR_d=0.52800
   GERDAUI_VAR_bf=0.20900
   GERDAUI_VAR_tf=0.01330
   GERDAUI_VAR_tw=0.00950
</v>
      </c>
    </row>
    <row r="51" spans="1:10" ht="15" customHeight="1" x14ac:dyDescent="0.25">
      <c r="A51" s="1" t="s">
        <v>156</v>
      </c>
      <c r="B51" s="1" t="s">
        <v>157</v>
      </c>
      <c r="C51" s="2">
        <v>85</v>
      </c>
      <c r="D51" s="2">
        <v>535</v>
      </c>
      <c r="E51" s="2">
        <v>166</v>
      </c>
      <c r="F51" s="2">
        <v>16.5</v>
      </c>
      <c r="G51" s="2">
        <v>10.3</v>
      </c>
      <c r="H51" s="2">
        <v>478</v>
      </c>
      <c r="I51" s="2">
        <v>12</v>
      </c>
      <c r="J51" s="6" t="str">
        <f t="shared" si="0"/>
        <v xml:space="preserve">*elseif,AR20,EQ,'W530X85',THEN
   GERDAUI_VAR_d=0.53500
   GERDAUI_VAR_bf=0.16600
   GERDAUI_VAR_tf=0.01650
   GERDAUI_VAR_tw=0.01030
</v>
      </c>
    </row>
    <row r="52" spans="1:10" ht="15" customHeight="1" x14ac:dyDescent="0.25">
      <c r="A52" s="1" t="s">
        <v>158</v>
      </c>
      <c r="B52" s="1" t="s">
        <v>159</v>
      </c>
      <c r="C52" s="2">
        <v>92</v>
      </c>
      <c r="D52" s="2">
        <v>533</v>
      </c>
      <c r="E52" s="2">
        <v>209</v>
      </c>
      <c r="F52" s="2">
        <v>15.6</v>
      </c>
      <c r="G52" s="2">
        <v>10.199999999999999</v>
      </c>
      <c r="H52" s="2">
        <v>478</v>
      </c>
      <c r="I52" s="2">
        <v>11.900000000000006</v>
      </c>
      <c r="J52" s="6" t="str">
        <f t="shared" si="0"/>
        <v xml:space="preserve">*elseif,AR20,EQ,'W530X92',THEN
   GERDAUI_VAR_d=0.53300
   GERDAUI_VAR_bf=0.20900
   GERDAUI_VAR_tf=0.01560
   GERDAUI_VAR_tw=0.01020
</v>
      </c>
    </row>
    <row r="53" spans="1:10" ht="15" customHeight="1" x14ac:dyDescent="0.25">
      <c r="A53" s="1" t="s">
        <v>160</v>
      </c>
      <c r="B53" s="1" t="s">
        <v>161</v>
      </c>
      <c r="C53" s="2">
        <v>101</v>
      </c>
      <c r="D53" s="2">
        <v>537</v>
      </c>
      <c r="E53" s="2">
        <v>210</v>
      </c>
      <c r="F53" s="2">
        <v>17.399999999999999</v>
      </c>
      <c r="G53" s="2">
        <v>10.9</v>
      </c>
      <c r="H53" s="2">
        <v>470</v>
      </c>
      <c r="I53" s="2">
        <v>16.099999999999994</v>
      </c>
      <c r="J53" s="6" t="str">
        <f t="shared" si="0"/>
        <v xml:space="preserve">*elseif,AR20,EQ,'W530X101',THEN
   GERDAUI_VAR_d=0.53700
   GERDAUI_VAR_bf=0.21000
   GERDAUI_VAR_tf=0.01740
   GERDAUI_VAR_tw=0.01090
</v>
      </c>
    </row>
    <row r="54" spans="1:10" ht="15" customHeight="1" x14ac:dyDescent="0.25">
      <c r="A54" s="1" t="s">
        <v>162</v>
      </c>
      <c r="B54" s="1" t="s">
        <v>163</v>
      </c>
      <c r="C54" s="2">
        <v>109</v>
      </c>
      <c r="D54" s="2">
        <v>539</v>
      </c>
      <c r="E54" s="2">
        <v>211</v>
      </c>
      <c r="F54" s="2">
        <v>18.8</v>
      </c>
      <c r="G54" s="2">
        <v>11.6</v>
      </c>
      <c r="H54" s="2">
        <v>469</v>
      </c>
      <c r="I54" s="2">
        <v>16.199999999999989</v>
      </c>
      <c r="J54" s="6" t="str">
        <f t="shared" si="0"/>
        <v xml:space="preserve">*elseif,AR20,EQ,'W530X109',THEN
   GERDAUI_VAR_d=0.53900
   GERDAUI_VAR_bf=0.21100
   GERDAUI_VAR_tf=0.01880
   GERDAUI_VAR_tw=0.01160
</v>
      </c>
    </row>
    <row r="55" spans="1:10" ht="15" customHeight="1" x14ac:dyDescent="0.25">
      <c r="A55" s="1" t="s">
        <v>164</v>
      </c>
      <c r="B55" s="1" t="s">
        <v>165</v>
      </c>
      <c r="C55" s="2">
        <v>101</v>
      </c>
      <c r="D55" s="2">
        <v>603</v>
      </c>
      <c r="E55" s="2">
        <v>228</v>
      </c>
      <c r="F55" s="2">
        <v>14.9</v>
      </c>
      <c r="G55" s="2">
        <v>10.5</v>
      </c>
      <c r="H55" s="2">
        <v>541</v>
      </c>
      <c r="I55" s="2">
        <v>16.100000000000023</v>
      </c>
      <c r="J55" s="6" t="str">
        <f t="shared" si="0"/>
        <v xml:space="preserve">*elseif,AR20,EQ,'W610X101',THEN
   GERDAUI_VAR_d=0.60300
   GERDAUI_VAR_bf=0.22800
   GERDAUI_VAR_tf=0.01490
   GERDAUI_VAR_tw=0.01050
</v>
      </c>
    </row>
    <row r="56" spans="1:10" ht="15" customHeight="1" x14ac:dyDescent="0.25">
      <c r="A56" s="1" t="s">
        <v>166</v>
      </c>
      <c r="B56" s="1" t="s">
        <v>167</v>
      </c>
      <c r="C56" s="2">
        <v>113</v>
      </c>
      <c r="D56" s="2">
        <v>608</v>
      </c>
      <c r="E56" s="2">
        <v>228</v>
      </c>
      <c r="F56" s="2">
        <v>17.3</v>
      </c>
      <c r="G56" s="2">
        <v>11.2</v>
      </c>
      <c r="H56" s="2">
        <v>541</v>
      </c>
      <c r="I56" s="2">
        <v>16.199999999999989</v>
      </c>
      <c r="J56" s="6" t="str">
        <f t="shared" si="0"/>
        <v xml:space="preserve">*elseif,AR20,EQ,'W610X113',THEN
   GERDAUI_VAR_d=0.60800
   GERDAUI_VAR_bf=0.22800
   GERDAUI_VAR_tf=0.01730
   GERDAUI_VAR_tw=0.01120
</v>
      </c>
    </row>
    <row r="57" spans="1:10" ht="15" customHeight="1" x14ac:dyDescent="0.25">
      <c r="A57" s="1" t="s">
        <v>168</v>
      </c>
      <c r="B57" s="1" t="s">
        <v>169</v>
      </c>
      <c r="C57" s="2">
        <v>125</v>
      </c>
      <c r="D57" s="2">
        <v>612</v>
      </c>
      <c r="E57" s="2">
        <v>229</v>
      </c>
      <c r="F57" s="2">
        <v>19.600000000000001</v>
      </c>
      <c r="G57" s="2">
        <v>11.9</v>
      </c>
      <c r="H57" s="2">
        <v>541</v>
      </c>
      <c r="I57" s="2">
        <v>15.899999999999977</v>
      </c>
      <c r="J57" s="6" t="str">
        <f t="shared" si="0"/>
        <v xml:space="preserve">*elseif,AR20,EQ,'W610X125',THEN
   GERDAUI_VAR_d=0.61200
   GERDAUI_VAR_bf=0.22900
   GERDAUI_VAR_tf=0.01960
   GERDAUI_VAR_tw=0.01190
</v>
      </c>
    </row>
    <row r="58" spans="1:10" ht="15" customHeight="1" x14ac:dyDescent="0.25">
      <c r="A58" s="1" t="s">
        <v>170</v>
      </c>
      <c r="B58" s="1" t="s">
        <v>171</v>
      </c>
      <c r="C58" s="2">
        <v>140</v>
      </c>
      <c r="D58" s="2">
        <v>617</v>
      </c>
      <c r="E58" s="2">
        <v>230</v>
      </c>
      <c r="F58" s="2">
        <v>22.2</v>
      </c>
      <c r="G58" s="2">
        <v>13.1</v>
      </c>
      <c r="H58" s="2">
        <v>541</v>
      </c>
      <c r="I58" s="2">
        <v>15.800000000000011</v>
      </c>
      <c r="J58" s="6" t="str">
        <f t="shared" si="0"/>
        <v xml:space="preserve">*elseif,AR20,EQ,'W610X140',THEN
   GERDAUI_VAR_d=0.61700
   GERDAUI_VAR_bf=0.23000
   GERDAUI_VAR_tf=0.02220
   GERDAUI_VAR_tw=0.01310
</v>
      </c>
    </row>
    <row r="59" spans="1:10" ht="15" customHeight="1" x14ac:dyDescent="0.25">
      <c r="A59" s="1" t="s">
        <v>172</v>
      </c>
      <c r="B59" s="1" t="s">
        <v>173</v>
      </c>
      <c r="C59" s="2">
        <v>155</v>
      </c>
      <c r="D59" s="2">
        <v>611</v>
      </c>
      <c r="E59" s="2">
        <v>324</v>
      </c>
      <c r="F59" s="2">
        <v>19</v>
      </c>
      <c r="G59" s="2">
        <v>12.7</v>
      </c>
      <c r="H59" s="2">
        <v>541</v>
      </c>
      <c r="I59" s="2">
        <v>16</v>
      </c>
      <c r="J59" s="6" t="str">
        <f t="shared" si="0"/>
        <v xml:space="preserve">*elseif,AR20,EQ,'W610X155',THEN
   GERDAUI_VAR_d=0.61100
   GERDAUI_VAR_bf=0.32400
   GERDAUI_VAR_tf=0.01900
   GERDAUI_VAR_tw=0.01270
</v>
      </c>
    </row>
    <row r="60" spans="1:10" ht="15" customHeight="1" x14ac:dyDescent="0.25">
      <c r="A60" s="1" t="s">
        <v>174</v>
      </c>
      <c r="B60" s="1" t="s">
        <v>175</v>
      </c>
      <c r="C60" s="2">
        <v>174</v>
      </c>
      <c r="D60" s="2">
        <v>616</v>
      </c>
      <c r="E60" s="2">
        <v>325</v>
      </c>
      <c r="F60" s="2">
        <v>21.6</v>
      </c>
      <c r="G60" s="2">
        <v>14</v>
      </c>
      <c r="H60" s="2">
        <v>541</v>
      </c>
      <c r="I60" s="2">
        <v>15.899999999999977</v>
      </c>
      <c r="J60" s="6" t="str">
        <f t="shared" si="0"/>
        <v xml:space="preserve">*elseif,AR20,EQ,'W610X174',THEN
   GERDAUI_VAR_d=0.61600
   GERDAUI_VAR_bf=0.32500
   GERDAUI_VAR_tf=0.02160
   GERDAUI_VAR_tw=0.01400
</v>
      </c>
    </row>
    <row r="61" spans="1:10" ht="15" customHeight="1" x14ac:dyDescent="0.25"/>
    <row r="62" spans="1:10" ht="15" customHeight="1" x14ac:dyDescent="0.25"/>
    <row r="63" spans="1:10" ht="15" customHeight="1" x14ac:dyDescent="0.25"/>
    <row r="64" spans="1:10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9" ht="15" customHeight="1" x14ac:dyDescent="0.25"/>
    <row r="466" spans="3:9" ht="15" customHeight="1" x14ac:dyDescent="0.25"/>
    <row r="467" spans="3:9" ht="15" customHeight="1" x14ac:dyDescent="0.25"/>
    <row r="468" spans="3:9" ht="15" customHeight="1" x14ac:dyDescent="0.25"/>
    <row r="469" spans="3:9" ht="15" customHeight="1" x14ac:dyDescent="0.25"/>
    <row r="470" spans="3:9" ht="15" customHeight="1" x14ac:dyDescent="0.25"/>
    <row r="471" spans="3:9" ht="15" customHeight="1" x14ac:dyDescent="0.25"/>
    <row r="472" spans="3:9" s="5" customFormat="1" ht="15" customHeight="1" thickBot="1" x14ac:dyDescent="0.3">
      <c r="C472" s="4"/>
      <c r="D472" s="4"/>
      <c r="E472" s="4"/>
      <c r="F472" s="4"/>
      <c r="G472" s="4"/>
      <c r="H472" s="4"/>
      <c r="I472" s="4"/>
    </row>
    <row r="473" spans="3:9" ht="15" customHeight="1" x14ac:dyDescent="0.25"/>
    <row r="474" spans="3:9" ht="15" customHeight="1" x14ac:dyDescent="0.25"/>
    <row r="475" spans="3:9" ht="15" customHeight="1" x14ac:dyDescent="0.25"/>
    <row r="476" spans="3:9" ht="15" customHeight="1" x14ac:dyDescent="0.25"/>
    <row r="477" spans="3:9" ht="15" customHeight="1" x14ac:dyDescent="0.25"/>
    <row r="478" spans="3:9" ht="15" customHeight="1" x14ac:dyDescent="0.25"/>
    <row r="479" spans="3:9" ht="15" customHeight="1" x14ac:dyDescent="0.25"/>
    <row r="480" spans="3:9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</sheetData>
  <conditionalFormatting sqref="J1 L1:AS1 J2:AS1048576">
    <cfRule type="notContainsBlanks" dxfId="175" priority="3">
      <formula>LEN(TRIM(J1))&gt;0</formula>
    </cfRule>
  </conditionalFormatting>
  <conditionalFormatting sqref="A1:I1">
    <cfRule type="notContainsBlanks" dxfId="174" priority="5">
      <formula>LEN(TRIM(A1))&gt;0</formula>
    </cfRule>
  </conditionalFormatting>
  <conditionalFormatting sqref="J1 L1:AS1">
    <cfRule type="notContainsBlanks" dxfId="173" priority="4">
      <formula>LEN(TRIM(J1))&gt;0</formula>
    </cfRule>
  </conditionalFormatting>
  <conditionalFormatting sqref="A1:I472">
    <cfRule type="containsBlanks" dxfId="172" priority="1">
      <formula>LEN(TRIM(A1))=0</formula>
    </cfRule>
    <cfRule type="expression" dxfId="171" priority="2">
      <formula>AND(COUNTA(A1),(COUNTBLANK(A$1)&lt;&gt;0))</formula>
    </cfRule>
    <cfRule type="notContainsBlanks" dxfId="170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0"/>
  <sheetViews>
    <sheetView showGridLines="0" zoomScaleNormal="100" workbookViewId="0">
      <pane ySplit="1" topLeftCell="A41" activePane="bottomLeft" state="frozen"/>
      <selection pane="bottomLeft" activeCell="G1" sqref="G1"/>
    </sheetView>
  </sheetViews>
  <sheetFormatPr defaultRowHeight="12.75" x14ac:dyDescent="0.25"/>
  <cols>
    <col min="1" max="2" width="18.7109375" style="1" customWidth="1"/>
    <col min="3" max="5" width="10.7109375" style="2" customWidth="1"/>
    <col min="6" max="6" width="54.28515625" style="1" bestFit="1" customWidth="1"/>
    <col min="7" max="9" width="10.7109375" style="1" customWidth="1"/>
    <col min="10" max="10" width="12.85546875" style="1" bestFit="1" customWidth="1"/>
    <col min="11" max="68" width="10.7109375" style="1" customWidth="1"/>
    <col min="69" max="16384" width="9.140625" style="1"/>
  </cols>
  <sheetData>
    <row r="1" spans="1:17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347</v>
      </c>
      <c r="E1" s="3" t="s">
        <v>348</v>
      </c>
      <c r="F1" s="10" t="s">
        <v>176</v>
      </c>
      <c r="G1" s="9" t="s">
        <v>1742</v>
      </c>
    </row>
    <row r="2" spans="1:17" ht="15" customHeight="1" x14ac:dyDescent="0.25">
      <c r="A2" s="1" t="s">
        <v>1743</v>
      </c>
      <c r="B2" s="1" t="s">
        <v>485</v>
      </c>
      <c r="C2" s="2">
        <v>0.56999999999999995</v>
      </c>
      <c r="D2" s="11">
        <v>12.7</v>
      </c>
      <c r="E2" s="11">
        <v>3.18</v>
      </c>
      <c r="F2" s="6" t="str">
        <f>$F$1 &amp; UPPER(A2) &amp; "',THEN" &amp; CHAR(10) &amp; "   " &amp; $G$1 &amp; "_VAR_" &amp; $D$1 &amp; "=" &amp; FIXED(D2/1000,5) &amp; CHAR(10) &amp; "   " &amp; $G$1 &amp; "_VAR_" &amp; $E$1 &amp; "=" &amp; FIXED(E2/1000,5) &amp; CHAR(10)</f>
        <v xml:space="preserve">*elseif,AR20,EQ,'L12,7X3,18',THEN
   CEDISAL_VAR_b=0.01270
   CEDISAL_VAR_t=0.00318
</v>
      </c>
    </row>
    <row r="3" spans="1:17" ht="15" customHeight="1" x14ac:dyDescent="0.25">
      <c r="A3" s="1" t="s">
        <v>1744</v>
      </c>
      <c r="B3" s="1" t="s">
        <v>487</v>
      </c>
      <c r="C3" s="2">
        <v>0.78</v>
      </c>
      <c r="D3" s="11">
        <v>15.88</v>
      </c>
      <c r="E3" s="11">
        <v>3.18</v>
      </c>
      <c r="F3" s="6" t="str">
        <f t="shared" ref="F3:F66" si="0">$F$1 &amp; UPPER(A3) &amp; "',THEN" &amp; CHAR(10) &amp; "   " &amp; $G$1 &amp; "_VAR_" &amp; $D$1 &amp; "=" &amp; FIXED(D3/1000,5) &amp; CHAR(10) &amp; "   " &amp; $G$1 &amp; "_VAR_" &amp; $E$1 &amp; "=" &amp; FIXED(E3/1000,5) &amp; CHAR(10)</f>
        <v xml:space="preserve">*elseif,AR20,EQ,'L15,88X3,18',THEN
   CEDISAL_VAR_b=0.01588
   CEDISAL_VAR_t=0.00318
</v>
      </c>
    </row>
    <row r="4" spans="1:17" ht="15" customHeight="1" x14ac:dyDescent="0.25">
      <c r="A4" s="1" t="s">
        <v>1745</v>
      </c>
      <c r="B4" s="1" t="s">
        <v>489</v>
      </c>
      <c r="C4" s="2">
        <v>0.87</v>
      </c>
      <c r="D4" s="11">
        <v>19.05</v>
      </c>
      <c r="E4" s="11">
        <v>3.18</v>
      </c>
      <c r="F4" s="6" t="str">
        <f t="shared" si="0"/>
        <v xml:space="preserve">*elseif,AR20,EQ,'L19,05X3,18',THEN
   CEDISAL_VAR_b=0.01905
   CEDISAL_VAR_t=0.00318
</v>
      </c>
    </row>
    <row r="5" spans="1:17" ht="15" customHeight="1" x14ac:dyDescent="0.25">
      <c r="A5" s="1" t="s">
        <v>1746</v>
      </c>
      <c r="B5" s="1" t="s">
        <v>491</v>
      </c>
      <c r="C5" s="2">
        <v>1.04</v>
      </c>
      <c r="D5" s="11">
        <v>22.23</v>
      </c>
      <c r="E5" s="11">
        <v>3.18</v>
      </c>
      <c r="F5" s="6" t="str">
        <f t="shared" si="0"/>
        <v xml:space="preserve">*elseif,AR20,EQ,'L22,23X3,18',THEN
   CEDISAL_VAR_b=0.02223
   CEDISAL_VAR_t=0.00318
</v>
      </c>
    </row>
    <row r="6" spans="1:17" ht="15" customHeight="1" x14ac:dyDescent="0.25">
      <c r="A6" s="1" t="s">
        <v>1747</v>
      </c>
      <c r="B6" s="1" t="s">
        <v>493</v>
      </c>
      <c r="C6" s="2">
        <v>1.27</v>
      </c>
      <c r="D6" s="11">
        <v>25.4</v>
      </c>
      <c r="E6" s="11">
        <v>3.18</v>
      </c>
      <c r="F6" s="6" t="str">
        <f t="shared" si="0"/>
        <v xml:space="preserve">*elseif,AR20,EQ,'L25,4X3,18',THEN
   CEDISAL_VAR_b=0.02540
   CEDISAL_VAR_t=0.00318
</v>
      </c>
      <c r="I6" s="1">
        <v>3.18</v>
      </c>
      <c r="J6" s="1">
        <v>1270</v>
      </c>
      <c r="K6" s="1" t="b">
        <f>J6&lt;J5</f>
        <v>0</v>
      </c>
      <c r="L6" s="1">
        <v>57</v>
      </c>
      <c r="M6" s="1" t="str">
        <f>"L"&amp;P6&amp;"x"&amp;Q6</f>
        <v>L12.7x3.18</v>
      </c>
      <c r="N6" s="1" t="str">
        <f>"L"&amp;ROUNDDOWN(P6,0)&amp;"x"&amp;ROUNDDOWN(Q6,0)</f>
        <v>L12x3</v>
      </c>
      <c r="O6" s="1">
        <f>L6/100</f>
        <v>0.56999999999999995</v>
      </c>
      <c r="P6" s="1">
        <f>J6/100</f>
        <v>12.7</v>
      </c>
      <c r="Q6" s="1">
        <f>I6</f>
        <v>3.18</v>
      </c>
    </row>
    <row r="7" spans="1:17" ht="15" customHeight="1" x14ac:dyDescent="0.25">
      <c r="A7" s="1" t="s">
        <v>1748</v>
      </c>
      <c r="B7" s="1" t="s">
        <v>499</v>
      </c>
      <c r="C7" s="2">
        <v>1.53</v>
      </c>
      <c r="D7" s="11">
        <v>31.75</v>
      </c>
      <c r="E7" s="11">
        <v>3.18</v>
      </c>
      <c r="F7" s="6" t="str">
        <f t="shared" si="0"/>
        <v xml:space="preserve">*elseif,AR20,EQ,'L31,75X3,18',THEN
   CEDISAL_VAR_b=0.03175
   CEDISAL_VAR_t=0.00318
</v>
      </c>
      <c r="I7" s="1">
        <f>IF(NOT(K7),I6,"")</f>
        <v>3.18</v>
      </c>
      <c r="J7" s="1">
        <v>1588</v>
      </c>
      <c r="K7" s="1" t="b">
        <f t="shared" ref="K7:K45" si="1">J7&lt;J6</f>
        <v>0</v>
      </c>
      <c r="L7" s="1">
        <v>78</v>
      </c>
      <c r="M7" s="1" t="str">
        <f t="shared" ref="M7:M45" si="2">"L"&amp;P7&amp;"x"&amp;Q7</f>
        <v>L15.88x3.18</v>
      </c>
      <c r="N7" s="1" t="str">
        <f t="shared" ref="N7:N45" si="3">"L"&amp;ROUNDDOWN(P7,0)&amp;"x"&amp;ROUNDDOWN(Q7,0)</f>
        <v>L15x3</v>
      </c>
      <c r="O7" s="1">
        <f t="shared" ref="O7:O45" si="4">L7/100</f>
        <v>0.78</v>
      </c>
      <c r="P7" s="1">
        <f t="shared" ref="P7:P45" si="5">J7/100</f>
        <v>15.88</v>
      </c>
      <c r="Q7" s="1">
        <f t="shared" ref="Q7:Q45" si="6">I7</f>
        <v>3.18</v>
      </c>
    </row>
    <row r="8" spans="1:17" ht="15" customHeight="1" x14ac:dyDescent="0.25">
      <c r="A8" s="1" t="s">
        <v>1749</v>
      </c>
      <c r="B8" s="1" t="s">
        <v>505</v>
      </c>
      <c r="C8" s="2">
        <v>1.85</v>
      </c>
      <c r="D8" s="11">
        <v>38.1</v>
      </c>
      <c r="E8" s="11">
        <v>3.18</v>
      </c>
      <c r="F8" s="6" t="str">
        <f t="shared" si="0"/>
        <v xml:space="preserve">*elseif,AR20,EQ,'L38,1X3,18',THEN
   CEDISAL_VAR_b=0.03810
   CEDISAL_VAR_t=0.00318
</v>
      </c>
      <c r="I8" s="1">
        <f t="shared" ref="I8:I45" si="7">IF(NOT(K8),I7,"")</f>
        <v>3.18</v>
      </c>
      <c r="J8" s="1">
        <v>1905</v>
      </c>
      <c r="K8" s="1" t="b">
        <f t="shared" si="1"/>
        <v>0</v>
      </c>
      <c r="L8" s="1">
        <v>87</v>
      </c>
      <c r="M8" s="1" t="str">
        <f t="shared" si="2"/>
        <v>L19.05x3.18</v>
      </c>
      <c r="N8" s="1" t="str">
        <f t="shared" si="3"/>
        <v>L19x3</v>
      </c>
      <c r="O8" s="1">
        <f t="shared" si="4"/>
        <v>0.87</v>
      </c>
      <c r="P8" s="1">
        <f t="shared" si="5"/>
        <v>19.05</v>
      </c>
      <c r="Q8" s="1">
        <f t="shared" si="6"/>
        <v>3.18</v>
      </c>
    </row>
    <row r="9" spans="1:17" ht="15" customHeight="1" x14ac:dyDescent="0.25">
      <c r="A9" s="1" t="s">
        <v>1750</v>
      </c>
      <c r="B9" s="1" t="s">
        <v>511</v>
      </c>
      <c r="C9" s="2">
        <v>2.1800000000000002</v>
      </c>
      <c r="D9" s="11">
        <v>44.45</v>
      </c>
      <c r="E9" s="11">
        <v>3.18</v>
      </c>
      <c r="F9" s="6" t="str">
        <f t="shared" si="0"/>
        <v xml:space="preserve">*elseif,AR20,EQ,'L44,45X3,18',THEN
   CEDISAL_VAR_b=0.04445
   CEDISAL_VAR_t=0.00318
</v>
      </c>
      <c r="I9" s="1">
        <f t="shared" si="7"/>
        <v>3.18</v>
      </c>
      <c r="J9" s="1">
        <v>2223</v>
      </c>
      <c r="K9" s="1" t="b">
        <f t="shared" si="1"/>
        <v>0</v>
      </c>
      <c r="L9" s="1">
        <v>104</v>
      </c>
      <c r="M9" s="1" t="str">
        <f t="shared" si="2"/>
        <v>L22.23x3.18</v>
      </c>
      <c r="N9" s="1" t="str">
        <f t="shared" si="3"/>
        <v>L22x3</v>
      </c>
      <c r="O9" s="1">
        <f t="shared" si="4"/>
        <v>1.04</v>
      </c>
      <c r="P9" s="1">
        <f t="shared" si="5"/>
        <v>22.23</v>
      </c>
      <c r="Q9" s="1">
        <f t="shared" si="6"/>
        <v>3.18</v>
      </c>
    </row>
    <row r="10" spans="1:17" ht="15" customHeight="1" x14ac:dyDescent="0.25">
      <c r="A10" s="1" t="s">
        <v>1751</v>
      </c>
      <c r="B10" s="1" t="s">
        <v>517</v>
      </c>
      <c r="C10" s="2">
        <v>2.46</v>
      </c>
      <c r="D10" s="11">
        <v>50.8</v>
      </c>
      <c r="E10" s="11">
        <v>3.18</v>
      </c>
      <c r="F10" s="6" t="str">
        <f t="shared" si="0"/>
        <v xml:space="preserve">*elseif,AR20,EQ,'L50,8X3,18',THEN
   CEDISAL_VAR_b=0.05080
   CEDISAL_VAR_t=0.00318
</v>
      </c>
      <c r="I10" s="1">
        <f t="shared" si="7"/>
        <v>3.18</v>
      </c>
      <c r="J10" s="1">
        <v>2540</v>
      </c>
      <c r="K10" s="1" t="b">
        <f t="shared" si="1"/>
        <v>0</v>
      </c>
      <c r="L10" s="1">
        <v>127</v>
      </c>
      <c r="M10" s="1" t="str">
        <f t="shared" si="2"/>
        <v>L25.4x3.18</v>
      </c>
      <c r="N10" s="1" t="str">
        <f t="shared" si="3"/>
        <v>L25x3</v>
      </c>
      <c r="O10" s="1">
        <f t="shared" si="4"/>
        <v>1.27</v>
      </c>
      <c r="P10" s="1">
        <f t="shared" si="5"/>
        <v>25.4</v>
      </c>
      <c r="Q10" s="1">
        <f t="shared" si="6"/>
        <v>3.18</v>
      </c>
    </row>
    <row r="11" spans="1:17" ht="15" customHeight="1" x14ac:dyDescent="0.25">
      <c r="A11" s="1" t="s">
        <v>1752</v>
      </c>
      <c r="B11" s="1" t="s">
        <v>495</v>
      </c>
      <c r="C11" s="2">
        <v>1.73</v>
      </c>
      <c r="D11" s="11">
        <v>25.4</v>
      </c>
      <c r="E11" s="11">
        <v>4.76</v>
      </c>
      <c r="F11" s="6" t="str">
        <f t="shared" si="0"/>
        <v xml:space="preserve">*elseif,AR20,EQ,'L25,4X4,76',THEN
   CEDISAL_VAR_b=0.02540
   CEDISAL_VAR_t=0.00476
</v>
      </c>
      <c r="I11" s="1">
        <f t="shared" si="7"/>
        <v>3.18</v>
      </c>
      <c r="J11" s="1">
        <v>3175</v>
      </c>
      <c r="K11" s="1" t="b">
        <f t="shared" si="1"/>
        <v>0</v>
      </c>
      <c r="L11" s="1">
        <v>153</v>
      </c>
      <c r="M11" s="1" t="str">
        <f t="shared" si="2"/>
        <v>L31.75x3.18</v>
      </c>
      <c r="N11" s="1" t="str">
        <f t="shared" si="3"/>
        <v>L31x3</v>
      </c>
      <c r="O11" s="1">
        <f t="shared" si="4"/>
        <v>1.53</v>
      </c>
      <c r="P11" s="1">
        <f t="shared" si="5"/>
        <v>31.75</v>
      </c>
      <c r="Q11" s="1">
        <f t="shared" si="6"/>
        <v>3.18</v>
      </c>
    </row>
    <row r="12" spans="1:17" ht="15" customHeight="1" x14ac:dyDescent="0.25">
      <c r="A12" s="1" t="s">
        <v>1753</v>
      </c>
      <c r="B12" s="1" t="s">
        <v>501</v>
      </c>
      <c r="C12" s="2">
        <v>2.2200000000000002</v>
      </c>
      <c r="D12" s="11">
        <v>31.75</v>
      </c>
      <c r="E12" s="11">
        <v>4.76</v>
      </c>
      <c r="F12" s="6" t="str">
        <f t="shared" si="0"/>
        <v xml:space="preserve">*elseif,AR20,EQ,'L31,75X4,76',THEN
   CEDISAL_VAR_b=0.03175
   CEDISAL_VAR_t=0.00476
</v>
      </c>
      <c r="I12" s="1">
        <f t="shared" si="7"/>
        <v>3.18</v>
      </c>
      <c r="J12" s="1">
        <v>3810</v>
      </c>
      <c r="K12" s="1" t="b">
        <f t="shared" si="1"/>
        <v>0</v>
      </c>
      <c r="L12" s="1">
        <v>185</v>
      </c>
      <c r="M12" s="1" t="str">
        <f t="shared" si="2"/>
        <v>L38.1x3.18</v>
      </c>
      <c r="N12" s="1" t="str">
        <f t="shared" si="3"/>
        <v>L38x3</v>
      </c>
      <c r="O12" s="1">
        <f t="shared" si="4"/>
        <v>1.85</v>
      </c>
      <c r="P12" s="1">
        <f t="shared" si="5"/>
        <v>38.1</v>
      </c>
      <c r="Q12" s="1">
        <f t="shared" si="6"/>
        <v>3.18</v>
      </c>
    </row>
    <row r="13" spans="1:17" ht="15" customHeight="1" x14ac:dyDescent="0.25">
      <c r="A13" s="1" t="s">
        <v>1754</v>
      </c>
      <c r="B13" s="1" t="s">
        <v>507</v>
      </c>
      <c r="C13" s="2">
        <v>2.7</v>
      </c>
      <c r="D13" s="11">
        <v>38.1</v>
      </c>
      <c r="E13" s="11">
        <v>4.76</v>
      </c>
      <c r="F13" s="6" t="str">
        <f t="shared" si="0"/>
        <v xml:space="preserve">*elseif,AR20,EQ,'L38,1X4,76',THEN
   CEDISAL_VAR_b=0.03810
   CEDISAL_VAR_t=0.00476
</v>
      </c>
      <c r="I13" s="1">
        <f t="shared" si="7"/>
        <v>3.18</v>
      </c>
      <c r="J13" s="1">
        <v>4445</v>
      </c>
      <c r="K13" s="1" t="b">
        <f t="shared" si="1"/>
        <v>0</v>
      </c>
      <c r="L13" s="1">
        <v>218</v>
      </c>
      <c r="M13" s="1" t="str">
        <f t="shared" si="2"/>
        <v>L44.45x3.18</v>
      </c>
      <c r="N13" s="1" t="str">
        <f t="shared" si="3"/>
        <v>L44x3</v>
      </c>
      <c r="O13" s="1">
        <f t="shared" si="4"/>
        <v>2.1800000000000002</v>
      </c>
      <c r="P13" s="1">
        <f t="shared" si="5"/>
        <v>44.45</v>
      </c>
      <c r="Q13" s="1">
        <f t="shared" si="6"/>
        <v>3.18</v>
      </c>
    </row>
    <row r="14" spans="1:17" ht="15" customHeight="1" x14ac:dyDescent="0.25">
      <c r="A14" s="1" t="s">
        <v>1755</v>
      </c>
      <c r="B14" s="1" t="s">
        <v>513</v>
      </c>
      <c r="C14" s="2">
        <v>3.19</v>
      </c>
      <c r="D14" s="11">
        <v>44.45</v>
      </c>
      <c r="E14" s="11">
        <v>4.76</v>
      </c>
      <c r="F14" s="6" t="str">
        <f t="shared" si="0"/>
        <v xml:space="preserve">*elseif,AR20,EQ,'L44,45X4,76',THEN
   CEDISAL_VAR_b=0.04445
   CEDISAL_VAR_t=0.00476
</v>
      </c>
      <c r="I14" s="1">
        <f t="shared" si="7"/>
        <v>3.18</v>
      </c>
      <c r="J14" s="1">
        <v>5080</v>
      </c>
      <c r="K14" s="1" t="b">
        <f t="shared" si="1"/>
        <v>0</v>
      </c>
      <c r="L14" s="1">
        <v>246</v>
      </c>
      <c r="M14" s="1" t="str">
        <f t="shared" si="2"/>
        <v>L50.8x3.18</v>
      </c>
      <c r="N14" s="1" t="str">
        <f t="shared" si="3"/>
        <v>L50x3</v>
      </c>
      <c r="O14" s="1">
        <f t="shared" si="4"/>
        <v>2.46</v>
      </c>
      <c r="P14" s="1">
        <f t="shared" si="5"/>
        <v>50.8</v>
      </c>
      <c r="Q14" s="1">
        <f t="shared" si="6"/>
        <v>3.18</v>
      </c>
    </row>
    <row r="15" spans="1:17" ht="15" customHeight="1" x14ac:dyDescent="0.25">
      <c r="A15" s="1" t="s">
        <v>1756</v>
      </c>
      <c r="B15" s="1" t="s">
        <v>519</v>
      </c>
      <c r="C15" s="2">
        <v>3.66</v>
      </c>
      <c r="D15" s="11">
        <v>50.8</v>
      </c>
      <c r="E15" s="11">
        <v>4.76</v>
      </c>
      <c r="F15" s="6" t="str">
        <f t="shared" si="0"/>
        <v xml:space="preserve">*elseif,AR20,EQ,'L50,8X4,76',THEN
   CEDISAL_VAR_b=0.05080
   CEDISAL_VAR_t=0.00476
</v>
      </c>
      <c r="I15" s="1">
        <v>4.76</v>
      </c>
      <c r="J15" s="1">
        <v>2540</v>
      </c>
      <c r="K15" s="1" t="b">
        <f t="shared" si="1"/>
        <v>1</v>
      </c>
      <c r="L15" s="1">
        <v>173</v>
      </c>
      <c r="M15" s="1" t="str">
        <f t="shared" si="2"/>
        <v>L25.4x4.76</v>
      </c>
      <c r="N15" s="1" t="str">
        <f t="shared" si="3"/>
        <v>L25x4</v>
      </c>
      <c r="O15" s="1">
        <f t="shared" si="4"/>
        <v>1.73</v>
      </c>
      <c r="P15" s="1">
        <f t="shared" si="5"/>
        <v>25.4</v>
      </c>
      <c r="Q15" s="1">
        <f t="shared" si="6"/>
        <v>4.76</v>
      </c>
    </row>
    <row r="16" spans="1:17" ht="15" customHeight="1" x14ac:dyDescent="0.25">
      <c r="A16" s="1" t="s">
        <v>1757</v>
      </c>
      <c r="B16" s="1" t="s">
        <v>527</v>
      </c>
      <c r="C16" s="2">
        <v>4.6399999999999997</v>
      </c>
      <c r="D16" s="11">
        <v>63.5</v>
      </c>
      <c r="E16" s="11">
        <v>4.76</v>
      </c>
      <c r="F16" s="6" t="str">
        <f t="shared" si="0"/>
        <v xml:space="preserve">*elseif,AR20,EQ,'L63,5X4,76',THEN
   CEDISAL_VAR_b=0.06350
   CEDISAL_VAR_t=0.00476
</v>
      </c>
      <c r="I16" s="1">
        <f t="shared" si="7"/>
        <v>4.76</v>
      </c>
      <c r="J16" s="1">
        <v>3175</v>
      </c>
      <c r="K16" s="1" t="b">
        <f t="shared" si="1"/>
        <v>0</v>
      </c>
      <c r="L16" s="1">
        <v>222</v>
      </c>
      <c r="M16" s="1" t="str">
        <f t="shared" si="2"/>
        <v>L31.75x4.76</v>
      </c>
      <c r="N16" s="1" t="str">
        <f t="shared" si="3"/>
        <v>L31x4</v>
      </c>
      <c r="O16" s="1">
        <f t="shared" si="4"/>
        <v>2.2200000000000002</v>
      </c>
      <c r="P16" s="1">
        <f t="shared" si="5"/>
        <v>31.75</v>
      </c>
      <c r="Q16" s="1">
        <f t="shared" si="6"/>
        <v>4.76</v>
      </c>
    </row>
    <row r="17" spans="1:17" ht="15" customHeight="1" x14ac:dyDescent="0.25">
      <c r="A17" s="1" t="s">
        <v>1758</v>
      </c>
      <c r="B17" s="1" t="s">
        <v>535</v>
      </c>
      <c r="C17" s="2">
        <v>5.59</v>
      </c>
      <c r="D17" s="11">
        <v>76.2</v>
      </c>
      <c r="E17" s="11">
        <v>4.76</v>
      </c>
      <c r="F17" s="6" t="str">
        <f t="shared" si="0"/>
        <v xml:space="preserve">*elseif,AR20,EQ,'L76,2X4,76',THEN
   CEDISAL_VAR_b=0.07620
   CEDISAL_VAR_t=0.00476
</v>
      </c>
      <c r="I17" s="1">
        <f t="shared" si="7"/>
        <v>4.76</v>
      </c>
      <c r="J17" s="1">
        <v>3810</v>
      </c>
      <c r="K17" s="1" t="b">
        <f t="shared" si="1"/>
        <v>0</v>
      </c>
      <c r="L17" s="1">
        <v>270</v>
      </c>
      <c r="M17" s="1" t="str">
        <f t="shared" si="2"/>
        <v>L38.1x4.76</v>
      </c>
      <c r="N17" s="1" t="str">
        <f t="shared" si="3"/>
        <v>L38x4</v>
      </c>
      <c r="O17" s="1">
        <f t="shared" si="4"/>
        <v>2.7</v>
      </c>
      <c r="P17" s="1">
        <f t="shared" si="5"/>
        <v>38.1</v>
      </c>
      <c r="Q17" s="1">
        <f t="shared" si="6"/>
        <v>4.76</v>
      </c>
    </row>
    <row r="18" spans="1:17" ht="15" customHeight="1" x14ac:dyDescent="0.25">
      <c r="A18" s="1" t="s">
        <v>1759</v>
      </c>
      <c r="B18" s="1" t="s">
        <v>497</v>
      </c>
      <c r="C18" s="2">
        <v>2.2200000000000002</v>
      </c>
      <c r="D18" s="11">
        <v>25.4</v>
      </c>
      <c r="E18" s="11">
        <v>6.35</v>
      </c>
      <c r="F18" s="6" t="str">
        <f t="shared" si="0"/>
        <v xml:space="preserve">*elseif,AR20,EQ,'L25,4X6,35',THEN
   CEDISAL_VAR_b=0.02540
   CEDISAL_VAR_t=0.00635
</v>
      </c>
      <c r="I18" s="1">
        <f t="shared" si="7"/>
        <v>4.76</v>
      </c>
      <c r="J18" s="1">
        <v>4445</v>
      </c>
      <c r="K18" s="1" t="b">
        <f t="shared" si="1"/>
        <v>0</v>
      </c>
      <c r="L18" s="1">
        <v>319</v>
      </c>
      <c r="M18" s="1" t="str">
        <f t="shared" si="2"/>
        <v>L44.45x4.76</v>
      </c>
      <c r="N18" s="1" t="str">
        <f t="shared" si="3"/>
        <v>L44x4</v>
      </c>
      <c r="O18" s="1">
        <f t="shared" si="4"/>
        <v>3.19</v>
      </c>
      <c r="P18" s="1">
        <f t="shared" si="5"/>
        <v>44.45</v>
      </c>
      <c r="Q18" s="1">
        <f t="shared" si="6"/>
        <v>4.76</v>
      </c>
    </row>
    <row r="19" spans="1:17" ht="15" customHeight="1" x14ac:dyDescent="0.25">
      <c r="A19" s="1" t="s">
        <v>1760</v>
      </c>
      <c r="B19" s="1" t="s">
        <v>503</v>
      </c>
      <c r="C19" s="2">
        <v>2.86</v>
      </c>
      <c r="D19" s="11">
        <v>31.75</v>
      </c>
      <c r="E19" s="11">
        <v>6.35</v>
      </c>
      <c r="F19" s="6" t="str">
        <f t="shared" si="0"/>
        <v xml:space="preserve">*elseif,AR20,EQ,'L31,75X6,35',THEN
   CEDISAL_VAR_b=0.03175
   CEDISAL_VAR_t=0.00635
</v>
      </c>
      <c r="I19" s="1">
        <f t="shared" si="7"/>
        <v>4.76</v>
      </c>
      <c r="J19" s="1">
        <v>5080</v>
      </c>
      <c r="K19" s="1" t="b">
        <f t="shared" si="1"/>
        <v>0</v>
      </c>
      <c r="L19" s="1">
        <v>366</v>
      </c>
      <c r="M19" s="1" t="str">
        <f t="shared" si="2"/>
        <v>L50.8x4.76</v>
      </c>
      <c r="N19" s="1" t="str">
        <f t="shared" si="3"/>
        <v>L50x4</v>
      </c>
      <c r="O19" s="1">
        <f t="shared" si="4"/>
        <v>3.66</v>
      </c>
      <c r="P19" s="1">
        <f t="shared" si="5"/>
        <v>50.8</v>
      </c>
      <c r="Q19" s="1">
        <f t="shared" si="6"/>
        <v>4.76</v>
      </c>
    </row>
    <row r="20" spans="1:17" ht="15" customHeight="1" x14ac:dyDescent="0.25">
      <c r="A20" s="1" t="s">
        <v>1761</v>
      </c>
      <c r="B20" s="1" t="s">
        <v>509</v>
      </c>
      <c r="C20" s="2">
        <v>3.51</v>
      </c>
      <c r="D20" s="11">
        <v>38.1</v>
      </c>
      <c r="E20" s="11">
        <v>6.35</v>
      </c>
      <c r="F20" s="6" t="str">
        <f t="shared" si="0"/>
        <v xml:space="preserve">*elseif,AR20,EQ,'L38,1X6,35',THEN
   CEDISAL_VAR_b=0.03810
   CEDISAL_VAR_t=0.00635
</v>
      </c>
      <c r="I20" s="1">
        <f t="shared" si="7"/>
        <v>4.76</v>
      </c>
      <c r="J20" s="1">
        <v>6350</v>
      </c>
      <c r="K20" s="1" t="b">
        <f t="shared" si="1"/>
        <v>0</v>
      </c>
      <c r="L20" s="1">
        <v>464</v>
      </c>
      <c r="M20" s="1" t="str">
        <f t="shared" si="2"/>
        <v>L63.5x4.76</v>
      </c>
      <c r="N20" s="1" t="str">
        <f t="shared" si="3"/>
        <v>L63x4</v>
      </c>
      <c r="O20" s="1">
        <f t="shared" si="4"/>
        <v>4.6399999999999997</v>
      </c>
      <c r="P20" s="1">
        <f t="shared" si="5"/>
        <v>63.5</v>
      </c>
      <c r="Q20" s="1">
        <f t="shared" si="6"/>
        <v>4.76</v>
      </c>
    </row>
    <row r="21" spans="1:17" ht="15" customHeight="1" x14ac:dyDescent="0.25">
      <c r="A21" s="1" t="s">
        <v>1762</v>
      </c>
      <c r="B21" s="1" t="s">
        <v>515</v>
      </c>
      <c r="C21" s="2">
        <v>4.16</v>
      </c>
      <c r="D21" s="11">
        <v>44.45</v>
      </c>
      <c r="E21" s="11">
        <v>6.35</v>
      </c>
      <c r="F21" s="6" t="str">
        <f t="shared" si="0"/>
        <v xml:space="preserve">*elseif,AR20,EQ,'L44,45X6,35',THEN
   CEDISAL_VAR_b=0.04445
   CEDISAL_VAR_t=0.00635
</v>
      </c>
      <c r="I21" s="1">
        <f t="shared" si="7"/>
        <v>4.76</v>
      </c>
      <c r="J21" s="1">
        <v>7620</v>
      </c>
      <c r="K21" s="1" t="b">
        <f t="shared" si="1"/>
        <v>0</v>
      </c>
      <c r="L21" s="1">
        <v>559</v>
      </c>
      <c r="M21" s="1" t="str">
        <f t="shared" si="2"/>
        <v>L76.2x4.76</v>
      </c>
      <c r="N21" s="1" t="str">
        <f t="shared" si="3"/>
        <v>L76x4</v>
      </c>
      <c r="O21" s="1">
        <f t="shared" si="4"/>
        <v>5.59</v>
      </c>
      <c r="P21" s="1">
        <f t="shared" si="5"/>
        <v>76.2</v>
      </c>
      <c r="Q21" s="1">
        <f t="shared" si="6"/>
        <v>4.76</v>
      </c>
    </row>
    <row r="22" spans="1:17" ht="15" customHeight="1" x14ac:dyDescent="0.25">
      <c r="A22" s="1" t="s">
        <v>1763</v>
      </c>
      <c r="B22" s="1" t="s">
        <v>521</v>
      </c>
      <c r="C22" s="2">
        <v>4.79</v>
      </c>
      <c r="D22" s="11">
        <v>50.8</v>
      </c>
      <c r="E22" s="11">
        <v>6.35</v>
      </c>
      <c r="F22" s="6" t="str">
        <f t="shared" si="0"/>
        <v xml:space="preserve">*elseif,AR20,EQ,'L50,8X6,35',THEN
   CEDISAL_VAR_b=0.05080
   CEDISAL_VAR_t=0.00635
</v>
      </c>
      <c r="I22" s="1">
        <v>6.35</v>
      </c>
      <c r="J22" s="1">
        <v>2540</v>
      </c>
      <c r="K22" s="1" t="b">
        <f t="shared" si="1"/>
        <v>1</v>
      </c>
      <c r="L22" s="1">
        <v>222</v>
      </c>
      <c r="M22" s="1" t="str">
        <f t="shared" si="2"/>
        <v>L25.4x6.35</v>
      </c>
      <c r="N22" s="1" t="str">
        <f t="shared" si="3"/>
        <v>L25x6</v>
      </c>
      <c r="O22" s="1">
        <f t="shared" si="4"/>
        <v>2.2200000000000002</v>
      </c>
      <c r="P22" s="1">
        <f t="shared" si="5"/>
        <v>25.4</v>
      </c>
      <c r="Q22" s="1">
        <f t="shared" si="6"/>
        <v>6.35</v>
      </c>
    </row>
    <row r="23" spans="1:17" ht="15" customHeight="1" x14ac:dyDescent="0.25">
      <c r="A23" s="1" t="s">
        <v>1764</v>
      </c>
      <c r="B23" s="1" t="s">
        <v>529</v>
      </c>
      <c r="C23" s="2">
        <v>6.1</v>
      </c>
      <c r="D23" s="11">
        <v>63.5</v>
      </c>
      <c r="E23" s="11">
        <v>6.35</v>
      </c>
      <c r="F23" s="6" t="str">
        <f t="shared" si="0"/>
        <v xml:space="preserve">*elseif,AR20,EQ,'L63,5X6,35',THEN
   CEDISAL_VAR_b=0.06350
   CEDISAL_VAR_t=0.00635
</v>
      </c>
      <c r="I23" s="1">
        <f t="shared" si="7"/>
        <v>6.35</v>
      </c>
      <c r="J23" s="1">
        <v>3175</v>
      </c>
      <c r="K23" s="1" t="b">
        <f t="shared" si="1"/>
        <v>0</v>
      </c>
      <c r="L23" s="1">
        <v>286</v>
      </c>
      <c r="M23" s="1" t="str">
        <f t="shared" si="2"/>
        <v>L31.75x6.35</v>
      </c>
      <c r="N23" s="1" t="str">
        <f t="shared" si="3"/>
        <v>L31x6</v>
      </c>
      <c r="O23" s="1">
        <f t="shared" si="4"/>
        <v>2.86</v>
      </c>
      <c r="P23" s="1">
        <f t="shared" si="5"/>
        <v>31.75</v>
      </c>
      <c r="Q23" s="1">
        <f t="shared" si="6"/>
        <v>6.35</v>
      </c>
    </row>
    <row r="24" spans="1:17" ht="15" customHeight="1" x14ac:dyDescent="0.25">
      <c r="A24" s="1" t="s">
        <v>1765</v>
      </c>
      <c r="B24" s="1" t="s">
        <v>537</v>
      </c>
      <c r="C24" s="2">
        <v>7.35</v>
      </c>
      <c r="D24" s="11">
        <v>76.2</v>
      </c>
      <c r="E24" s="11">
        <v>6.35</v>
      </c>
      <c r="F24" s="6" t="str">
        <f t="shared" si="0"/>
        <v xml:space="preserve">*elseif,AR20,EQ,'L76,2X6,35',THEN
   CEDISAL_VAR_b=0.07620
   CEDISAL_VAR_t=0.00635
</v>
      </c>
      <c r="I24" s="1">
        <f t="shared" si="7"/>
        <v>6.35</v>
      </c>
      <c r="J24" s="1">
        <v>3810</v>
      </c>
      <c r="K24" s="1" t="b">
        <f t="shared" si="1"/>
        <v>0</v>
      </c>
      <c r="L24" s="1">
        <v>351</v>
      </c>
      <c r="M24" s="1" t="str">
        <f t="shared" si="2"/>
        <v>L38.1x6.35</v>
      </c>
      <c r="N24" s="1" t="str">
        <f t="shared" si="3"/>
        <v>L38x6</v>
      </c>
      <c r="O24" s="1">
        <f t="shared" si="4"/>
        <v>3.51</v>
      </c>
      <c r="P24" s="1">
        <f t="shared" si="5"/>
        <v>38.1</v>
      </c>
      <c r="Q24" s="1">
        <f t="shared" si="6"/>
        <v>6.35</v>
      </c>
    </row>
    <row r="25" spans="1:17" ht="15" customHeight="1" x14ac:dyDescent="0.25">
      <c r="A25" s="1" t="s">
        <v>1766</v>
      </c>
      <c r="B25" s="1" t="s">
        <v>551</v>
      </c>
      <c r="C25" s="2">
        <v>9.6</v>
      </c>
      <c r="D25" s="11">
        <v>101.6</v>
      </c>
      <c r="E25" s="11">
        <v>6.35</v>
      </c>
      <c r="F25" s="6" t="str">
        <f t="shared" si="0"/>
        <v xml:space="preserve">*elseif,AR20,EQ,'L101,6X6,35',THEN
   CEDISAL_VAR_b=0.10160
   CEDISAL_VAR_t=0.00635
</v>
      </c>
      <c r="I25" s="1">
        <f t="shared" si="7"/>
        <v>6.35</v>
      </c>
      <c r="J25" s="1">
        <v>4445</v>
      </c>
      <c r="K25" s="1" t="b">
        <f t="shared" si="1"/>
        <v>0</v>
      </c>
      <c r="L25" s="1">
        <v>416</v>
      </c>
      <c r="M25" s="1" t="str">
        <f t="shared" si="2"/>
        <v>L44.45x6.35</v>
      </c>
      <c r="N25" s="1" t="str">
        <f t="shared" si="3"/>
        <v>L44x6</v>
      </c>
      <c r="O25" s="1">
        <f t="shared" si="4"/>
        <v>4.16</v>
      </c>
      <c r="P25" s="1">
        <f t="shared" si="5"/>
        <v>44.45</v>
      </c>
      <c r="Q25" s="1">
        <f t="shared" si="6"/>
        <v>6.35</v>
      </c>
    </row>
    <row r="26" spans="1:17" ht="15" customHeight="1" x14ac:dyDescent="0.25">
      <c r="A26" s="1" t="s">
        <v>1767</v>
      </c>
      <c r="B26" s="1" t="s">
        <v>523</v>
      </c>
      <c r="C26" s="2">
        <v>5.88</v>
      </c>
      <c r="D26" s="11">
        <v>50.8</v>
      </c>
      <c r="E26" s="11">
        <v>7.94</v>
      </c>
      <c r="F26" s="6" t="str">
        <f t="shared" si="0"/>
        <v xml:space="preserve">*elseif,AR20,EQ,'L50,8X7,94',THEN
   CEDISAL_VAR_b=0.05080
   CEDISAL_VAR_t=0.00794
</v>
      </c>
      <c r="I26" s="1">
        <f t="shared" si="7"/>
        <v>6.35</v>
      </c>
      <c r="J26" s="1">
        <v>5080</v>
      </c>
      <c r="K26" s="1" t="b">
        <f t="shared" si="1"/>
        <v>0</v>
      </c>
      <c r="L26" s="1">
        <v>479</v>
      </c>
      <c r="M26" s="1" t="str">
        <f t="shared" si="2"/>
        <v>L50.8x6.35</v>
      </c>
      <c r="N26" s="1" t="str">
        <f t="shared" si="3"/>
        <v>L50x6</v>
      </c>
      <c r="O26" s="1">
        <f t="shared" si="4"/>
        <v>4.79</v>
      </c>
      <c r="P26" s="1">
        <f t="shared" si="5"/>
        <v>50.8</v>
      </c>
      <c r="Q26" s="1">
        <f t="shared" si="6"/>
        <v>6.35</v>
      </c>
    </row>
    <row r="27" spans="1:17" ht="15" customHeight="1" x14ac:dyDescent="0.25">
      <c r="A27" s="1" t="s">
        <v>1768</v>
      </c>
      <c r="B27" s="1" t="s">
        <v>531</v>
      </c>
      <c r="C27" s="2">
        <v>7.49</v>
      </c>
      <c r="D27" s="11">
        <v>63.2</v>
      </c>
      <c r="E27" s="11">
        <v>7.94</v>
      </c>
      <c r="F27" s="6" t="str">
        <f t="shared" si="0"/>
        <v xml:space="preserve">*elseif,AR20,EQ,'L63,2X7,94',THEN
   CEDISAL_VAR_b=0.06320
   CEDISAL_VAR_t=0.00794
</v>
      </c>
      <c r="I27" s="1">
        <f t="shared" si="7"/>
        <v>6.35</v>
      </c>
      <c r="J27" s="1">
        <v>6350</v>
      </c>
      <c r="K27" s="1" t="b">
        <f t="shared" si="1"/>
        <v>0</v>
      </c>
      <c r="L27" s="1">
        <v>610</v>
      </c>
      <c r="M27" s="1" t="str">
        <f t="shared" si="2"/>
        <v>L63.5x6.35</v>
      </c>
      <c r="N27" s="1" t="str">
        <f t="shared" si="3"/>
        <v>L63x6</v>
      </c>
      <c r="O27" s="1">
        <f t="shared" si="4"/>
        <v>6.1</v>
      </c>
      <c r="P27" s="1">
        <f t="shared" si="5"/>
        <v>63.5</v>
      </c>
      <c r="Q27" s="1">
        <f t="shared" si="6"/>
        <v>6.35</v>
      </c>
    </row>
    <row r="28" spans="1:17" ht="15" customHeight="1" x14ac:dyDescent="0.25">
      <c r="A28" s="1" t="s">
        <v>1769</v>
      </c>
      <c r="B28" s="1" t="s">
        <v>539</v>
      </c>
      <c r="C28" s="2">
        <v>8.99</v>
      </c>
      <c r="D28" s="11">
        <v>76.2</v>
      </c>
      <c r="E28" s="11">
        <v>7.94</v>
      </c>
      <c r="F28" s="6" t="str">
        <f t="shared" si="0"/>
        <v xml:space="preserve">*elseif,AR20,EQ,'L76,2X7,94',THEN
   CEDISAL_VAR_b=0.07620
   CEDISAL_VAR_t=0.00794
</v>
      </c>
      <c r="I28" s="1">
        <f t="shared" si="7"/>
        <v>6.35</v>
      </c>
      <c r="J28" s="1">
        <v>7620</v>
      </c>
      <c r="K28" s="1" t="b">
        <f t="shared" si="1"/>
        <v>0</v>
      </c>
      <c r="L28" s="1">
        <v>735</v>
      </c>
      <c r="M28" s="1" t="str">
        <f t="shared" si="2"/>
        <v>L76.2x6.35</v>
      </c>
      <c r="N28" s="1" t="str">
        <f t="shared" si="3"/>
        <v>L76x6</v>
      </c>
      <c r="O28" s="1">
        <f t="shared" si="4"/>
        <v>7.35</v>
      </c>
      <c r="P28" s="1">
        <f t="shared" si="5"/>
        <v>76.2</v>
      </c>
      <c r="Q28" s="1">
        <f t="shared" si="6"/>
        <v>6.35</v>
      </c>
    </row>
    <row r="29" spans="1:17" ht="15" customHeight="1" x14ac:dyDescent="0.25">
      <c r="A29" s="1" t="s">
        <v>1770</v>
      </c>
      <c r="B29" s="1" t="s">
        <v>553</v>
      </c>
      <c r="C29" s="2">
        <v>12.3</v>
      </c>
      <c r="D29" s="11">
        <v>101.6</v>
      </c>
      <c r="E29" s="11">
        <v>7.94</v>
      </c>
      <c r="F29" s="6" t="str">
        <f t="shared" si="0"/>
        <v xml:space="preserve">*elseif,AR20,EQ,'L101,6X7,94',THEN
   CEDISAL_VAR_b=0.10160
   CEDISAL_VAR_t=0.00794
</v>
      </c>
      <c r="I29" s="1">
        <f t="shared" si="7"/>
        <v>6.35</v>
      </c>
      <c r="J29" s="1">
        <v>10160</v>
      </c>
      <c r="K29" s="1" t="b">
        <f t="shared" si="1"/>
        <v>0</v>
      </c>
      <c r="L29" s="1">
        <v>960</v>
      </c>
      <c r="M29" s="1" t="str">
        <f t="shared" si="2"/>
        <v>L101.6x6.35</v>
      </c>
      <c r="N29" s="1" t="str">
        <f t="shared" si="3"/>
        <v>L101x6</v>
      </c>
      <c r="O29" s="1">
        <f t="shared" si="4"/>
        <v>9.6</v>
      </c>
      <c r="P29" s="1">
        <f t="shared" si="5"/>
        <v>101.6</v>
      </c>
      <c r="Q29" s="1">
        <f t="shared" si="6"/>
        <v>6.35</v>
      </c>
    </row>
    <row r="30" spans="1:17" ht="15" customHeight="1" x14ac:dyDescent="0.25">
      <c r="A30" s="1" t="s">
        <v>1771</v>
      </c>
      <c r="B30" s="1" t="s">
        <v>525</v>
      </c>
      <c r="C30" s="2">
        <v>6.99</v>
      </c>
      <c r="D30" s="11">
        <v>50.8</v>
      </c>
      <c r="E30" s="11">
        <v>9.5299999999999994</v>
      </c>
      <c r="F30" s="6" t="str">
        <f t="shared" si="0"/>
        <v xml:space="preserve">*elseif,AR20,EQ,'L50,8X9,53',THEN
   CEDISAL_VAR_b=0.05080
   CEDISAL_VAR_t=0.00953
</v>
      </c>
      <c r="I30" s="1">
        <v>7.94</v>
      </c>
      <c r="J30" s="1">
        <v>5080</v>
      </c>
      <c r="K30" s="1" t="b">
        <f t="shared" si="1"/>
        <v>1</v>
      </c>
      <c r="L30" s="1">
        <v>588</v>
      </c>
      <c r="M30" s="1" t="str">
        <f t="shared" si="2"/>
        <v>L50.8x7.94</v>
      </c>
      <c r="N30" s="1" t="str">
        <f t="shared" si="3"/>
        <v>L50x7</v>
      </c>
      <c r="O30" s="1">
        <f t="shared" si="4"/>
        <v>5.88</v>
      </c>
      <c r="P30" s="1">
        <f t="shared" si="5"/>
        <v>50.8</v>
      </c>
      <c r="Q30" s="1">
        <f t="shared" si="6"/>
        <v>7.94</v>
      </c>
    </row>
    <row r="31" spans="1:17" ht="15" customHeight="1" x14ac:dyDescent="0.25">
      <c r="A31" s="1" t="s">
        <v>1772</v>
      </c>
      <c r="B31" s="1" t="s">
        <v>533</v>
      </c>
      <c r="C31" s="2">
        <v>8.86</v>
      </c>
      <c r="D31" s="11">
        <v>63.2</v>
      </c>
      <c r="E31" s="11">
        <v>9.5299999999999994</v>
      </c>
      <c r="F31" s="6" t="str">
        <f t="shared" si="0"/>
        <v xml:space="preserve">*elseif,AR20,EQ,'L63,2X9,53',THEN
   CEDISAL_VAR_b=0.06320
   CEDISAL_VAR_t=0.00953
</v>
      </c>
      <c r="I31" s="1">
        <f t="shared" si="7"/>
        <v>7.94</v>
      </c>
      <c r="J31" s="1">
        <v>6320</v>
      </c>
      <c r="K31" s="1" t="b">
        <f t="shared" si="1"/>
        <v>0</v>
      </c>
      <c r="L31" s="1">
        <v>749</v>
      </c>
      <c r="M31" s="1" t="str">
        <f t="shared" si="2"/>
        <v>L63.2x7.94</v>
      </c>
      <c r="N31" s="1" t="str">
        <f t="shared" si="3"/>
        <v>L63x7</v>
      </c>
      <c r="O31" s="1">
        <f t="shared" si="4"/>
        <v>7.49</v>
      </c>
      <c r="P31" s="1">
        <f t="shared" si="5"/>
        <v>63.2</v>
      </c>
      <c r="Q31" s="1">
        <f t="shared" si="6"/>
        <v>7.94</v>
      </c>
    </row>
    <row r="32" spans="1:17" ht="15" customHeight="1" x14ac:dyDescent="0.25">
      <c r="A32" s="1" t="s">
        <v>1773</v>
      </c>
      <c r="B32" s="1" t="s">
        <v>541</v>
      </c>
      <c r="C32" s="2">
        <v>10.69</v>
      </c>
      <c r="D32" s="11">
        <v>76.2</v>
      </c>
      <c r="E32" s="11">
        <v>9.5299999999999994</v>
      </c>
      <c r="F32" s="6" t="str">
        <f t="shared" si="0"/>
        <v xml:space="preserve">*elseif,AR20,EQ,'L76,2X9,53',THEN
   CEDISAL_VAR_b=0.07620
   CEDISAL_VAR_t=0.00953
</v>
      </c>
      <c r="I32" s="1">
        <f t="shared" si="7"/>
        <v>7.94</v>
      </c>
      <c r="J32" s="1">
        <v>7620</v>
      </c>
      <c r="K32" s="1" t="b">
        <f t="shared" si="1"/>
        <v>0</v>
      </c>
      <c r="L32" s="1">
        <v>899</v>
      </c>
      <c r="M32" s="1" t="str">
        <f t="shared" si="2"/>
        <v>L76.2x7.94</v>
      </c>
      <c r="N32" s="1" t="str">
        <f t="shared" si="3"/>
        <v>L76x7</v>
      </c>
      <c r="O32" s="1">
        <f t="shared" si="4"/>
        <v>8.99</v>
      </c>
      <c r="P32" s="1">
        <f t="shared" si="5"/>
        <v>76.2</v>
      </c>
      <c r="Q32" s="1">
        <f t="shared" si="6"/>
        <v>7.94</v>
      </c>
    </row>
    <row r="33" spans="1:17" ht="15" customHeight="1" x14ac:dyDescent="0.25">
      <c r="A33" s="1" t="s">
        <v>1774</v>
      </c>
      <c r="B33" s="1" t="s">
        <v>555</v>
      </c>
      <c r="C33" s="2">
        <v>14.41</v>
      </c>
      <c r="D33" s="11">
        <v>101.6</v>
      </c>
      <c r="E33" s="11">
        <v>9.5299999999999994</v>
      </c>
      <c r="F33" s="6" t="str">
        <f t="shared" si="0"/>
        <v xml:space="preserve">*elseif,AR20,EQ,'L101,6X9,53',THEN
   CEDISAL_VAR_b=0.10160
   CEDISAL_VAR_t=0.00953
</v>
      </c>
      <c r="I33" s="1">
        <f t="shared" si="7"/>
        <v>7.94</v>
      </c>
      <c r="J33" s="1">
        <v>10160</v>
      </c>
      <c r="K33" s="1" t="b">
        <f t="shared" si="1"/>
        <v>0</v>
      </c>
      <c r="L33" s="1">
        <v>1230</v>
      </c>
      <c r="M33" s="1" t="str">
        <f t="shared" si="2"/>
        <v>L101.6x7.94</v>
      </c>
      <c r="N33" s="1" t="str">
        <f t="shared" si="3"/>
        <v>L101x7</v>
      </c>
      <c r="O33" s="1">
        <f t="shared" si="4"/>
        <v>12.3</v>
      </c>
      <c r="P33" s="1">
        <f t="shared" si="5"/>
        <v>101.6</v>
      </c>
      <c r="Q33" s="1">
        <f t="shared" si="6"/>
        <v>7.94</v>
      </c>
    </row>
    <row r="34" spans="1:17" ht="15" customHeight="1" x14ac:dyDescent="0.25">
      <c r="A34" s="1" t="s">
        <v>1775</v>
      </c>
      <c r="B34" s="1" t="s">
        <v>573</v>
      </c>
      <c r="C34" s="2">
        <v>22.2</v>
      </c>
      <c r="D34" s="11">
        <v>152.4</v>
      </c>
      <c r="E34" s="11">
        <v>9.5299999999999994</v>
      </c>
      <c r="F34" s="6" t="str">
        <f t="shared" si="0"/>
        <v xml:space="preserve">*elseif,AR20,EQ,'L152,4X9,53',THEN
   CEDISAL_VAR_b=0.15240
   CEDISAL_VAR_t=0.00953
</v>
      </c>
      <c r="I34" s="1">
        <v>9.5299999999999994</v>
      </c>
      <c r="J34" s="1">
        <v>5080</v>
      </c>
      <c r="K34" s="1" t="b">
        <f t="shared" si="1"/>
        <v>1</v>
      </c>
      <c r="L34" s="1">
        <v>699</v>
      </c>
      <c r="M34" s="1" t="str">
        <f t="shared" si="2"/>
        <v>L50.8x9.53</v>
      </c>
      <c r="N34" s="1" t="str">
        <f t="shared" si="3"/>
        <v>L50x9</v>
      </c>
      <c r="O34" s="1">
        <f t="shared" si="4"/>
        <v>6.99</v>
      </c>
      <c r="P34" s="1">
        <f t="shared" si="5"/>
        <v>50.8</v>
      </c>
      <c r="Q34" s="1">
        <f t="shared" si="6"/>
        <v>9.5299999999999994</v>
      </c>
    </row>
    <row r="35" spans="1:17" ht="15" customHeight="1" x14ac:dyDescent="0.25">
      <c r="A35" s="1" t="s">
        <v>1776</v>
      </c>
      <c r="B35" s="1" t="s">
        <v>557</v>
      </c>
      <c r="C35" s="2">
        <v>16.899999999999999</v>
      </c>
      <c r="D35" s="11">
        <v>101.6</v>
      </c>
      <c r="E35" s="11">
        <v>11.1</v>
      </c>
      <c r="F35" s="6" t="str">
        <f t="shared" si="0"/>
        <v xml:space="preserve">*elseif,AR20,EQ,'L101,6X11,1',THEN
   CEDISAL_VAR_b=0.10160
   CEDISAL_VAR_t=0.01110
</v>
      </c>
      <c r="I35" s="1">
        <f t="shared" si="7"/>
        <v>9.5299999999999994</v>
      </c>
      <c r="J35" s="1">
        <v>6320</v>
      </c>
      <c r="K35" s="1" t="b">
        <f t="shared" si="1"/>
        <v>0</v>
      </c>
      <c r="L35" s="1">
        <v>886</v>
      </c>
      <c r="M35" s="1" t="str">
        <f t="shared" si="2"/>
        <v>L63.2x9.53</v>
      </c>
      <c r="N35" s="1" t="str">
        <f t="shared" si="3"/>
        <v>L63x9</v>
      </c>
      <c r="O35" s="1">
        <f t="shared" si="4"/>
        <v>8.86</v>
      </c>
      <c r="P35" s="1">
        <f t="shared" si="5"/>
        <v>63.2</v>
      </c>
      <c r="Q35" s="1">
        <f t="shared" si="6"/>
        <v>9.5299999999999994</v>
      </c>
    </row>
    <row r="36" spans="1:17" ht="15" customHeight="1" x14ac:dyDescent="0.25">
      <c r="A36" s="1" t="s">
        <v>1777</v>
      </c>
      <c r="B36" s="1" t="s">
        <v>543</v>
      </c>
      <c r="C36" s="2">
        <v>14</v>
      </c>
      <c r="D36" s="11">
        <v>76.2</v>
      </c>
      <c r="E36" s="11">
        <v>12.7</v>
      </c>
      <c r="F36" s="6" t="str">
        <f t="shared" si="0"/>
        <v xml:space="preserve">*elseif,AR20,EQ,'L76,2X12,7',THEN
   CEDISAL_VAR_b=0.07620
   CEDISAL_VAR_t=0.01270
</v>
      </c>
      <c r="I36" s="1">
        <f t="shared" si="7"/>
        <v>9.5299999999999994</v>
      </c>
      <c r="J36" s="1">
        <v>7620</v>
      </c>
      <c r="K36" s="1" t="b">
        <f t="shared" si="1"/>
        <v>0</v>
      </c>
      <c r="L36" s="1">
        <v>1069</v>
      </c>
      <c r="M36" s="1" t="str">
        <f t="shared" si="2"/>
        <v>L76.2x9.53</v>
      </c>
      <c r="N36" s="1" t="str">
        <f t="shared" si="3"/>
        <v>L76x9</v>
      </c>
      <c r="O36" s="1">
        <f t="shared" si="4"/>
        <v>10.69</v>
      </c>
      <c r="P36" s="1">
        <f t="shared" si="5"/>
        <v>76.2</v>
      </c>
      <c r="Q36" s="1">
        <f t="shared" si="6"/>
        <v>9.5299999999999994</v>
      </c>
    </row>
    <row r="37" spans="1:17" ht="15" customHeight="1" x14ac:dyDescent="0.25">
      <c r="A37" s="1" t="s">
        <v>1778</v>
      </c>
      <c r="B37" s="1" t="s">
        <v>559</v>
      </c>
      <c r="C37" s="2">
        <v>18.97</v>
      </c>
      <c r="D37" s="11">
        <v>101.6</v>
      </c>
      <c r="E37" s="11">
        <v>12.7</v>
      </c>
      <c r="F37" s="6" t="str">
        <f t="shared" si="0"/>
        <v xml:space="preserve">*elseif,AR20,EQ,'L101,6X12,7',THEN
   CEDISAL_VAR_b=0.10160
   CEDISAL_VAR_t=0.01270
</v>
      </c>
      <c r="I37" s="1">
        <f t="shared" si="7"/>
        <v>9.5299999999999994</v>
      </c>
      <c r="J37" s="1">
        <v>10160</v>
      </c>
      <c r="K37" s="1" t="b">
        <f t="shared" si="1"/>
        <v>0</v>
      </c>
      <c r="L37" s="1">
        <v>1441</v>
      </c>
      <c r="M37" s="1" t="str">
        <f t="shared" si="2"/>
        <v>L101.6x9.53</v>
      </c>
      <c r="N37" s="1" t="str">
        <f t="shared" si="3"/>
        <v>L101x9</v>
      </c>
      <c r="O37" s="1">
        <f t="shared" si="4"/>
        <v>14.41</v>
      </c>
      <c r="P37" s="1">
        <f t="shared" si="5"/>
        <v>101.6</v>
      </c>
      <c r="Q37" s="1">
        <f t="shared" si="6"/>
        <v>9.5299999999999994</v>
      </c>
    </row>
    <row r="38" spans="1:17" ht="15" customHeight="1" x14ac:dyDescent="0.25">
      <c r="A38" s="1" t="s">
        <v>1779</v>
      </c>
      <c r="B38" s="1" t="s">
        <v>567</v>
      </c>
      <c r="C38" s="2">
        <v>24.3</v>
      </c>
      <c r="D38" s="11">
        <v>127</v>
      </c>
      <c r="E38" s="11">
        <v>12.7</v>
      </c>
      <c r="F38" s="6" t="str">
        <f t="shared" si="0"/>
        <v xml:space="preserve">*elseif,AR20,EQ,'L127X12,7',THEN
   CEDISAL_VAR_b=0.12700
   CEDISAL_VAR_t=0.01270
</v>
      </c>
      <c r="I38" s="1">
        <f t="shared" si="7"/>
        <v>9.5299999999999994</v>
      </c>
      <c r="J38" s="1">
        <v>15240</v>
      </c>
      <c r="K38" s="1" t="b">
        <f t="shared" si="1"/>
        <v>0</v>
      </c>
      <c r="L38" s="1">
        <v>2220</v>
      </c>
      <c r="M38" s="1" t="str">
        <f t="shared" si="2"/>
        <v>L152.4x9.53</v>
      </c>
      <c r="N38" s="1" t="str">
        <f t="shared" si="3"/>
        <v>L152x9</v>
      </c>
      <c r="O38" s="1">
        <f t="shared" si="4"/>
        <v>22.2</v>
      </c>
      <c r="P38" s="1">
        <f t="shared" si="5"/>
        <v>152.4</v>
      </c>
      <c r="Q38" s="1">
        <f t="shared" si="6"/>
        <v>9.5299999999999994</v>
      </c>
    </row>
    <row r="39" spans="1:17" ht="15" customHeight="1" x14ac:dyDescent="0.25">
      <c r="A39" s="1" t="s">
        <v>1780</v>
      </c>
      <c r="B39" s="1" t="s">
        <v>575</v>
      </c>
      <c r="C39" s="2">
        <v>29.2</v>
      </c>
      <c r="D39" s="11">
        <v>152.4</v>
      </c>
      <c r="E39" s="11">
        <v>12.7</v>
      </c>
      <c r="F39" s="6" t="str">
        <f t="shared" si="0"/>
        <v xml:space="preserve">*elseif,AR20,EQ,'L152,4X12,7',THEN
   CEDISAL_VAR_b=0.15240
   CEDISAL_VAR_t=0.01270
</v>
      </c>
      <c r="I39" s="1">
        <v>11.1</v>
      </c>
      <c r="J39" s="1">
        <v>10160</v>
      </c>
      <c r="K39" s="1" t="b">
        <f t="shared" si="1"/>
        <v>1</v>
      </c>
      <c r="L39" s="1">
        <v>1690</v>
      </c>
      <c r="M39" s="1" t="str">
        <f t="shared" si="2"/>
        <v>L101.6x11.1</v>
      </c>
      <c r="N39" s="1" t="str">
        <f t="shared" si="3"/>
        <v>L101x11</v>
      </c>
      <c r="O39" s="1">
        <f t="shared" si="4"/>
        <v>16.899999999999999</v>
      </c>
      <c r="P39" s="1">
        <f t="shared" si="5"/>
        <v>101.6</v>
      </c>
      <c r="Q39" s="1">
        <f t="shared" si="6"/>
        <v>11.1</v>
      </c>
    </row>
    <row r="40" spans="1:17" ht="15" customHeight="1" x14ac:dyDescent="0.25">
      <c r="A40" s="1" t="s">
        <v>1781</v>
      </c>
      <c r="B40" s="1" t="s">
        <v>577</v>
      </c>
      <c r="C40" s="2">
        <v>36</v>
      </c>
      <c r="D40" s="11">
        <v>152.4</v>
      </c>
      <c r="E40" s="11">
        <v>15.88</v>
      </c>
      <c r="F40" s="6" t="str">
        <f t="shared" si="0"/>
        <v xml:space="preserve">*elseif,AR20,EQ,'L152,4X15,88',THEN
   CEDISAL_VAR_b=0.15240
   CEDISAL_VAR_t=0.01588
</v>
      </c>
      <c r="I40" s="1">
        <v>12.7</v>
      </c>
      <c r="J40" s="1">
        <v>7620</v>
      </c>
      <c r="K40" s="1" t="b">
        <f t="shared" si="1"/>
        <v>1</v>
      </c>
      <c r="L40" s="1">
        <v>1400</v>
      </c>
      <c r="M40" s="1" t="str">
        <f t="shared" si="2"/>
        <v>L76.2x12.7</v>
      </c>
      <c r="N40" s="1" t="str">
        <f t="shared" si="3"/>
        <v>L76x12</v>
      </c>
      <c r="O40" s="1">
        <f t="shared" si="4"/>
        <v>14</v>
      </c>
      <c r="P40" s="1">
        <f t="shared" si="5"/>
        <v>76.2</v>
      </c>
      <c r="Q40" s="1">
        <f t="shared" si="6"/>
        <v>12.7</v>
      </c>
    </row>
    <row r="41" spans="1:17" ht="15" customHeight="1" x14ac:dyDescent="0.25">
      <c r="A41" s="1" t="s">
        <v>1782</v>
      </c>
      <c r="B41" s="1" t="s">
        <v>579</v>
      </c>
      <c r="C41" s="2">
        <v>42.7</v>
      </c>
      <c r="D41" s="11">
        <v>152.4</v>
      </c>
      <c r="E41" s="11">
        <v>19.05</v>
      </c>
      <c r="F41" s="6" t="str">
        <f t="shared" si="0"/>
        <v xml:space="preserve">*elseif,AR20,EQ,'L152,4X19,05',THEN
   CEDISAL_VAR_b=0.15240
   CEDISAL_VAR_t=0.01905
</v>
      </c>
      <c r="I41" s="1">
        <f t="shared" si="7"/>
        <v>12.7</v>
      </c>
      <c r="J41" s="1">
        <v>10160</v>
      </c>
      <c r="K41" s="1" t="b">
        <f t="shared" si="1"/>
        <v>0</v>
      </c>
      <c r="L41" s="1">
        <v>1897</v>
      </c>
      <c r="M41" s="1" t="str">
        <f t="shared" si="2"/>
        <v>L101.6x12.7</v>
      </c>
      <c r="N41" s="1" t="str">
        <f t="shared" si="3"/>
        <v>L101x12</v>
      </c>
      <c r="O41" s="1">
        <f t="shared" si="4"/>
        <v>18.97</v>
      </c>
      <c r="P41" s="1">
        <f t="shared" si="5"/>
        <v>101.6</v>
      </c>
      <c r="Q41" s="1">
        <f t="shared" si="6"/>
        <v>12.7</v>
      </c>
    </row>
    <row r="42" spans="1:17" ht="15" customHeight="1" x14ac:dyDescent="0.25">
      <c r="D42" s="11"/>
      <c r="E42" s="11"/>
      <c r="F42" s="6"/>
      <c r="I42" s="1">
        <f t="shared" si="7"/>
        <v>12.7</v>
      </c>
      <c r="J42" s="1">
        <v>12700</v>
      </c>
      <c r="K42" s="1" t="b">
        <f t="shared" si="1"/>
        <v>0</v>
      </c>
      <c r="L42" s="1">
        <v>2430</v>
      </c>
      <c r="M42" s="1" t="str">
        <f t="shared" si="2"/>
        <v>L127x12.7</v>
      </c>
      <c r="N42" s="1" t="str">
        <f t="shared" si="3"/>
        <v>L127x12</v>
      </c>
      <c r="O42" s="1">
        <f t="shared" si="4"/>
        <v>24.3</v>
      </c>
      <c r="P42" s="1">
        <f t="shared" si="5"/>
        <v>127</v>
      </c>
      <c r="Q42" s="1">
        <f t="shared" si="6"/>
        <v>12.7</v>
      </c>
    </row>
    <row r="43" spans="1:17" ht="15" customHeight="1" x14ac:dyDescent="0.25">
      <c r="D43" s="11"/>
      <c r="E43" s="11"/>
      <c r="F43" s="6"/>
      <c r="I43" s="1">
        <f t="shared" si="7"/>
        <v>12.7</v>
      </c>
      <c r="J43" s="1">
        <v>15240</v>
      </c>
      <c r="K43" s="1" t="b">
        <f t="shared" si="1"/>
        <v>0</v>
      </c>
      <c r="L43" s="1">
        <v>2920</v>
      </c>
      <c r="M43" s="1" t="str">
        <f t="shared" si="2"/>
        <v>L152.4x12.7</v>
      </c>
      <c r="N43" s="1" t="str">
        <f t="shared" si="3"/>
        <v>L152x12</v>
      </c>
      <c r="O43" s="1">
        <f t="shared" si="4"/>
        <v>29.2</v>
      </c>
      <c r="P43" s="1">
        <f t="shared" si="5"/>
        <v>152.4</v>
      </c>
      <c r="Q43" s="1">
        <f t="shared" si="6"/>
        <v>12.7</v>
      </c>
    </row>
    <row r="44" spans="1:17" ht="15" customHeight="1" x14ac:dyDescent="0.25">
      <c r="D44" s="11"/>
      <c r="E44" s="11"/>
      <c r="F44" s="6"/>
      <c r="I44" s="1">
        <v>15.88</v>
      </c>
      <c r="J44" s="1">
        <v>15240</v>
      </c>
      <c r="K44" s="1" t="b">
        <f t="shared" si="1"/>
        <v>0</v>
      </c>
      <c r="L44" s="1">
        <v>3600</v>
      </c>
      <c r="M44" s="1" t="str">
        <f t="shared" si="2"/>
        <v>L152.4x15.88</v>
      </c>
      <c r="N44" s="1" t="str">
        <f t="shared" si="3"/>
        <v>L152x15</v>
      </c>
      <c r="O44" s="1">
        <f t="shared" si="4"/>
        <v>36</v>
      </c>
      <c r="P44" s="1">
        <f t="shared" si="5"/>
        <v>152.4</v>
      </c>
      <c r="Q44" s="1">
        <f t="shared" si="6"/>
        <v>15.88</v>
      </c>
    </row>
    <row r="45" spans="1:17" ht="15" customHeight="1" x14ac:dyDescent="0.25">
      <c r="D45" s="11"/>
      <c r="E45" s="11"/>
      <c r="F45" s="6"/>
      <c r="I45" s="1">
        <v>19.05</v>
      </c>
      <c r="J45" s="1">
        <v>15240</v>
      </c>
      <c r="K45" s="1" t="b">
        <f t="shared" si="1"/>
        <v>0</v>
      </c>
      <c r="L45" s="1">
        <v>4270</v>
      </c>
      <c r="M45" s="1" t="str">
        <f t="shared" si="2"/>
        <v>L152.4x19.05</v>
      </c>
      <c r="N45" s="1" t="str">
        <f t="shared" si="3"/>
        <v>L152x19</v>
      </c>
      <c r="O45" s="1">
        <f t="shared" si="4"/>
        <v>42.7</v>
      </c>
      <c r="P45" s="1">
        <f t="shared" si="5"/>
        <v>152.4</v>
      </c>
      <c r="Q45" s="1">
        <f t="shared" si="6"/>
        <v>19.05</v>
      </c>
    </row>
    <row r="46" spans="1:17" ht="15" customHeight="1" x14ac:dyDescent="0.25">
      <c r="D46" s="11"/>
      <c r="E46" s="11"/>
      <c r="F46" s="6"/>
    </row>
    <row r="47" spans="1:17" ht="15" customHeight="1" x14ac:dyDescent="0.25">
      <c r="D47" s="11"/>
      <c r="E47" s="11"/>
      <c r="F47" s="6"/>
    </row>
    <row r="48" spans="1:17" ht="15" customHeight="1" x14ac:dyDescent="0.25">
      <c r="D48" s="11"/>
      <c r="E48" s="11"/>
      <c r="F48" s="6"/>
    </row>
    <row r="49" spans="4:6" ht="15" customHeight="1" x14ac:dyDescent="0.25">
      <c r="D49" s="11"/>
      <c r="E49" s="11"/>
      <c r="F49" s="6"/>
    </row>
    <row r="50" spans="4:6" ht="15" customHeight="1" x14ac:dyDescent="0.25">
      <c r="D50" s="11"/>
      <c r="E50" s="11"/>
      <c r="F50" s="6"/>
    </row>
    <row r="51" spans="4:6" ht="15" customHeight="1" x14ac:dyDescent="0.25">
      <c r="D51" s="11"/>
      <c r="E51" s="11"/>
      <c r="F51" s="6"/>
    </row>
    <row r="52" spans="4:6" ht="15" customHeight="1" x14ac:dyDescent="0.25">
      <c r="F52" s="6"/>
    </row>
    <row r="53" spans="4:6" ht="15" customHeight="1" x14ac:dyDescent="0.25">
      <c r="F53" s="6"/>
    </row>
    <row r="54" spans="4:6" ht="15" customHeight="1" x14ac:dyDescent="0.25">
      <c r="F54" s="6"/>
    </row>
    <row r="55" spans="4:6" ht="15" customHeight="1" x14ac:dyDescent="0.25">
      <c r="F55" s="6"/>
    </row>
    <row r="56" spans="4:6" ht="15" customHeight="1" x14ac:dyDescent="0.25">
      <c r="F56" s="6"/>
    </row>
    <row r="57" spans="4:6" ht="15" customHeight="1" x14ac:dyDescent="0.25">
      <c r="F57" s="6"/>
    </row>
    <row r="58" spans="4:6" ht="15" customHeight="1" x14ac:dyDescent="0.25">
      <c r="F58" s="6"/>
    </row>
    <row r="59" spans="4:6" ht="15" customHeight="1" x14ac:dyDescent="0.25">
      <c r="F59" s="6"/>
    </row>
    <row r="60" spans="4:6" ht="15" customHeight="1" x14ac:dyDescent="0.25">
      <c r="F60" s="6"/>
    </row>
    <row r="61" spans="4:6" ht="15" customHeight="1" x14ac:dyDescent="0.25">
      <c r="F61" s="6"/>
    </row>
    <row r="62" spans="4:6" ht="15" customHeight="1" x14ac:dyDescent="0.25">
      <c r="F62" s="6"/>
    </row>
    <row r="63" spans="4:6" ht="15" customHeight="1" x14ac:dyDescent="0.25">
      <c r="F63" s="6"/>
    </row>
    <row r="64" spans="4:6" ht="15" customHeight="1" x14ac:dyDescent="0.25">
      <c r="F64" s="6"/>
    </row>
    <row r="65" spans="6:6" ht="15" customHeight="1" x14ac:dyDescent="0.25">
      <c r="F65" s="6"/>
    </row>
    <row r="66" spans="6:6" ht="15" customHeight="1" x14ac:dyDescent="0.25">
      <c r="F66" s="6"/>
    </row>
    <row r="67" spans="6:6" ht="15" customHeight="1" x14ac:dyDescent="0.25">
      <c r="F67" s="6"/>
    </row>
    <row r="68" spans="6:6" ht="15" customHeight="1" x14ac:dyDescent="0.25">
      <c r="F68" s="6"/>
    </row>
    <row r="69" spans="6:6" ht="15" customHeight="1" x14ac:dyDescent="0.25">
      <c r="F69" s="6"/>
    </row>
    <row r="70" spans="6:6" ht="15" customHeight="1" x14ac:dyDescent="0.25">
      <c r="F70" s="6"/>
    </row>
    <row r="71" spans="6:6" ht="15" customHeight="1" x14ac:dyDescent="0.25">
      <c r="F71" s="6"/>
    </row>
    <row r="72" spans="6:6" ht="15" customHeight="1" x14ac:dyDescent="0.25">
      <c r="F72" s="6"/>
    </row>
    <row r="73" spans="6:6" ht="15" customHeight="1" x14ac:dyDescent="0.25">
      <c r="F73" s="6"/>
    </row>
    <row r="74" spans="6:6" ht="15" customHeight="1" x14ac:dyDescent="0.25">
      <c r="F74" s="6"/>
    </row>
    <row r="75" spans="6:6" ht="15" customHeight="1" x14ac:dyDescent="0.25">
      <c r="F75" s="6"/>
    </row>
    <row r="76" spans="6:6" ht="15" customHeight="1" x14ac:dyDescent="0.25">
      <c r="F76" s="6"/>
    </row>
    <row r="77" spans="6:6" ht="15" customHeight="1" x14ac:dyDescent="0.25">
      <c r="F77" s="6"/>
    </row>
    <row r="78" spans="6:6" ht="15" customHeight="1" x14ac:dyDescent="0.25">
      <c r="F78" s="6"/>
    </row>
    <row r="79" spans="6:6" ht="15" customHeight="1" x14ac:dyDescent="0.25">
      <c r="F79" s="6"/>
    </row>
    <row r="80" spans="6:6" ht="15" customHeight="1" x14ac:dyDescent="0.25">
      <c r="F80" s="6"/>
    </row>
    <row r="81" spans="6:6" ht="15" customHeight="1" x14ac:dyDescent="0.25">
      <c r="F81" s="6"/>
    </row>
    <row r="82" spans="6:6" ht="15" customHeight="1" x14ac:dyDescent="0.25">
      <c r="F82" s="6"/>
    </row>
    <row r="83" spans="6:6" ht="15" customHeight="1" x14ac:dyDescent="0.25">
      <c r="F83" s="6"/>
    </row>
    <row r="84" spans="6:6" ht="15" customHeight="1" x14ac:dyDescent="0.25">
      <c r="F84" s="6"/>
    </row>
    <row r="85" spans="6:6" ht="15" customHeight="1" x14ac:dyDescent="0.25">
      <c r="F85" s="6"/>
    </row>
    <row r="86" spans="6:6" ht="15" customHeight="1" x14ac:dyDescent="0.25">
      <c r="F86" s="6"/>
    </row>
    <row r="87" spans="6:6" ht="15" customHeight="1" x14ac:dyDescent="0.25">
      <c r="F87" s="6"/>
    </row>
    <row r="88" spans="6:6" ht="15" customHeight="1" x14ac:dyDescent="0.25">
      <c r="F88" s="6"/>
    </row>
    <row r="89" spans="6:6" ht="15" customHeight="1" x14ac:dyDescent="0.25">
      <c r="F89" s="6"/>
    </row>
    <row r="90" spans="6:6" ht="15" customHeight="1" x14ac:dyDescent="0.25"/>
    <row r="91" spans="6:6" ht="15" customHeight="1" x14ac:dyDescent="0.25"/>
    <row r="92" spans="6:6" ht="15" customHeight="1" x14ac:dyDescent="0.25"/>
    <row r="93" spans="6:6" ht="15" customHeight="1" x14ac:dyDescent="0.25"/>
    <row r="94" spans="6:6" ht="15" customHeight="1" x14ac:dyDescent="0.25"/>
    <row r="95" spans="6:6" ht="15" customHeight="1" x14ac:dyDescent="0.25"/>
    <row r="96" spans="6: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3:5" ht="15" customHeight="1" x14ac:dyDescent="0.25"/>
    <row r="498" spans="3:5" ht="15" customHeight="1" x14ac:dyDescent="0.25"/>
    <row r="499" spans="3:5" ht="15" customHeight="1" x14ac:dyDescent="0.25"/>
    <row r="500" spans="3:5" ht="15" customHeight="1" x14ac:dyDescent="0.25"/>
    <row r="501" spans="3:5" s="5" customFormat="1" ht="15" customHeight="1" thickBot="1" x14ac:dyDescent="0.3">
      <c r="C501" s="4"/>
      <c r="D501" s="4"/>
      <c r="E501" s="4"/>
    </row>
    <row r="502" spans="3:5" ht="15" customHeight="1" x14ac:dyDescent="0.25"/>
    <row r="503" spans="3:5" ht="15" customHeight="1" x14ac:dyDescent="0.25"/>
    <row r="504" spans="3:5" ht="15" customHeight="1" x14ac:dyDescent="0.25"/>
    <row r="505" spans="3:5" ht="15" customHeight="1" x14ac:dyDescent="0.25"/>
    <row r="506" spans="3:5" ht="15" customHeight="1" x14ac:dyDescent="0.25"/>
    <row r="507" spans="3:5" ht="15" customHeight="1" x14ac:dyDescent="0.25"/>
    <row r="508" spans="3:5" ht="15" customHeight="1" x14ac:dyDescent="0.25"/>
    <row r="509" spans="3:5" ht="15" customHeight="1" x14ac:dyDescent="0.25"/>
    <row r="510" spans="3:5" ht="15" customHeight="1" x14ac:dyDescent="0.25"/>
    <row r="511" spans="3:5" ht="15" customHeight="1" x14ac:dyDescent="0.25"/>
    <row r="512" spans="3:5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</sheetData>
  <conditionalFormatting sqref="F2:BD377">
    <cfRule type="notContainsBlanks" dxfId="16" priority="9">
      <formula>LEN(TRIM(F2))&gt;0</formula>
    </cfRule>
  </conditionalFormatting>
  <conditionalFormatting sqref="A1:E1">
    <cfRule type="notContainsBlanks" dxfId="15" priority="10">
      <formula>LEN(TRIM(A1))&gt;0</formula>
    </cfRule>
  </conditionalFormatting>
  <conditionalFormatting sqref="A1:E501">
    <cfRule type="containsBlanks" dxfId="14" priority="7">
      <formula>LEN(TRIM(A1))=0</formula>
    </cfRule>
    <cfRule type="expression" dxfId="13" priority="8">
      <formula>AND(COUNTA(A1),(COUNTBLANK(A$1)&lt;&gt;0))</formula>
    </cfRule>
    <cfRule type="notContainsBlanks" dxfId="12" priority="11">
      <formula>LEN(TRIM(A1))&gt;0</formula>
    </cfRule>
  </conditionalFormatting>
  <conditionalFormatting sqref="H50:H51">
    <cfRule type="notContainsBlanks" dxfId="11" priority="6">
      <formula>LEN(TRIM(H50))&gt;0</formula>
    </cfRule>
  </conditionalFormatting>
  <conditionalFormatting sqref="H62">
    <cfRule type="notContainsBlanks" dxfId="10" priority="5">
      <formula>LEN(TRIM(H62))&gt;0</formula>
    </cfRule>
  </conditionalFormatting>
  <conditionalFormatting sqref="H75">
    <cfRule type="notContainsBlanks" dxfId="9" priority="4">
      <formula>LEN(TRIM(H75))&gt;0</formula>
    </cfRule>
  </conditionalFormatting>
  <conditionalFormatting sqref="H76">
    <cfRule type="notContainsBlanks" dxfId="8" priority="3">
      <formula>LEN(TRIM(H76))&gt;0</formula>
    </cfRule>
  </conditionalFormatting>
  <conditionalFormatting sqref="I76:I80">
    <cfRule type="notContainsBlanks" dxfId="7" priority="2">
      <formula>LEN(TRIM(I76))&gt;0</formula>
    </cfRule>
  </conditionalFormatting>
  <conditionalFormatting sqref="O3:O87">
    <cfRule type="notContainsBlanks" dxfId="6" priority="1">
      <formula>LEN(TRIM(O3))&gt;0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0"/>
  <sheetViews>
    <sheetView showGridLines="0" tabSelected="1" zoomScaleNormal="100" workbookViewId="0">
      <pane ySplit="1" topLeftCell="A2" activePane="bottomLeft" state="frozen"/>
      <selection pane="bottomLeft" activeCell="I1" sqref="I1"/>
    </sheetView>
  </sheetViews>
  <sheetFormatPr defaultRowHeight="12.75" x14ac:dyDescent="0.25"/>
  <cols>
    <col min="1" max="2" width="18.7109375" style="1" customWidth="1"/>
    <col min="3" max="7" width="10.7109375" style="2" customWidth="1"/>
    <col min="8" max="8" width="73.28515625" style="1" bestFit="1" customWidth="1"/>
    <col min="9" max="70" width="10.7109375" style="1" customWidth="1"/>
    <col min="71" max="16384" width="9.140625" style="1"/>
  </cols>
  <sheetData>
    <row r="1" spans="1:9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tr">
        <f>IF(COUNTA([1]GERAL!B6),[1]GERAL!B6,"")</f>
        <v>d</v>
      </c>
      <c r="E1" s="3" t="str">
        <f>IF(COUNTA([1]GERAL!B7),[1]GERAL!B7,"")</f>
        <v>bf</v>
      </c>
      <c r="F1" s="3" t="str">
        <f>IF(COUNTA([1]GERAL!B8),[1]GERAL!B8,"")</f>
        <v>tf</v>
      </c>
      <c r="G1" s="3" t="str">
        <f>IF(COUNTA([1]GERAL!B9),[1]GERAL!B9,"")</f>
        <v>tw</v>
      </c>
      <c r="H1" s="1" t="s">
        <v>176</v>
      </c>
      <c r="I1" s="9" t="s">
        <v>1783</v>
      </c>
    </row>
    <row r="2" spans="1:9" ht="15" customHeight="1" x14ac:dyDescent="0.25">
      <c r="A2" s="1" t="s">
        <v>636</v>
      </c>
      <c r="B2" s="1" t="s">
        <v>637</v>
      </c>
      <c r="C2" s="2">
        <v>0.71</v>
      </c>
      <c r="D2" s="2">
        <v>15.88</v>
      </c>
      <c r="E2" s="2">
        <v>15.88</v>
      </c>
      <c r="F2" s="2">
        <v>3.18</v>
      </c>
      <c r="G2" s="2">
        <v>3.18</v>
      </c>
      <c r="H2" s="6" t="str">
        <f>$H$1 &amp; UPPER(A2) &amp; "',THEN" &amp; CHAR(10) &amp; "   " &amp; $I$1 &amp; "_VAR_" &amp; $D$1 &amp; "=" &amp; FIXED(D2/1000,4) &amp; CHAR(10) &amp; "   " &amp; $I$1 &amp; "_VAR_" &amp; $E$1 &amp; "=" &amp; FIXED(E2/1000,4) &amp; CHAR(10) &amp; "   " &amp; $I$1 &amp; "_VAR_" &amp; $F$1 &amp; "=" &amp; FIXED(F2/1000,4) &amp; CHAR(10) &amp; "   " &amp; $I$1 &amp; "_VAR_" &amp; $G$1 &amp; "=" &amp; FIXED(G2/1000,4) &amp; CHAR(10)</f>
        <v xml:space="preserve">*elseif,AR20,EQ,'T15.88X3.18',THEN
   CEDISAT_VAR_d=0.0159
   CEDISAT_VAR_bf=0.0159
   CEDISAT_VAR_tf=0.0032
   CEDISAT_VAR_tw=0.0032
</v>
      </c>
    </row>
    <row r="3" spans="1:9" ht="15" customHeight="1" x14ac:dyDescent="0.25">
      <c r="A3" s="1" t="s">
        <v>640</v>
      </c>
      <c r="B3" s="1" t="s">
        <v>641</v>
      </c>
      <c r="C3" s="2">
        <v>0.86</v>
      </c>
      <c r="D3" s="2">
        <v>19.05</v>
      </c>
      <c r="E3" s="2">
        <v>19.05</v>
      </c>
      <c r="F3" s="2">
        <v>3.18</v>
      </c>
      <c r="G3" s="2">
        <v>3.18</v>
      </c>
      <c r="H3" s="6" t="str">
        <f t="shared" ref="H3:H11" si="0">$H$1 &amp; UPPER(A3) &amp; "',THEN" &amp; CHAR(10) &amp; "   " &amp; $I$1 &amp; "_VAR_" &amp; $D$1 &amp; "=" &amp; FIXED(D3/1000,4) &amp; CHAR(10) &amp; "   " &amp; $I$1 &amp; "_VAR_" &amp; $E$1 &amp; "=" &amp; FIXED(E3/1000,4) &amp; CHAR(10) &amp; "   " &amp; $I$1 &amp; "_VAR_" &amp; $F$1 &amp; "=" &amp; FIXED(F3/1000,4) &amp; CHAR(10) &amp; "   " &amp; $I$1 &amp; "_VAR_" &amp; $G$1 &amp; "=" &amp; FIXED(G3/1000,4) &amp; CHAR(10)</f>
        <v xml:space="preserve">*elseif,AR20,EQ,'T19.05X3.18',THEN
   CEDISAT_VAR_d=0.0191
   CEDISAT_VAR_bf=0.0191
   CEDISAT_VAR_tf=0.0032
   CEDISAT_VAR_tw=0.0032
</v>
      </c>
    </row>
    <row r="4" spans="1:9" ht="15" customHeight="1" x14ac:dyDescent="0.25">
      <c r="A4" s="1" t="s">
        <v>642</v>
      </c>
      <c r="B4" s="1" t="s">
        <v>643</v>
      </c>
      <c r="C4" s="2">
        <v>0.99</v>
      </c>
      <c r="D4" s="2">
        <v>22.22</v>
      </c>
      <c r="E4" s="2">
        <v>22.22</v>
      </c>
      <c r="F4" s="2">
        <v>3.18</v>
      </c>
      <c r="G4" s="2">
        <v>3.18</v>
      </c>
      <c r="H4" s="6" t="str">
        <f t="shared" si="0"/>
        <v xml:space="preserve">*elseif,AR20,EQ,'T22.22X3.18',THEN
   CEDISAT_VAR_d=0.0222
   CEDISAT_VAR_bf=0.0222
   CEDISAT_VAR_tf=0.0032
   CEDISAT_VAR_tw=0.0032
</v>
      </c>
    </row>
    <row r="5" spans="1:9" ht="15" customHeight="1" x14ac:dyDescent="0.25">
      <c r="A5" s="1" t="s">
        <v>644</v>
      </c>
      <c r="B5" s="1" t="s">
        <v>645</v>
      </c>
      <c r="C5" s="2">
        <v>1.18</v>
      </c>
      <c r="D5" s="2">
        <v>25.4</v>
      </c>
      <c r="E5" s="2">
        <v>25.4</v>
      </c>
      <c r="F5" s="2">
        <v>3.18</v>
      </c>
      <c r="G5" s="2">
        <v>3.18</v>
      </c>
      <c r="H5" s="6" t="str">
        <f t="shared" si="0"/>
        <v xml:space="preserve">*elseif,AR20,EQ,'T25.4X3.18',THEN
   CEDISAT_VAR_d=0.0254
   CEDISAT_VAR_bf=0.0254
   CEDISAT_VAR_tf=0.0032
   CEDISAT_VAR_tw=0.0032
</v>
      </c>
    </row>
    <row r="6" spans="1:9" ht="15" customHeight="1" x14ac:dyDescent="0.25">
      <c r="A6" s="1" t="s">
        <v>646</v>
      </c>
      <c r="B6" s="1" t="s">
        <v>647</v>
      </c>
      <c r="C6" s="2">
        <v>1.5</v>
      </c>
      <c r="D6" s="2">
        <v>31.75</v>
      </c>
      <c r="E6" s="2">
        <v>31.75</v>
      </c>
      <c r="F6" s="2">
        <v>3.18</v>
      </c>
      <c r="G6" s="2">
        <v>3.18</v>
      </c>
      <c r="H6" s="6" t="str">
        <f t="shared" si="0"/>
        <v xml:space="preserve">*elseif,AR20,EQ,'T31.75X3.18',THEN
   CEDISAT_VAR_d=0.0318
   CEDISAT_VAR_bf=0.0318
   CEDISAT_VAR_tf=0.0032
   CEDISAT_VAR_tw=0.0032
</v>
      </c>
    </row>
    <row r="7" spans="1:9" ht="15" customHeight="1" x14ac:dyDescent="0.25">
      <c r="A7" s="1" t="s">
        <v>648</v>
      </c>
      <c r="B7" s="1" t="s">
        <v>649</v>
      </c>
      <c r="C7" s="2">
        <v>1.82</v>
      </c>
      <c r="D7" s="2">
        <v>38.1</v>
      </c>
      <c r="E7" s="2">
        <v>38.1</v>
      </c>
      <c r="F7" s="2">
        <v>3.18</v>
      </c>
      <c r="G7" s="2">
        <v>3.18</v>
      </c>
      <c r="H7" s="6" t="str">
        <f t="shared" si="0"/>
        <v xml:space="preserve">*elseif,AR20,EQ,'T38.1X3.18',THEN
   CEDISAT_VAR_d=0.0381
   CEDISAT_VAR_bf=0.0381
   CEDISAT_VAR_tf=0.0032
   CEDISAT_VAR_tw=0.0032
</v>
      </c>
    </row>
    <row r="8" spans="1:9" ht="15" customHeight="1" x14ac:dyDescent="0.25">
      <c r="A8" s="1" t="s">
        <v>650</v>
      </c>
      <c r="B8" s="1" t="s">
        <v>651</v>
      </c>
      <c r="C8" s="2">
        <v>2.16</v>
      </c>
      <c r="D8" s="2">
        <v>31.75</v>
      </c>
      <c r="E8" s="2">
        <v>31.75</v>
      </c>
      <c r="F8" s="2">
        <v>4.76</v>
      </c>
      <c r="G8" s="2">
        <v>4.76</v>
      </c>
      <c r="H8" s="6" t="str">
        <f t="shared" si="0"/>
        <v xml:space="preserve">*elseif,AR20,EQ,'T31.75X4.76',THEN
   CEDISAT_VAR_d=0.0318
   CEDISAT_VAR_bf=0.0318
   CEDISAT_VAR_tf=0.0048
   CEDISAT_VAR_tw=0.0048
</v>
      </c>
    </row>
    <row r="9" spans="1:9" ht="15" customHeight="1" x14ac:dyDescent="0.25">
      <c r="A9" s="1" t="s">
        <v>652</v>
      </c>
      <c r="B9" s="1" t="s">
        <v>653</v>
      </c>
      <c r="C9" s="2">
        <v>2.65</v>
      </c>
      <c r="D9" s="2">
        <v>38.1</v>
      </c>
      <c r="E9" s="2">
        <v>38.1</v>
      </c>
      <c r="F9" s="2">
        <v>4.76</v>
      </c>
      <c r="G9" s="2">
        <v>4.76</v>
      </c>
      <c r="H9" s="6" t="str">
        <f t="shared" si="0"/>
        <v xml:space="preserve">*elseif,AR20,EQ,'T38.1X4.76',THEN
   CEDISAT_VAR_d=0.0381
   CEDISAT_VAR_bf=0.0381
   CEDISAT_VAR_tf=0.0048
   CEDISAT_VAR_tw=0.0048
</v>
      </c>
    </row>
    <row r="10" spans="1:9" ht="15" customHeight="1" x14ac:dyDescent="0.25">
      <c r="A10" s="1" t="s">
        <v>654</v>
      </c>
      <c r="B10" s="1" t="s">
        <v>655</v>
      </c>
      <c r="C10" s="2">
        <v>3.62</v>
      </c>
      <c r="D10" s="2">
        <v>50.8</v>
      </c>
      <c r="E10" s="2">
        <v>50.8</v>
      </c>
      <c r="F10" s="2">
        <v>4.76</v>
      </c>
      <c r="G10" s="2">
        <v>4.76</v>
      </c>
      <c r="H10" s="6" t="str">
        <f t="shared" si="0"/>
        <v xml:space="preserve">*elseif,AR20,EQ,'T50.8X4.76',THEN
   CEDISAT_VAR_d=0.0508
   CEDISAT_VAR_bf=0.0508
   CEDISAT_VAR_tf=0.0048
   CEDISAT_VAR_tw=0.0048
</v>
      </c>
    </row>
    <row r="11" spans="1:9" ht="15" customHeight="1" x14ac:dyDescent="0.25">
      <c r="A11" s="1" t="s">
        <v>1784</v>
      </c>
      <c r="B11" s="1" t="s">
        <v>1785</v>
      </c>
      <c r="C11" s="2">
        <v>3.42</v>
      </c>
      <c r="D11" s="2">
        <v>38.1</v>
      </c>
      <c r="E11" s="2">
        <v>38.1</v>
      </c>
      <c r="F11" s="2">
        <v>6.35</v>
      </c>
      <c r="G11" s="2">
        <v>6.35</v>
      </c>
      <c r="H11" s="6" t="str">
        <f t="shared" si="0"/>
        <v xml:space="preserve">*elseif,AR20,EQ,'T38.1X6.35',THEN
   CEDISAT_VAR_d=0.0381
   CEDISAT_VAR_bf=0.0381
   CEDISAT_VAR_tf=0.0064
   CEDISAT_VAR_tw=0.0064
</v>
      </c>
    </row>
    <row r="12" spans="1:9" ht="15" customHeight="1" x14ac:dyDescent="0.25">
      <c r="A12" s="1" t="s">
        <v>656</v>
      </c>
      <c r="B12" s="1" t="s">
        <v>657</v>
      </c>
      <c r="C12" s="2">
        <v>4.74</v>
      </c>
      <c r="D12" s="2">
        <v>50.8</v>
      </c>
      <c r="E12" s="2">
        <v>50.8</v>
      </c>
      <c r="F12" s="2">
        <v>6.35</v>
      </c>
      <c r="G12" s="2">
        <v>6.35</v>
      </c>
      <c r="H12" s="6" t="str">
        <f>$H$1 &amp; UPPER(A12) &amp; "',THEN" &amp; CHAR(10) &amp; "   " &amp; $I$1 &amp; "_VAR_" &amp; $D$1 &amp; "=" &amp; FIXED(D12/1000,4) &amp; CHAR(10) &amp; "   " &amp; $I$1 &amp; "_VAR_" &amp; $E$1 &amp; "=" &amp; FIXED(E12/1000,4) &amp; CHAR(10) &amp; "   " &amp; $I$1 &amp; "_VAR_" &amp; $F$1 &amp; "=" &amp; FIXED(F12/1000,4) &amp; CHAR(10) &amp; "   " &amp; $I$1 &amp; "_VAR_" &amp; $G$1 &amp; "=" &amp; FIXED(G12/1000,4) &amp; CHAR(10)</f>
        <v xml:space="preserve">*elseif,AR20,EQ,'T50.8X6.35',THEN
   CEDISAT_VAR_d=0.0508
   CEDISAT_VAR_bf=0.0508
   CEDISAT_VAR_tf=0.0064
   CEDISAT_VAR_tw=0.0064
</v>
      </c>
    </row>
    <row r="13" spans="1:9" ht="15" customHeight="1" x14ac:dyDescent="0.25">
      <c r="H13" s="6"/>
    </row>
    <row r="14" spans="1:9" ht="15" customHeight="1" x14ac:dyDescent="0.25">
      <c r="H14" s="6"/>
    </row>
    <row r="15" spans="1:9" ht="15" customHeight="1" x14ac:dyDescent="0.25">
      <c r="H15" s="6"/>
    </row>
    <row r="16" spans="1:9" ht="15" customHeight="1" x14ac:dyDescent="0.25">
      <c r="H16" s="6"/>
    </row>
    <row r="17" spans="8:8" ht="15" customHeight="1" x14ac:dyDescent="0.25">
      <c r="H17" s="6"/>
    </row>
    <row r="18" spans="8:8" ht="15" customHeight="1" x14ac:dyDescent="0.25">
      <c r="H18" s="6"/>
    </row>
    <row r="19" spans="8:8" ht="15" customHeight="1" x14ac:dyDescent="0.25">
      <c r="H19" s="6"/>
    </row>
    <row r="20" spans="8:8" ht="15" customHeight="1" x14ac:dyDescent="0.25">
      <c r="H20" s="6"/>
    </row>
    <row r="21" spans="8:8" ht="15" customHeight="1" x14ac:dyDescent="0.25">
      <c r="H21" s="6"/>
    </row>
    <row r="22" spans="8:8" ht="15" customHeight="1" x14ac:dyDescent="0.25">
      <c r="H22" s="6"/>
    </row>
    <row r="23" spans="8:8" ht="15" customHeight="1" x14ac:dyDescent="0.25">
      <c r="H23" s="6"/>
    </row>
    <row r="24" spans="8:8" ht="15" customHeight="1" x14ac:dyDescent="0.25">
      <c r="H24" s="6"/>
    </row>
    <row r="25" spans="8:8" ht="15" customHeight="1" x14ac:dyDescent="0.25">
      <c r="H25" s="6"/>
    </row>
    <row r="26" spans="8:8" ht="15" customHeight="1" x14ac:dyDescent="0.25">
      <c r="H26" s="6"/>
    </row>
    <row r="27" spans="8:8" ht="15" customHeight="1" x14ac:dyDescent="0.25">
      <c r="H27" s="6"/>
    </row>
    <row r="28" spans="8:8" ht="15" customHeight="1" x14ac:dyDescent="0.25">
      <c r="H28" s="6"/>
    </row>
    <row r="29" spans="8:8" ht="15" customHeight="1" x14ac:dyDescent="0.25">
      <c r="H29" s="6"/>
    </row>
    <row r="30" spans="8:8" ht="15" customHeight="1" x14ac:dyDescent="0.25">
      <c r="H30" s="6"/>
    </row>
    <row r="31" spans="8:8" ht="15" customHeight="1" x14ac:dyDescent="0.25">
      <c r="H31" s="6"/>
    </row>
    <row r="32" spans="8:8" ht="15" customHeight="1" x14ac:dyDescent="0.25">
      <c r="H32" s="6"/>
    </row>
    <row r="33" spans="8:8" ht="15" customHeight="1" x14ac:dyDescent="0.25">
      <c r="H33" s="6"/>
    </row>
    <row r="34" spans="8:8" ht="15" customHeight="1" x14ac:dyDescent="0.25">
      <c r="H34" s="6"/>
    </row>
    <row r="35" spans="8:8" ht="15" customHeight="1" x14ac:dyDescent="0.25">
      <c r="H35" s="6"/>
    </row>
    <row r="36" spans="8:8" ht="15" customHeight="1" x14ac:dyDescent="0.25">
      <c r="H36" s="6"/>
    </row>
    <row r="37" spans="8:8" ht="15" customHeight="1" x14ac:dyDescent="0.25">
      <c r="H37" s="6"/>
    </row>
    <row r="38" spans="8:8" ht="15" customHeight="1" x14ac:dyDescent="0.25">
      <c r="H38" s="6"/>
    </row>
    <row r="39" spans="8:8" ht="15" customHeight="1" x14ac:dyDescent="0.25">
      <c r="H39" s="6"/>
    </row>
    <row r="40" spans="8:8" ht="15" customHeight="1" x14ac:dyDescent="0.25">
      <c r="H40" s="6"/>
    </row>
    <row r="41" spans="8:8" ht="15" customHeight="1" x14ac:dyDescent="0.25">
      <c r="H41" s="6"/>
    </row>
    <row r="42" spans="8:8" ht="15" customHeight="1" x14ac:dyDescent="0.25">
      <c r="H42" s="6"/>
    </row>
    <row r="43" spans="8:8" ht="15" customHeight="1" x14ac:dyDescent="0.25">
      <c r="H43" s="6"/>
    </row>
    <row r="44" spans="8:8" ht="15" customHeight="1" x14ac:dyDescent="0.25">
      <c r="H44" s="6"/>
    </row>
    <row r="45" spans="8:8" ht="15" customHeight="1" x14ac:dyDescent="0.25">
      <c r="H45" s="6"/>
    </row>
    <row r="46" spans="8:8" ht="15" customHeight="1" x14ac:dyDescent="0.25">
      <c r="H46" s="6"/>
    </row>
    <row r="47" spans="8:8" ht="15" customHeight="1" x14ac:dyDescent="0.25">
      <c r="H47" s="6"/>
    </row>
    <row r="48" spans="8:8" ht="15" customHeight="1" x14ac:dyDescent="0.25">
      <c r="H48" s="6"/>
    </row>
    <row r="49" spans="8:8" ht="15" customHeight="1" x14ac:dyDescent="0.25">
      <c r="H49" s="6"/>
    </row>
    <row r="50" spans="8:8" ht="15" customHeight="1" x14ac:dyDescent="0.25">
      <c r="H50" s="6"/>
    </row>
    <row r="51" spans="8:8" ht="15" customHeight="1" x14ac:dyDescent="0.25">
      <c r="H51" s="6"/>
    </row>
    <row r="52" spans="8:8" ht="15" customHeight="1" x14ac:dyDescent="0.25">
      <c r="H52" s="6"/>
    </row>
    <row r="53" spans="8:8" ht="15" customHeight="1" x14ac:dyDescent="0.25">
      <c r="H53" s="6"/>
    </row>
    <row r="54" spans="8:8" ht="15" customHeight="1" x14ac:dyDescent="0.25">
      <c r="H54" s="6"/>
    </row>
    <row r="55" spans="8:8" ht="15" customHeight="1" x14ac:dyDescent="0.25">
      <c r="H55" s="6"/>
    </row>
    <row r="56" spans="8:8" ht="15" customHeight="1" x14ac:dyDescent="0.25">
      <c r="H56" s="6"/>
    </row>
    <row r="57" spans="8:8" ht="15" customHeight="1" x14ac:dyDescent="0.25">
      <c r="H57" s="6"/>
    </row>
    <row r="58" spans="8:8" ht="15" customHeight="1" x14ac:dyDescent="0.25">
      <c r="H58" s="6"/>
    </row>
    <row r="59" spans="8:8" ht="15" customHeight="1" x14ac:dyDescent="0.25">
      <c r="H59" s="6"/>
    </row>
    <row r="60" spans="8:8" ht="15" customHeight="1" x14ac:dyDescent="0.25"/>
    <row r="61" spans="8:8" ht="15" customHeight="1" x14ac:dyDescent="0.25"/>
    <row r="62" spans="8:8" ht="15" customHeight="1" x14ac:dyDescent="0.25"/>
    <row r="63" spans="8:8" ht="15" customHeight="1" x14ac:dyDescent="0.25"/>
    <row r="64" spans="8:8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7" ht="15" customHeight="1" x14ac:dyDescent="0.25"/>
    <row r="466" spans="3:7" ht="15" customHeight="1" x14ac:dyDescent="0.25"/>
    <row r="467" spans="3:7" ht="15" customHeight="1" x14ac:dyDescent="0.25"/>
    <row r="468" spans="3:7" ht="15" customHeight="1" x14ac:dyDescent="0.25"/>
    <row r="469" spans="3:7" ht="15" customHeight="1" x14ac:dyDescent="0.25"/>
    <row r="470" spans="3:7" ht="15" customHeight="1" x14ac:dyDescent="0.25"/>
    <row r="471" spans="3:7" s="5" customFormat="1" ht="15" customHeight="1" thickBot="1" x14ac:dyDescent="0.3">
      <c r="C471" s="4"/>
      <c r="D471" s="4"/>
      <c r="E471" s="4"/>
      <c r="F471" s="4"/>
      <c r="G471" s="4"/>
    </row>
    <row r="472" spans="3:7" ht="15" customHeight="1" x14ac:dyDescent="0.25"/>
    <row r="473" spans="3:7" ht="15" customHeight="1" x14ac:dyDescent="0.25"/>
    <row r="474" spans="3:7" ht="15" customHeight="1" x14ac:dyDescent="0.25"/>
    <row r="475" spans="3:7" ht="15" customHeight="1" x14ac:dyDescent="0.25"/>
    <row r="476" spans="3:7" ht="15" customHeight="1" x14ac:dyDescent="0.25"/>
    <row r="477" spans="3:7" ht="15" customHeight="1" x14ac:dyDescent="0.25"/>
    <row r="478" spans="3:7" ht="15" customHeight="1" x14ac:dyDescent="0.25"/>
    <row r="479" spans="3:7" ht="15" customHeight="1" x14ac:dyDescent="0.25"/>
    <row r="480" spans="3:7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</sheetData>
  <conditionalFormatting sqref="H1 J1:AQ1 H2:AQ1048576">
    <cfRule type="notContainsBlanks" dxfId="5" priority="3">
      <formula>LEN(TRIM(H1))&gt;0</formula>
    </cfRule>
  </conditionalFormatting>
  <conditionalFormatting sqref="A1:G1">
    <cfRule type="notContainsBlanks" dxfId="4" priority="5">
      <formula>LEN(TRIM(A1))&gt;0</formula>
    </cfRule>
  </conditionalFormatting>
  <conditionalFormatting sqref="H1 J1:AQ1">
    <cfRule type="notContainsBlanks" dxfId="3" priority="4">
      <formula>LEN(TRIM(H1))&gt;0</formula>
    </cfRule>
  </conditionalFormatting>
  <conditionalFormatting sqref="A1:G471">
    <cfRule type="containsBlanks" dxfId="2" priority="1">
      <formula>LEN(TRIM(A1))=0</formula>
    </cfRule>
    <cfRule type="expression" dxfId="1" priority="2">
      <formula>AND(COUNTA(A1),(COUNTBLANK(A$1)&lt;&gt;0))</formula>
    </cfRule>
    <cfRule type="notContainsBlanks" dxfId="0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0"/>
  <sheetViews>
    <sheetView showGridLines="0" zoomScaleNormal="100" workbookViewId="0">
      <pane ySplit="1" topLeftCell="A68" activePane="bottomLeft" state="frozen"/>
      <selection pane="bottomLeft" activeCell="E77" sqref="A77:E81"/>
    </sheetView>
  </sheetViews>
  <sheetFormatPr defaultRowHeight="12.75" x14ac:dyDescent="0.25"/>
  <cols>
    <col min="1" max="2" width="18.7109375" style="1" customWidth="1"/>
    <col min="3" max="5" width="10.7109375" style="2" customWidth="1"/>
    <col min="6" max="6" width="54.28515625" style="1" bestFit="1" customWidth="1"/>
    <col min="7" max="9" width="10.7109375" style="1" customWidth="1"/>
    <col min="10" max="10" width="12.85546875" style="1" bestFit="1" customWidth="1"/>
    <col min="11" max="68" width="10.7109375" style="1" customWidth="1"/>
    <col min="69" max="16384" width="9.140625" style="1"/>
  </cols>
  <sheetData>
    <row r="1" spans="1:7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347</v>
      </c>
      <c r="E1" s="3" t="s">
        <v>348</v>
      </c>
      <c r="F1" s="10" t="s">
        <v>176</v>
      </c>
      <c r="G1" s="9" t="s">
        <v>349</v>
      </c>
    </row>
    <row r="2" spans="1:7" ht="15" customHeight="1" x14ac:dyDescent="0.25">
      <c r="A2" s="1" t="s">
        <v>177</v>
      </c>
      <c r="B2" s="1" t="s">
        <v>178</v>
      </c>
      <c r="C2" s="2">
        <v>0.25</v>
      </c>
      <c r="D2" s="2">
        <v>12.7</v>
      </c>
      <c r="E2" s="2">
        <v>2.5</v>
      </c>
      <c r="F2" s="6" t="str">
        <f>$F$1 &amp; UPPER(A2) &amp; "',THEN" &amp; CHAR(10) &amp; "   " &amp; $G$1 &amp; "_VAR_" &amp; $D$1 &amp; "=" &amp; FIXED(D2/1000,5) &amp; CHAR(10) &amp; "   " &amp; $G$1 &amp; "_VAR_" &amp; $E$1 &amp; "=" &amp; FIXED(E2/1000,5) &amp; CHAR(10)</f>
        <v xml:space="preserve">*elseif,AR20,EQ,'CH12.7X2.5',THEN
   GERDAUCH_VAR_b=0.01270
   GERDAUCH_VAR_t=0.00250
</v>
      </c>
    </row>
    <row r="3" spans="1:7" ht="15" customHeight="1" x14ac:dyDescent="0.25">
      <c r="A3" s="1" t="s">
        <v>179</v>
      </c>
      <c r="B3" s="1" t="s">
        <v>253</v>
      </c>
      <c r="C3" s="2">
        <v>0.31</v>
      </c>
      <c r="D3" s="2">
        <v>15.88</v>
      </c>
      <c r="E3" s="2">
        <v>2.5</v>
      </c>
      <c r="F3" s="6" t="str">
        <f t="shared" ref="F3:F66" si="0">$F$1 &amp; UPPER(A3) &amp; "',THEN" &amp; CHAR(10) &amp; "   " &amp; $G$1 &amp; "_VAR_" &amp; $D$1 &amp; "=" &amp; FIXED(D3/1000,5) &amp; CHAR(10) &amp; "   " &amp; $G$1 &amp; "_VAR_" &amp; $E$1 &amp; "=" &amp; FIXED(E3/1000,5) &amp; CHAR(10)</f>
        <v xml:space="preserve">*elseif,AR20,EQ,'CH15.88X2.5',THEN
   GERDAUCH_VAR_b=0.01588
   GERDAUCH_VAR_t=0.00250
</v>
      </c>
    </row>
    <row r="4" spans="1:7" ht="15" customHeight="1" x14ac:dyDescent="0.25">
      <c r="A4" s="1" t="s">
        <v>180</v>
      </c>
      <c r="B4" s="1" t="s">
        <v>254</v>
      </c>
      <c r="C4" s="2">
        <v>0.24</v>
      </c>
      <c r="D4" s="2">
        <v>9.5299999999999994</v>
      </c>
      <c r="E4" s="2">
        <v>3.18</v>
      </c>
      <c r="F4" s="6" t="str">
        <f t="shared" si="0"/>
        <v xml:space="preserve">*elseif,AR20,EQ,'CH9.53X3.18',THEN
   GERDAUCH_VAR_b=0.00953
   GERDAUCH_VAR_t=0.00318
</v>
      </c>
    </row>
    <row r="5" spans="1:7" ht="15" customHeight="1" x14ac:dyDescent="0.25">
      <c r="A5" s="1" t="s">
        <v>181</v>
      </c>
      <c r="B5" s="1" t="s">
        <v>255</v>
      </c>
      <c r="C5" s="2">
        <v>0.32</v>
      </c>
      <c r="D5" s="2">
        <v>12.7</v>
      </c>
      <c r="E5" s="2">
        <v>3.18</v>
      </c>
      <c r="F5" s="6" t="str">
        <f t="shared" si="0"/>
        <v xml:space="preserve">*elseif,AR20,EQ,'CH12.7X3.18',THEN
   GERDAUCH_VAR_b=0.01270
   GERDAUCH_VAR_t=0.00318
</v>
      </c>
    </row>
    <row r="6" spans="1:7" ht="15" customHeight="1" x14ac:dyDescent="0.25">
      <c r="A6" s="1" t="s">
        <v>182</v>
      </c>
      <c r="B6" s="1" t="s">
        <v>256</v>
      </c>
      <c r="C6" s="2">
        <v>0.4</v>
      </c>
      <c r="D6" s="2">
        <v>15.88</v>
      </c>
      <c r="E6" s="2">
        <v>3.18</v>
      </c>
      <c r="F6" s="6" t="str">
        <f t="shared" si="0"/>
        <v xml:space="preserve">*elseif,AR20,EQ,'CH15.88X3.18',THEN
   GERDAUCH_VAR_b=0.01588
   GERDAUCH_VAR_t=0.00318
</v>
      </c>
    </row>
    <row r="7" spans="1:7" ht="15" customHeight="1" x14ac:dyDescent="0.25">
      <c r="A7" s="1" t="s">
        <v>183</v>
      </c>
      <c r="B7" s="1" t="s">
        <v>257</v>
      </c>
      <c r="C7" s="2">
        <v>0.48</v>
      </c>
      <c r="D7" s="2">
        <v>19.05</v>
      </c>
      <c r="E7" s="2">
        <v>3.18</v>
      </c>
      <c r="F7" s="6" t="str">
        <f t="shared" si="0"/>
        <v xml:space="preserve">*elseif,AR20,EQ,'CH19.05X3.18',THEN
   GERDAUCH_VAR_b=0.01905
   GERDAUCH_VAR_t=0.00318
</v>
      </c>
    </row>
    <row r="8" spans="1:7" ht="15" customHeight="1" x14ac:dyDescent="0.25">
      <c r="A8" s="1" t="s">
        <v>184</v>
      </c>
      <c r="B8" s="1" t="s">
        <v>258</v>
      </c>
      <c r="C8" s="2">
        <v>0.55000000000000004</v>
      </c>
      <c r="D8" s="2">
        <v>22.23</v>
      </c>
      <c r="E8" s="2">
        <v>3.18</v>
      </c>
      <c r="F8" s="6" t="str">
        <f t="shared" si="0"/>
        <v xml:space="preserve">*elseif,AR20,EQ,'CH22.23X3.18',THEN
   GERDAUCH_VAR_b=0.02223
   GERDAUCH_VAR_t=0.00318
</v>
      </c>
    </row>
    <row r="9" spans="1:7" ht="15" customHeight="1" x14ac:dyDescent="0.25">
      <c r="A9" s="1" t="s">
        <v>185</v>
      </c>
      <c r="B9" s="1" t="s">
        <v>259</v>
      </c>
      <c r="C9" s="2">
        <v>0.63</v>
      </c>
      <c r="D9" s="2">
        <v>25.4</v>
      </c>
      <c r="E9" s="2">
        <v>3.18</v>
      </c>
      <c r="F9" s="6" t="str">
        <f t="shared" si="0"/>
        <v xml:space="preserve">*elseif,AR20,EQ,'CH25.4X3.18',THEN
   GERDAUCH_VAR_b=0.02540
   GERDAUCH_VAR_t=0.00318
</v>
      </c>
    </row>
    <row r="10" spans="1:7" ht="15" customHeight="1" x14ac:dyDescent="0.25">
      <c r="A10" s="1" t="s">
        <v>186</v>
      </c>
      <c r="B10" s="1" t="s">
        <v>260</v>
      </c>
      <c r="C10" s="2">
        <v>0.79</v>
      </c>
      <c r="D10" s="2">
        <v>31.75</v>
      </c>
      <c r="E10" s="2">
        <v>3.18</v>
      </c>
      <c r="F10" s="6" t="str">
        <f t="shared" si="0"/>
        <v xml:space="preserve">*elseif,AR20,EQ,'CH31.75X3.18',THEN
   GERDAUCH_VAR_b=0.03175
   GERDAUCH_VAR_t=0.00318
</v>
      </c>
    </row>
    <row r="11" spans="1:7" ht="15" customHeight="1" x14ac:dyDescent="0.25">
      <c r="A11" s="1" t="s">
        <v>187</v>
      </c>
      <c r="B11" s="1" t="s">
        <v>261</v>
      </c>
      <c r="C11" s="2">
        <v>0.95</v>
      </c>
      <c r="D11" s="2">
        <v>38.1</v>
      </c>
      <c r="E11" s="2">
        <v>3.18</v>
      </c>
      <c r="F11" s="6" t="str">
        <f t="shared" si="0"/>
        <v xml:space="preserve">*elseif,AR20,EQ,'CH38.1X3.18',THEN
   GERDAUCH_VAR_b=0.03810
   GERDAUCH_VAR_t=0.00318
</v>
      </c>
    </row>
    <row r="12" spans="1:7" ht="15" customHeight="1" x14ac:dyDescent="0.25">
      <c r="A12" s="1" t="s">
        <v>188</v>
      </c>
      <c r="B12" s="1" t="s">
        <v>262</v>
      </c>
      <c r="C12" s="2">
        <v>1.27</v>
      </c>
      <c r="D12" s="2">
        <v>50.8</v>
      </c>
      <c r="E12" s="2">
        <v>3.18</v>
      </c>
      <c r="F12" s="6" t="str">
        <f t="shared" si="0"/>
        <v xml:space="preserve">*elseif,AR20,EQ,'CH50.8X3.18',THEN
   GERDAUCH_VAR_b=0.05080
   GERDAUCH_VAR_t=0.00318
</v>
      </c>
    </row>
    <row r="13" spans="1:7" ht="15" customHeight="1" x14ac:dyDescent="0.25">
      <c r="A13" s="1" t="s">
        <v>189</v>
      </c>
      <c r="B13" s="1" t="s">
        <v>263</v>
      </c>
      <c r="C13" s="2">
        <v>0.47</v>
      </c>
      <c r="D13" s="2">
        <v>12.7</v>
      </c>
      <c r="E13" s="2">
        <v>4.76</v>
      </c>
      <c r="F13" s="6" t="str">
        <f t="shared" si="0"/>
        <v xml:space="preserve">*elseif,AR20,EQ,'CH12.7X4.76',THEN
   GERDAUCH_VAR_b=0.01270
   GERDAUCH_VAR_t=0.00476
</v>
      </c>
    </row>
    <row r="14" spans="1:7" ht="15" customHeight="1" x14ac:dyDescent="0.25">
      <c r="A14" s="1" t="s">
        <v>190</v>
      </c>
      <c r="B14" s="1" t="s">
        <v>264</v>
      </c>
      <c r="C14" s="2">
        <v>0.59</v>
      </c>
      <c r="D14" s="2">
        <v>15.88</v>
      </c>
      <c r="E14" s="2">
        <v>4.76</v>
      </c>
      <c r="F14" s="6" t="str">
        <f t="shared" si="0"/>
        <v xml:space="preserve">*elseif,AR20,EQ,'CH15.88X4.76',THEN
   GERDAUCH_VAR_b=0.01588
   GERDAUCH_VAR_t=0.00476
</v>
      </c>
    </row>
    <row r="15" spans="1:7" ht="15" customHeight="1" x14ac:dyDescent="0.25">
      <c r="A15" s="1" t="s">
        <v>191</v>
      </c>
      <c r="B15" s="1" t="s">
        <v>265</v>
      </c>
      <c r="C15" s="2">
        <v>0.71</v>
      </c>
      <c r="D15" s="2">
        <v>19.05</v>
      </c>
      <c r="E15" s="2">
        <v>4.76</v>
      </c>
      <c r="F15" s="6" t="str">
        <f t="shared" si="0"/>
        <v xml:space="preserve">*elseif,AR20,EQ,'CH19.05X4.76',THEN
   GERDAUCH_VAR_b=0.01905
   GERDAUCH_VAR_t=0.00476
</v>
      </c>
    </row>
    <row r="16" spans="1:7" ht="15" customHeight="1" x14ac:dyDescent="0.25">
      <c r="A16" s="1" t="s">
        <v>192</v>
      </c>
      <c r="B16" s="1" t="s">
        <v>266</v>
      </c>
      <c r="C16" s="2">
        <v>0.83</v>
      </c>
      <c r="D16" s="2">
        <v>22.23</v>
      </c>
      <c r="E16" s="2">
        <v>4.76</v>
      </c>
      <c r="F16" s="6" t="str">
        <f t="shared" si="0"/>
        <v xml:space="preserve">*elseif,AR20,EQ,'CH22.23X4.76',THEN
   GERDAUCH_VAR_b=0.02223
   GERDAUCH_VAR_t=0.00476
</v>
      </c>
    </row>
    <row r="17" spans="1:6" ht="15" customHeight="1" x14ac:dyDescent="0.25">
      <c r="A17" s="1" t="s">
        <v>193</v>
      </c>
      <c r="B17" s="1" t="s">
        <v>267</v>
      </c>
      <c r="C17" s="2">
        <v>0.95</v>
      </c>
      <c r="D17" s="2">
        <v>25.4</v>
      </c>
      <c r="E17" s="2">
        <v>4.76</v>
      </c>
      <c r="F17" s="6" t="str">
        <f t="shared" si="0"/>
        <v xml:space="preserve">*elseif,AR20,EQ,'CH25.4X4.76',THEN
   GERDAUCH_VAR_b=0.02540
   GERDAUCH_VAR_t=0.00476
</v>
      </c>
    </row>
    <row r="18" spans="1:6" ht="15" customHeight="1" x14ac:dyDescent="0.25">
      <c r="A18" s="1" t="s">
        <v>194</v>
      </c>
      <c r="B18" s="1" t="s">
        <v>268</v>
      </c>
      <c r="C18" s="2">
        <v>1.19</v>
      </c>
      <c r="D18" s="2">
        <v>31.75</v>
      </c>
      <c r="E18" s="2">
        <v>4.76</v>
      </c>
      <c r="F18" s="6" t="str">
        <f t="shared" si="0"/>
        <v xml:space="preserve">*elseif,AR20,EQ,'CH31.75X4.76',THEN
   GERDAUCH_VAR_b=0.03175
   GERDAUCH_VAR_t=0.00476
</v>
      </c>
    </row>
    <row r="19" spans="1:6" ht="15" customHeight="1" x14ac:dyDescent="0.25">
      <c r="A19" s="1" t="s">
        <v>195</v>
      </c>
      <c r="B19" s="1" t="s">
        <v>269</v>
      </c>
      <c r="C19" s="2">
        <v>1.42</v>
      </c>
      <c r="D19" s="2">
        <v>38.1</v>
      </c>
      <c r="E19" s="2">
        <v>4.76</v>
      </c>
      <c r="F19" s="6" t="str">
        <f t="shared" si="0"/>
        <v xml:space="preserve">*elseif,AR20,EQ,'CH38.1X4.76',THEN
   GERDAUCH_VAR_b=0.03810
   GERDAUCH_VAR_t=0.00476
</v>
      </c>
    </row>
    <row r="20" spans="1:6" ht="15" customHeight="1" x14ac:dyDescent="0.25">
      <c r="A20" s="1" t="s">
        <v>196</v>
      </c>
      <c r="B20" s="1" t="s">
        <v>270</v>
      </c>
      <c r="C20" s="2">
        <v>1.9</v>
      </c>
      <c r="D20" s="2">
        <v>50.8</v>
      </c>
      <c r="E20" s="2">
        <v>4.76</v>
      </c>
      <c r="F20" s="6" t="str">
        <f t="shared" si="0"/>
        <v xml:space="preserve">*elseif,AR20,EQ,'CH50.8X4.76',THEN
   GERDAUCH_VAR_b=0.05080
   GERDAUCH_VAR_t=0.00476
</v>
      </c>
    </row>
    <row r="21" spans="1:6" ht="15" customHeight="1" x14ac:dyDescent="0.25">
      <c r="A21" s="1" t="s">
        <v>197</v>
      </c>
      <c r="B21" s="1" t="s">
        <v>271</v>
      </c>
      <c r="C21" s="2">
        <v>0.63</v>
      </c>
      <c r="D21" s="2">
        <v>12.7</v>
      </c>
      <c r="E21" s="2">
        <v>6.35</v>
      </c>
      <c r="F21" s="6" t="str">
        <f t="shared" si="0"/>
        <v xml:space="preserve">*elseif,AR20,EQ,'CH12.7X6.35',THEN
   GERDAUCH_VAR_b=0.01270
   GERDAUCH_VAR_t=0.00635
</v>
      </c>
    </row>
    <row r="22" spans="1:6" ht="15" customHeight="1" x14ac:dyDescent="0.25">
      <c r="A22" s="1" t="s">
        <v>198</v>
      </c>
      <c r="B22" s="1" t="s">
        <v>272</v>
      </c>
      <c r="C22" s="2">
        <v>0.79</v>
      </c>
      <c r="D22" s="2">
        <v>15.88</v>
      </c>
      <c r="E22" s="2">
        <v>6.35</v>
      </c>
      <c r="F22" s="6" t="str">
        <f t="shared" si="0"/>
        <v xml:space="preserve">*elseif,AR20,EQ,'CH15.88X6.35',THEN
   GERDAUCH_VAR_b=0.01588
   GERDAUCH_VAR_t=0.00635
</v>
      </c>
    </row>
    <row r="23" spans="1:6" ht="15" customHeight="1" x14ac:dyDescent="0.25">
      <c r="A23" s="1" t="s">
        <v>199</v>
      </c>
      <c r="B23" s="1" t="s">
        <v>273</v>
      </c>
      <c r="C23" s="2">
        <v>0.95</v>
      </c>
      <c r="D23" s="2">
        <v>19.05</v>
      </c>
      <c r="E23" s="2">
        <v>6.35</v>
      </c>
      <c r="F23" s="6" t="str">
        <f t="shared" si="0"/>
        <v xml:space="preserve">*elseif,AR20,EQ,'CH19.05X6.35',THEN
   GERDAUCH_VAR_b=0.01905
   GERDAUCH_VAR_t=0.00635
</v>
      </c>
    </row>
    <row r="24" spans="1:6" ht="15" customHeight="1" x14ac:dyDescent="0.25">
      <c r="A24" s="1" t="s">
        <v>200</v>
      </c>
      <c r="B24" s="1" t="s">
        <v>274</v>
      </c>
      <c r="C24" s="2">
        <v>1.1100000000000001</v>
      </c>
      <c r="D24" s="2">
        <v>22.23</v>
      </c>
      <c r="E24" s="2">
        <v>6.35</v>
      </c>
      <c r="F24" s="6" t="str">
        <f t="shared" si="0"/>
        <v xml:space="preserve">*elseif,AR20,EQ,'CH22.23X6.35',THEN
   GERDAUCH_VAR_b=0.02223
   GERDAUCH_VAR_t=0.00635
</v>
      </c>
    </row>
    <row r="25" spans="1:6" ht="15" customHeight="1" x14ac:dyDescent="0.25">
      <c r="A25" s="1" t="s">
        <v>328</v>
      </c>
      <c r="B25" s="1" t="s">
        <v>338</v>
      </c>
      <c r="C25" s="2">
        <v>1.27</v>
      </c>
      <c r="D25" s="2">
        <v>25.4</v>
      </c>
      <c r="E25" s="2">
        <v>6.35</v>
      </c>
      <c r="F25" s="6" t="str">
        <f t="shared" si="0"/>
        <v xml:space="preserve">*elseif,AR20,EQ,'CH25.4X6.35',THEN
   GERDAUCH_VAR_b=0.02540
   GERDAUCH_VAR_t=0.00635
</v>
      </c>
    </row>
    <row r="26" spans="1:6" ht="15" customHeight="1" x14ac:dyDescent="0.25">
      <c r="A26" s="1" t="s">
        <v>329</v>
      </c>
      <c r="B26" s="1" t="s">
        <v>339</v>
      </c>
      <c r="C26" s="2">
        <v>1.58</v>
      </c>
      <c r="D26" s="2">
        <v>31.75</v>
      </c>
      <c r="E26" s="2">
        <v>6.35</v>
      </c>
      <c r="F26" s="6" t="str">
        <f t="shared" si="0"/>
        <v xml:space="preserve">*elseif,AR20,EQ,'CH31.75X6.35',THEN
   GERDAUCH_VAR_b=0.03175
   GERDAUCH_VAR_t=0.00635
</v>
      </c>
    </row>
    <row r="27" spans="1:6" ht="15" customHeight="1" x14ac:dyDescent="0.25">
      <c r="A27" s="1" t="s">
        <v>330</v>
      </c>
      <c r="B27" s="1" t="s">
        <v>340</v>
      </c>
      <c r="C27" s="2">
        <v>1.9</v>
      </c>
      <c r="D27" s="2">
        <v>38.1</v>
      </c>
      <c r="E27" s="2">
        <v>6.35</v>
      </c>
      <c r="F27" s="6" t="str">
        <f t="shared" si="0"/>
        <v xml:space="preserve">*elseif,AR20,EQ,'CH38.1X6.35',THEN
   GERDAUCH_VAR_b=0.03810
   GERDAUCH_VAR_t=0.00635
</v>
      </c>
    </row>
    <row r="28" spans="1:6" ht="15" customHeight="1" x14ac:dyDescent="0.25">
      <c r="A28" s="1" t="s">
        <v>331</v>
      </c>
      <c r="B28" s="1" t="s">
        <v>341</v>
      </c>
      <c r="C28" s="2">
        <v>2.5299999999999998</v>
      </c>
      <c r="D28" s="2">
        <v>50.8</v>
      </c>
      <c r="E28" s="2">
        <v>6.35</v>
      </c>
      <c r="F28" s="6" t="str">
        <f t="shared" si="0"/>
        <v xml:space="preserve">*elseif,AR20,EQ,'CH50.8X6.35',THEN
   GERDAUCH_VAR_b=0.05080
   GERDAUCH_VAR_t=0.00635
</v>
      </c>
    </row>
    <row r="29" spans="1:6" ht="15" customHeight="1" x14ac:dyDescent="0.25">
      <c r="A29" s="1" t="s">
        <v>332</v>
      </c>
      <c r="B29" s="1" t="s">
        <v>342</v>
      </c>
      <c r="C29" s="2">
        <v>3.17</v>
      </c>
      <c r="D29" s="2">
        <v>63.5</v>
      </c>
      <c r="E29" s="2">
        <v>6.35</v>
      </c>
      <c r="F29" s="6" t="str">
        <f t="shared" si="0"/>
        <v xml:space="preserve">*elseif,AR20,EQ,'CH63.5X6.35',THEN
   GERDAUCH_VAR_b=0.06350
   GERDAUCH_VAR_t=0.00635
</v>
      </c>
    </row>
    <row r="30" spans="1:6" ht="15" customHeight="1" x14ac:dyDescent="0.25">
      <c r="A30" s="1" t="s">
        <v>333</v>
      </c>
      <c r="B30" s="1" t="s">
        <v>343</v>
      </c>
      <c r="C30" s="2">
        <v>3.8</v>
      </c>
      <c r="D30" s="2">
        <v>76.2</v>
      </c>
      <c r="E30" s="2">
        <v>6.35</v>
      </c>
      <c r="F30" s="6" t="str">
        <f t="shared" si="0"/>
        <v xml:space="preserve">*elseif,AR20,EQ,'CH76.2X6.35',THEN
   GERDAUCH_VAR_b=0.07620
   GERDAUCH_VAR_t=0.00635
</v>
      </c>
    </row>
    <row r="31" spans="1:6" ht="15" customHeight="1" x14ac:dyDescent="0.25">
      <c r="A31" s="1" t="s">
        <v>334</v>
      </c>
      <c r="B31" s="1" t="s">
        <v>344</v>
      </c>
      <c r="C31" s="2">
        <v>5.0599999999999996</v>
      </c>
      <c r="D31" s="2">
        <v>101.6</v>
      </c>
      <c r="E31" s="2">
        <v>6.35</v>
      </c>
      <c r="F31" s="6" t="str">
        <f t="shared" si="0"/>
        <v xml:space="preserve">*elseif,AR20,EQ,'CH101.6X6.35',THEN
   GERDAUCH_VAR_b=0.10160
   GERDAUCH_VAR_t=0.00635
</v>
      </c>
    </row>
    <row r="32" spans="1:6" ht="15" customHeight="1" x14ac:dyDescent="0.25">
      <c r="A32" s="1" t="s">
        <v>335</v>
      </c>
      <c r="B32" s="1" t="s">
        <v>345</v>
      </c>
      <c r="C32" s="2">
        <v>6.33</v>
      </c>
      <c r="D32" s="2">
        <v>127</v>
      </c>
      <c r="E32" s="2">
        <v>6.35</v>
      </c>
      <c r="F32" s="6" t="str">
        <f t="shared" si="0"/>
        <v xml:space="preserve">*elseif,AR20,EQ,'CH127X6.35',THEN
   GERDAUCH_VAR_b=0.12700
   GERDAUCH_VAR_t=0.00635
</v>
      </c>
    </row>
    <row r="33" spans="1:6" ht="15" customHeight="1" x14ac:dyDescent="0.25">
      <c r="A33" s="1" t="s">
        <v>336</v>
      </c>
      <c r="B33" s="1" t="s">
        <v>346</v>
      </c>
      <c r="C33" s="2">
        <v>7.6</v>
      </c>
      <c r="D33" s="2">
        <v>152.4</v>
      </c>
      <c r="E33" s="2">
        <v>6.35</v>
      </c>
      <c r="F33" s="6" t="str">
        <f t="shared" si="0"/>
        <v xml:space="preserve">*elseif,AR20,EQ,'CH152.4X6.35',THEN
   GERDAUCH_VAR_b=0.15240
   GERDAUCH_VAR_t=0.00635
</v>
      </c>
    </row>
    <row r="34" spans="1:6" ht="15" customHeight="1" x14ac:dyDescent="0.25">
      <c r="A34" s="1" t="s">
        <v>201</v>
      </c>
      <c r="B34" s="1" t="s">
        <v>275</v>
      </c>
      <c r="C34" s="2">
        <v>1.58</v>
      </c>
      <c r="D34" s="2">
        <v>25.4</v>
      </c>
      <c r="E34" s="2">
        <v>7.94</v>
      </c>
      <c r="F34" s="6" t="str">
        <f t="shared" si="0"/>
        <v xml:space="preserve">*elseif,AR20,EQ,'CH25.4X7.94',THEN
   GERDAUCH_VAR_b=0.02540
   GERDAUCH_VAR_t=0.00794
</v>
      </c>
    </row>
    <row r="35" spans="1:6" ht="15" customHeight="1" x14ac:dyDescent="0.25">
      <c r="A35" s="1" t="s">
        <v>202</v>
      </c>
      <c r="B35" s="1" t="s">
        <v>276</v>
      </c>
      <c r="C35" s="2">
        <v>1.98</v>
      </c>
      <c r="D35" s="2">
        <v>31.75</v>
      </c>
      <c r="E35" s="2">
        <v>7.94</v>
      </c>
      <c r="F35" s="6" t="str">
        <f t="shared" si="0"/>
        <v xml:space="preserve">*elseif,AR20,EQ,'CH31.75X7.94',THEN
   GERDAUCH_VAR_b=0.03175
   GERDAUCH_VAR_t=0.00794
</v>
      </c>
    </row>
    <row r="36" spans="1:6" ht="15" customHeight="1" x14ac:dyDescent="0.25">
      <c r="A36" s="1" t="s">
        <v>203</v>
      </c>
      <c r="B36" s="1" t="s">
        <v>277</v>
      </c>
      <c r="C36" s="2">
        <v>2.37</v>
      </c>
      <c r="D36" s="2">
        <v>38.1</v>
      </c>
      <c r="E36" s="2">
        <v>7.94</v>
      </c>
      <c r="F36" s="6" t="str">
        <f t="shared" si="0"/>
        <v xml:space="preserve">*elseif,AR20,EQ,'CH38.1X7.94',THEN
   GERDAUCH_VAR_b=0.03810
   GERDAUCH_VAR_t=0.00794
</v>
      </c>
    </row>
    <row r="37" spans="1:6" ht="15" customHeight="1" x14ac:dyDescent="0.25">
      <c r="A37" s="1" t="s">
        <v>204</v>
      </c>
      <c r="B37" s="1" t="s">
        <v>278</v>
      </c>
      <c r="C37" s="2">
        <v>3.17</v>
      </c>
      <c r="D37" s="2">
        <v>50.8</v>
      </c>
      <c r="E37" s="2">
        <v>7.94</v>
      </c>
      <c r="F37" s="6" t="str">
        <f t="shared" si="0"/>
        <v xml:space="preserve">*elseif,AR20,EQ,'CH50.8X7.94',THEN
   GERDAUCH_VAR_b=0.05080
   GERDAUCH_VAR_t=0.00794
</v>
      </c>
    </row>
    <row r="38" spans="1:6" ht="15" customHeight="1" x14ac:dyDescent="0.25">
      <c r="A38" s="1" t="s">
        <v>205</v>
      </c>
      <c r="B38" s="1" t="s">
        <v>279</v>
      </c>
      <c r="C38" s="2">
        <v>3.96</v>
      </c>
      <c r="D38" s="2">
        <v>63.5</v>
      </c>
      <c r="E38" s="2">
        <v>7.94</v>
      </c>
      <c r="F38" s="6" t="str">
        <f t="shared" si="0"/>
        <v xml:space="preserve">*elseif,AR20,EQ,'CH63.5X7.94',THEN
   GERDAUCH_VAR_b=0.06350
   GERDAUCH_VAR_t=0.00794
</v>
      </c>
    </row>
    <row r="39" spans="1:6" ht="15" customHeight="1" x14ac:dyDescent="0.25">
      <c r="A39" s="1" t="s">
        <v>206</v>
      </c>
      <c r="B39" s="1" t="s">
        <v>280</v>
      </c>
      <c r="C39" s="2">
        <v>4.75</v>
      </c>
      <c r="D39" s="2">
        <v>76.2</v>
      </c>
      <c r="E39" s="2">
        <v>7.94</v>
      </c>
      <c r="F39" s="6" t="str">
        <f t="shared" si="0"/>
        <v xml:space="preserve">*elseif,AR20,EQ,'CH76.2X7.94',THEN
   GERDAUCH_VAR_b=0.07620
   GERDAUCH_VAR_t=0.00794
</v>
      </c>
    </row>
    <row r="40" spans="1:6" ht="15" customHeight="1" x14ac:dyDescent="0.25">
      <c r="A40" s="1" t="s">
        <v>207</v>
      </c>
      <c r="B40" s="1" t="s">
        <v>281</v>
      </c>
      <c r="C40" s="2">
        <v>6.33</v>
      </c>
      <c r="D40" s="2">
        <v>101.6</v>
      </c>
      <c r="E40" s="2">
        <v>7.94</v>
      </c>
      <c r="F40" s="6" t="str">
        <f t="shared" si="0"/>
        <v xml:space="preserve">*elseif,AR20,EQ,'CH101.6X7.94',THEN
   GERDAUCH_VAR_b=0.10160
   GERDAUCH_VAR_t=0.00794
</v>
      </c>
    </row>
    <row r="41" spans="1:6" ht="15" customHeight="1" x14ac:dyDescent="0.25">
      <c r="A41" s="1" t="s">
        <v>208</v>
      </c>
      <c r="B41" s="1" t="s">
        <v>282</v>
      </c>
      <c r="C41" s="2">
        <v>7.92</v>
      </c>
      <c r="D41" s="2">
        <v>127</v>
      </c>
      <c r="E41" s="2">
        <v>7.94</v>
      </c>
      <c r="F41" s="6" t="str">
        <f t="shared" si="0"/>
        <v xml:space="preserve">*elseif,AR20,EQ,'CH127X7.94',THEN
   GERDAUCH_VAR_b=0.12700
   GERDAUCH_VAR_t=0.00794
</v>
      </c>
    </row>
    <row r="42" spans="1:6" ht="15" customHeight="1" x14ac:dyDescent="0.25">
      <c r="A42" s="1" t="s">
        <v>209</v>
      </c>
      <c r="B42" s="1" t="s">
        <v>283</v>
      </c>
      <c r="C42" s="2">
        <v>9.5</v>
      </c>
      <c r="D42" s="2">
        <v>152.4</v>
      </c>
      <c r="E42" s="2">
        <v>7.94</v>
      </c>
      <c r="F42" s="6" t="str">
        <f t="shared" si="0"/>
        <v xml:space="preserve">*elseif,AR20,EQ,'CH152.4X7.94',THEN
   GERDAUCH_VAR_b=0.15240
   GERDAUCH_VAR_t=0.00794
</v>
      </c>
    </row>
    <row r="43" spans="1:6" ht="15" customHeight="1" x14ac:dyDescent="0.25">
      <c r="A43" s="1" t="s">
        <v>210</v>
      </c>
      <c r="B43" s="1" t="s">
        <v>284</v>
      </c>
      <c r="C43" s="2">
        <v>1.9</v>
      </c>
      <c r="D43" s="2">
        <v>25.4</v>
      </c>
      <c r="E43" s="2">
        <v>9.5299999999999994</v>
      </c>
      <c r="F43" s="6" t="str">
        <f t="shared" si="0"/>
        <v xml:space="preserve">*elseif,AR20,EQ,'CH25.4X9.53',THEN
   GERDAUCH_VAR_b=0.02540
   GERDAUCH_VAR_t=0.00953
</v>
      </c>
    </row>
    <row r="44" spans="1:6" ht="15" customHeight="1" x14ac:dyDescent="0.25">
      <c r="A44" s="1" t="s">
        <v>211</v>
      </c>
      <c r="B44" s="1" t="s">
        <v>285</v>
      </c>
      <c r="C44" s="2">
        <v>2.38</v>
      </c>
      <c r="D44" s="2">
        <v>31.75</v>
      </c>
      <c r="E44" s="2">
        <v>9.5299999999999994</v>
      </c>
      <c r="F44" s="6" t="str">
        <f t="shared" si="0"/>
        <v xml:space="preserve">*elseif,AR20,EQ,'CH31.75X9.53',THEN
   GERDAUCH_VAR_b=0.03175
   GERDAUCH_VAR_t=0.00953
</v>
      </c>
    </row>
    <row r="45" spans="1:6" ht="15" customHeight="1" x14ac:dyDescent="0.25">
      <c r="A45" s="1" t="s">
        <v>212</v>
      </c>
      <c r="B45" s="1" t="s">
        <v>286</v>
      </c>
      <c r="C45" s="2">
        <v>2.85</v>
      </c>
      <c r="D45" s="2">
        <v>38.1</v>
      </c>
      <c r="E45" s="2">
        <v>9.5299999999999994</v>
      </c>
      <c r="F45" s="6" t="str">
        <f t="shared" si="0"/>
        <v xml:space="preserve">*elseif,AR20,EQ,'CH38.1X9.53',THEN
   GERDAUCH_VAR_b=0.03810
   GERDAUCH_VAR_t=0.00953
</v>
      </c>
    </row>
    <row r="46" spans="1:6" ht="15" customHeight="1" x14ac:dyDescent="0.25">
      <c r="A46" s="1" t="s">
        <v>213</v>
      </c>
      <c r="B46" s="1" t="s">
        <v>287</v>
      </c>
      <c r="C46" s="2">
        <v>3.8</v>
      </c>
      <c r="D46" s="2">
        <v>50.8</v>
      </c>
      <c r="E46" s="2">
        <v>9.5299999999999994</v>
      </c>
      <c r="F46" s="6" t="str">
        <f t="shared" si="0"/>
        <v xml:space="preserve">*elseif,AR20,EQ,'CH50.8X9.53',THEN
   GERDAUCH_VAR_b=0.05080
   GERDAUCH_VAR_t=0.00953
</v>
      </c>
    </row>
    <row r="47" spans="1:6" ht="15" customHeight="1" x14ac:dyDescent="0.25">
      <c r="A47" s="1" t="s">
        <v>214</v>
      </c>
      <c r="B47" s="1" t="s">
        <v>288</v>
      </c>
      <c r="C47" s="2">
        <v>4.75</v>
      </c>
      <c r="D47" s="2">
        <v>63.5</v>
      </c>
      <c r="E47" s="2">
        <v>9.5299999999999994</v>
      </c>
      <c r="F47" s="6" t="str">
        <f t="shared" si="0"/>
        <v xml:space="preserve">*elseif,AR20,EQ,'CH63.5X9.53',THEN
   GERDAUCH_VAR_b=0.06350
   GERDAUCH_VAR_t=0.00953
</v>
      </c>
    </row>
    <row r="48" spans="1:6" ht="15" customHeight="1" x14ac:dyDescent="0.25">
      <c r="A48" s="1" t="s">
        <v>215</v>
      </c>
      <c r="B48" s="1" t="s">
        <v>289</v>
      </c>
      <c r="C48" s="2">
        <v>5.7</v>
      </c>
      <c r="D48" s="2">
        <v>76.2</v>
      </c>
      <c r="E48" s="2">
        <v>9.5299999999999994</v>
      </c>
      <c r="F48" s="6" t="str">
        <f t="shared" si="0"/>
        <v xml:space="preserve">*elseif,AR20,EQ,'CH76.2X9.53',THEN
   GERDAUCH_VAR_b=0.07620
   GERDAUCH_VAR_t=0.00953
</v>
      </c>
    </row>
    <row r="49" spans="1:6" ht="15" customHeight="1" x14ac:dyDescent="0.25">
      <c r="A49" s="1" t="s">
        <v>216</v>
      </c>
      <c r="B49" s="1" t="s">
        <v>290</v>
      </c>
      <c r="C49" s="2">
        <v>7.6</v>
      </c>
      <c r="D49" s="2">
        <v>101.6</v>
      </c>
      <c r="E49" s="2">
        <v>9.5299999999999994</v>
      </c>
      <c r="F49" s="6" t="str">
        <f t="shared" si="0"/>
        <v xml:space="preserve">*elseif,AR20,EQ,'CH101.6X9.53',THEN
   GERDAUCH_VAR_b=0.10160
   GERDAUCH_VAR_t=0.00953
</v>
      </c>
    </row>
    <row r="50" spans="1:6" ht="15" customHeight="1" x14ac:dyDescent="0.25">
      <c r="A50" s="1" t="s">
        <v>217</v>
      </c>
      <c r="B50" s="1" t="s">
        <v>291</v>
      </c>
      <c r="C50" s="2">
        <v>9.0299999999999994</v>
      </c>
      <c r="D50" s="2">
        <v>114.3</v>
      </c>
      <c r="E50" s="2">
        <v>9.5299999999999994</v>
      </c>
      <c r="F50" s="6" t="str">
        <f t="shared" si="0"/>
        <v xml:space="preserve">*elseif,AR20,EQ,'CH114.3X9.53',THEN
   GERDAUCH_VAR_b=0.11430
   GERDAUCH_VAR_t=0.00953
</v>
      </c>
    </row>
    <row r="51" spans="1:6" ht="15" customHeight="1" x14ac:dyDescent="0.25">
      <c r="A51" s="1" t="s">
        <v>218</v>
      </c>
      <c r="B51" s="1" t="s">
        <v>292</v>
      </c>
      <c r="C51" s="2">
        <v>11.4</v>
      </c>
      <c r="D51" s="2">
        <v>152.4</v>
      </c>
      <c r="E51" s="2">
        <v>9.5299999999999994</v>
      </c>
      <c r="F51" s="6" t="str">
        <f t="shared" si="0"/>
        <v xml:space="preserve">*elseif,AR20,EQ,'CH152.4X9.53',THEN
   GERDAUCH_VAR_b=0.15240
   GERDAUCH_VAR_t=0.00953
</v>
      </c>
    </row>
    <row r="52" spans="1:6" ht="15" customHeight="1" x14ac:dyDescent="0.25">
      <c r="A52" s="1" t="s">
        <v>219</v>
      </c>
      <c r="B52" s="1" t="s">
        <v>293</v>
      </c>
      <c r="C52" s="2">
        <v>3.8</v>
      </c>
      <c r="D52" s="2">
        <v>38.1</v>
      </c>
      <c r="E52" s="2">
        <v>12.7</v>
      </c>
      <c r="F52" s="6" t="str">
        <f t="shared" si="0"/>
        <v xml:space="preserve">*elseif,AR20,EQ,'CH38.1X12.7',THEN
   GERDAUCH_VAR_b=0.03810
   GERDAUCH_VAR_t=0.01270
</v>
      </c>
    </row>
    <row r="53" spans="1:6" ht="15" customHeight="1" x14ac:dyDescent="0.25">
      <c r="A53" s="1" t="s">
        <v>220</v>
      </c>
      <c r="B53" s="1" t="s">
        <v>294</v>
      </c>
      <c r="C53" s="2">
        <v>2.2200000000000002</v>
      </c>
      <c r="D53" s="2">
        <v>22.23</v>
      </c>
      <c r="E53" s="2">
        <v>12.7</v>
      </c>
      <c r="F53" s="6" t="str">
        <f t="shared" si="0"/>
        <v xml:space="preserve">*elseif,AR20,EQ,'CH22.23X12.7',THEN
   GERDAUCH_VAR_b=0.02223
   GERDAUCH_VAR_t=0.01270
</v>
      </c>
    </row>
    <row r="54" spans="1:6" ht="15" customHeight="1" x14ac:dyDescent="0.25">
      <c r="A54" s="1" t="s">
        <v>221</v>
      </c>
      <c r="B54" s="1" t="s">
        <v>295</v>
      </c>
      <c r="C54" s="2">
        <v>2.5299999999999998</v>
      </c>
      <c r="D54" s="2">
        <v>25.4</v>
      </c>
      <c r="E54" s="2">
        <v>12.7</v>
      </c>
      <c r="F54" s="6" t="str">
        <f t="shared" si="0"/>
        <v xml:space="preserve">*elseif,AR20,EQ,'CH25.4X12.7',THEN
   GERDAUCH_VAR_b=0.02540
   GERDAUCH_VAR_t=0.01270
</v>
      </c>
    </row>
    <row r="55" spans="1:6" ht="15" customHeight="1" x14ac:dyDescent="0.25">
      <c r="A55" s="1" t="s">
        <v>222</v>
      </c>
      <c r="B55" s="1" t="s">
        <v>296</v>
      </c>
      <c r="C55" s="2">
        <v>3.17</v>
      </c>
      <c r="D55" s="2">
        <v>31.75</v>
      </c>
      <c r="E55" s="2">
        <v>12.7</v>
      </c>
      <c r="F55" s="6" t="str">
        <f t="shared" si="0"/>
        <v xml:space="preserve">*elseif,AR20,EQ,'CH31.75X12.7',THEN
   GERDAUCH_VAR_b=0.03175
   GERDAUCH_VAR_t=0.01270
</v>
      </c>
    </row>
    <row r="56" spans="1:6" ht="15" customHeight="1" x14ac:dyDescent="0.25">
      <c r="A56" s="1" t="s">
        <v>223</v>
      </c>
      <c r="B56" s="1" t="s">
        <v>297</v>
      </c>
      <c r="C56" s="2">
        <v>5.0599999999999996</v>
      </c>
      <c r="D56" s="2">
        <v>50.8</v>
      </c>
      <c r="E56" s="2">
        <v>12.7</v>
      </c>
      <c r="F56" s="6" t="str">
        <f t="shared" si="0"/>
        <v xml:space="preserve">*elseif,AR20,EQ,'CH50.8X12.7',THEN
   GERDAUCH_VAR_b=0.05080
   GERDAUCH_VAR_t=0.01270
</v>
      </c>
    </row>
    <row r="57" spans="1:6" ht="15" customHeight="1" x14ac:dyDescent="0.25">
      <c r="A57" s="1" t="s">
        <v>224</v>
      </c>
      <c r="B57" s="1" t="s">
        <v>298</v>
      </c>
      <c r="C57" s="2">
        <v>6.33</v>
      </c>
      <c r="D57" s="2">
        <v>63.5</v>
      </c>
      <c r="E57" s="2">
        <v>12.7</v>
      </c>
      <c r="F57" s="6" t="str">
        <f t="shared" si="0"/>
        <v xml:space="preserve">*elseif,AR20,EQ,'CH63.5X12.7',THEN
   GERDAUCH_VAR_b=0.06350
   GERDAUCH_VAR_t=0.01270
</v>
      </c>
    </row>
    <row r="58" spans="1:6" ht="15" customHeight="1" x14ac:dyDescent="0.25">
      <c r="A58" s="1" t="s">
        <v>225</v>
      </c>
      <c r="B58" s="1" t="s">
        <v>299</v>
      </c>
      <c r="C58" s="2">
        <v>7.6</v>
      </c>
      <c r="D58" s="2">
        <v>76.2</v>
      </c>
      <c r="E58" s="2">
        <v>12.7</v>
      </c>
      <c r="F58" s="6" t="str">
        <f t="shared" si="0"/>
        <v xml:space="preserve">*elseif,AR20,EQ,'CH76.2X12.7',THEN
   GERDAUCH_VAR_b=0.07620
   GERDAUCH_VAR_t=0.01270
</v>
      </c>
    </row>
    <row r="59" spans="1:6" ht="15" customHeight="1" x14ac:dyDescent="0.25">
      <c r="A59" s="1" t="s">
        <v>226</v>
      </c>
      <c r="B59" s="1" t="s">
        <v>300</v>
      </c>
      <c r="C59" s="2">
        <v>10.130000000000001</v>
      </c>
      <c r="D59" s="2">
        <v>101.6</v>
      </c>
      <c r="E59" s="2">
        <v>12.7</v>
      </c>
      <c r="F59" s="6" t="str">
        <f t="shared" si="0"/>
        <v xml:space="preserve">*elseif,AR20,EQ,'CH101.6X12.7',THEN
   GERDAUCH_VAR_b=0.10160
   GERDAUCH_VAR_t=0.01270
</v>
      </c>
    </row>
    <row r="60" spans="1:6" ht="15" customHeight="1" x14ac:dyDescent="0.25">
      <c r="A60" s="1" t="s">
        <v>227</v>
      </c>
      <c r="B60" s="1" t="s">
        <v>301</v>
      </c>
      <c r="C60" s="2">
        <v>11.4</v>
      </c>
      <c r="D60" s="2">
        <v>114.3</v>
      </c>
      <c r="E60" s="2">
        <v>12.7</v>
      </c>
      <c r="F60" s="6" t="str">
        <f t="shared" si="0"/>
        <v xml:space="preserve">*elseif,AR20,EQ,'CH114.3X12.7',THEN
   GERDAUCH_VAR_b=0.11430
   GERDAUCH_VAR_t=0.01270
</v>
      </c>
    </row>
    <row r="61" spans="1:6" ht="15" customHeight="1" x14ac:dyDescent="0.25">
      <c r="A61" s="1" t="s">
        <v>228</v>
      </c>
      <c r="B61" s="1" t="s">
        <v>302</v>
      </c>
      <c r="C61" s="2">
        <v>15.19</v>
      </c>
      <c r="D61" s="2">
        <v>152.4</v>
      </c>
      <c r="E61" s="2">
        <v>12.7</v>
      </c>
      <c r="F61" s="6" t="str">
        <f t="shared" si="0"/>
        <v xml:space="preserve">*elseif,AR20,EQ,'CH152.4X12.7',THEN
   GERDAUCH_VAR_b=0.15240
   GERDAUCH_VAR_t=0.01270
</v>
      </c>
    </row>
    <row r="62" spans="1:6" ht="15" customHeight="1" x14ac:dyDescent="0.25">
      <c r="A62" s="1" t="s">
        <v>229</v>
      </c>
      <c r="B62" s="1" t="s">
        <v>303</v>
      </c>
      <c r="C62" s="2">
        <v>4.75</v>
      </c>
      <c r="D62" s="2">
        <v>38.1</v>
      </c>
      <c r="E62" s="2">
        <v>15.88</v>
      </c>
      <c r="F62" s="6" t="str">
        <f t="shared" si="0"/>
        <v xml:space="preserve">*elseif,AR20,EQ,'CH38.1X15.88',THEN
   GERDAUCH_VAR_b=0.03810
   GERDAUCH_VAR_t=0.01588
</v>
      </c>
    </row>
    <row r="63" spans="1:6" ht="15" customHeight="1" x14ac:dyDescent="0.25">
      <c r="A63" s="1" t="s">
        <v>337</v>
      </c>
      <c r="B63" s="1" t="s">
        <v>304</v>
      </c>
      <c r="C63" s="2">
        <v>5.54</v>
      </c>
      <c r="D63" s="2">
        <v>44.45</v>
      </c>
      <c r="E63" s="2">
        <v>15.88</v>
      </c>
      <c r="F63" s="6" t="str">
        <f t="shared" si="0"/>
        <v xml:space="preserve">*elseif,AR20,EQ,'CH44.45X15.88',THEN
   GERDAUCH_VAR_b=0.04445
   GERDAUCH_VAR_t=0.01588
</v>
      </c>
    </row>
    <row r="64" spans="1:6" ht="15" customHeight="1" x14ac:dyDescent="0.25">
      <c r="A64" s="1" t="s">
        <v>230</v>
      </c>
      <c r="B64" s="1" t="s">
        <v>305</v>
      </c>
      <c r="C64" s="2">
        <v>6.33</v>
      </c>
      <c r="D64" s="2">
        <v>50.8</v>
      </c>
      <c r="E64" s="2">
        <v>15.88</v>
      </c>
      <c r="F64" s="6" t="str">
        <f t="shared" si="0"/>
        <v xml:space="preserve">*elseif,AR20,EQ,'CH50.8X15.88',THEN
   GERDAUCH_VAR_b=0.05080
   GERDAUCH_VAR_t=0.01588
</v>
      </c>
    </row>
    <row r="65" spans="1:6" ht="15" customHeight="1" x14ac:dyDescent="0.25">
      <c r="A65" s="1" t="s">
        <v>231</v>
      </c>
      <c r="B65" s="1" t="s">
        <v>306</v>
      </c>
      <c r="C65" s="2">
        <v>7.9</v>
      </c>
      <c r="D65" s="2">
        <v>63.5</v>
      </c>
      <c r="E65" s="2">
        <v>15.88</v>
      </c>
      <c r="F65" s="6" t="str">
        <f t="shared" si="0"/>
        <v xml:space="preserve">*elseif,AR20,EQ,'CH63.5X15.88',THEN
   GERDAUCH_VAR_b=0.06350
   GERDAUCH_VAR_t=0.01588
</v>
      </c>
    </row>
    <row r="66" spans="1:6" ht="15" customHeight="1" x14ac:dyDescent="0.25">
      <c r="A66" s="1" t="s">
        <v>232</v>
      </c>
      <c r="B66" s="1" t="s">
        <v>307</v>
      </c>
      <c r="C66" s="2">
        <v>9.5</v>
      </c>
      <c r="D66" s="2">
        <v>76.2</v>
      </c>
      <c r="E66" s="2">
        <v>15.88</v>
      </c>
      <c r="F66" s="6" t="str">
        <f t="shared" si="0"/>
        <v xml:space="preserve">*elseif,AR20,EQ,'CH76.2X15.88',THEN
   GERDAUCH_VAR_b=0.07620
   GERDAUCH_VAR_t=0.01588
</v>
      </c>
    </row>
    <row r="67" spans="1:6" ht="15" customHeight="1" x14ac:dyDescent="0.25">
      <c r="A67" s="1" t="s">
        <v>233</v>
      </c>
      <c r="B67" s="1" t="s">
        <v>308</v>
      </c>
      <c r="C67" s="2">
        <v>11.08</v>
      </c>
      <c r="D67" s="2">
        <v>88.9</v>
      </c>
      <c r="E67" s="2">
        <v>15.88</v>
      </c>
      <c r="F67" s="6" t="str">
        <f t="shared" ref="F67:F89" si="1">$F$1 &amp; UPPER(A67) &amp; "',THEN" &amp; CHAR(10) &amp; "   " &amp; $G$1 &amp; "_VAR_" &amp; $D$1 &amp; "=" &amp; FIXED(D67/1000,5) &amp; CHAR(10) &amp; "   " &amp; $G$1 &amp; "_VAR_" &amp; $E$1 &amp; "=" &amp; FIXED(E67/1000,5) &amp; CHAR(10)</f>
        <v xml:space="preserve">*elseif,AR20,EQ,'CH88.9X15.88',THEN
   GERDAUCH_VAR_b=0.08890
   GERDAUCH_VAR_t=0.01588
</v>
      </c>
    </row>
    <row r="68" spans="1:6" ht="15" customHeight="1" x14ac:dyDescent="0.25">
      <c r="A68" s="1" t="s">
        <v>234</v>
      </c>
      <c r="B68" s="1" t="s">
        <v>309</v>
      </c>
      <c r="C68" s="2">
        <v>12.67</v>
      </c>
      <c r="D68" s="2">
        <v>101.6</v>
      </c>
      <c r="E68" s="2">
        <v>15.88</v>
      </c>
      <c r="F68" s="6" t="str">
        <f t="shared" si="1"/>
        <v xml:space="preserve">*elseif,AR20,EQ,'CH101.6X15.88',THEN
   GERDAUCH_VAR_b=0.10160
   GERDAUCH_VAR_t=0.01588
</v>
      </c>
    </row>
    <row r="69" spans="1:6" ht="15" customHeight="1" x14ac:dyDescent="0.25">
      <c r="A69" s="1" t="s">
        <v>235</v>
      </c>
      <c r="B69" s="1" t="s">
        <v>310</v>
      </c>
      <c r="C69" s="2">
        <v>19</v>
      </c>
      <c r="D69" s="2">
        <v>152.4</v>
      </c>
      <c r="E69" s="2">
        <v>15.88</v>
      </c>
      <c r="F69" s="6" t="str">
        <f t="shared" si="1"/>
        <v xml:space="preserve">*elseif,AR20,EQ,'CH152.4X15.88',THEN
   GERDAUCH_VAR_b=0.15240
   GERDAUCH_VAR_t=0.01588
</v>
      </c>
    </row>
    <row r="70" spans="1:6" ht="15" customHeight="1" x14ac:dyDescent="0.25">
      <c r="A70" s="1" t="s">
        <v>236</v>
      </c>
      <c r="B70" s="1" t="s">
        <v>311</v>
      </c>
      <c r="C70" s="2">
        <v>12.18</v>
      </c>
      <c r="D70" s="2">
        <v>88.9</v>
      </c>
      <c r="E70" s="2">
        <v>17.46</v>
      </c>
      <c r="F70" s="6" t="str">
        <f t="shared" si="1"/>
        <v xml:space="preserve">*elseif,AR20,EQ,'CH88.9X17.46',THEN
   GERDAUCH_VAR_b=0.08890
   GERDAUCH_VAR_t=0.01746
</v>
      </c>
    </row>
    <row r="71" spans="1:6" ht="15" customHeight="1" x14ac:dyDescent="0.25">
      <c r="A71" s="1" t="s">
        <v>237</v>
      </c>
      <c r="B71" s="1" t="s">
        <v>312</v>
      </c>
      <c r="C71" s="2">
        <v>7.6</v>
      </c>
      <c r="D71" s="2">
        <v>50.8</v>
      </c>
      <c r="E71" s="2">
        <v>19.05</v>
      </c>
      <c r="F71" s="6" t="str">
        <f t="shared" si="1"/>
        <v xml:space="preserve">*elseif,AR20,EQ,'CH50.8X19.05',THEN
   GERDAUCH_VAR_b=0.05080
   GERDAUCH_VAR_t=0.01905
</v>
      </c>
    </row>
    <row r="72" spans="1:6" ht="15" customHeight="1" x14ac:dyDescent="0.25">
      <c r="A72" s="1" t="s">
        <v>238</v>
      </c>
      <c r="B72" s="1" t="s">
        <v>313</v>
      </c>
      <c r="C72" s="2">
        <v>9.5</v>
      </c>
      <c r="D72" s="2">
        <v>63.5</v>
      </c>
      <c r="E72" s="2">
        <v>19.05</v>
      </c>
      <c r="F72" s="6" t="str">
        <f t="shared" si="1"/>
        <v xml:space="preserve">*elseif,AR20,EQ,'CH63.5X19.05',THEN
   GERDAUCH_VAR_b=0.06350
   GERDAUCH_VAR_t=0.01905
</v>
      </c>
    </row>
    <row r="73" spans="1:6" ht="15" customHeight="1" x14ac:dyDescent="0.25">
      <c r="A73" s="1" t="s">
        <v>239</v>
      </c>
      <c r="B73" s="1" t="s">
        <v>314</v>
      </c>
      <c r="C73" s="2">
        <v>11.4</v>
      </c>
      <c r="D73" s="2">
        <v>76.2</v>
      </c>
      <c r="E73" s="2">
        <v>19.05</v>
      </c>
      <c r="F73" s="6" t="str">
        <f t="shared" si="1"/>
        <v xml:space="preserve">*elseif,AR20,EQ,'CH76.2X19.05',THEN
   GERDAUCH_VAR_b=0.07620
   GERDAUCH_VAR_t=0.01905
</v>
      </c>
    </row>
    <row r="74" spans="1:6" ht="15" customHeight="1" x14ac:dyDescent="0.25">
      <c r="A74" s="1" t="s">
        <v>240</v>
      </c>
      <c r="B74" s="1" t="s">
        <v>315</v>
      </c>
      <c r="C74" s="2">
        <v>13.29</v>
      </c>
      <c r="D74" s="2">
        <v>88.9</v>
      </c>
      <c r="E74" s="2">
        <v>19.05</v>
      </c>
      <c r="F74" s="6" t="str">
        <f t="shared" si="1"/>
        <v xml:space="preserve">*elseif,AR20,EQ,'CH88.9X19.05',THEN
   GERDAUCH_VAR_b=0.08890
   GERDAUCH_VAR_t=0.01905
</v>
      </c>
    </row>
    <row r="75" spans="1:6" ht="15" customHeight="1" x14ac:dyDescent="0.25">
      <c r="A75" s="1" t="s">
        <v>241</v>
      </c>
      <c r="B75" s="1" t="s">
        <v>316</v>
      </c>
      <c r="C75" s="2">
        <v>15.19</v>
      </c>
      <c r="D75" s="2">
        <v>101.6</v>
      </c>
      <c r="E75" s="2">
        <v>19.05</v>
      </c>
      <c r="F75" s="6" t="str">
        <f t="shared" si="1"/>
        <v xml:space="preserve">*elseif,AR20,EQ,'CH101.6X19.05',THEN
   GERDAUCH_VAR_b=0.10160
   GERDAUCH_VAR_t=0.01905
</v>
      </c>
    </row>
    <row r="76" spans="1:6" ht="15" customHeight="1" x14ac:dyDescent="0.25">
      <c r="A76" s="1" t="s">
        <v>242</v>
      </c>
      <c r="B76" s="1" t="s">
        <v>317</v>
      </c>
      <c r="C76" s="2">
        <v>22.79</v>
      </c>
      <c r="D76" s="2">
        <v>152.4</v>
      </c>
      <c r="E76" s="2">
        <v>19.05</v>
      </c>
      <c r="F76" s="6" t="str">
        <f t="shared" si="1"/>
        <v xml:space="preserve">*elseif,AR20,EQ,'CH152.4X19.05',THEN
   GERDAUCH_VAR_b=0.15240
   GERDAUCH_VAR_t=0.01905
</v>
      </c>
    </row>
    <row r="77" spans="1:6" ht="15" customHeight="1" x14ac:dyDescent="0.25">
      <c r="A77" s="1" t="s">
        <v>243</v>
      </c>
      <c r="B77" s="1" t="s">
        <v>318</v>
      </c>
      <c r="C77" s="2">
        <v>10.130000000000001</v>
      </c>
      <c r="D77" s="2">
        <v>50.8</v>
      </c>
      <c r="E77" s="2">
        <v>25.4</v>
      </c>
      <c r="F77" s="6" t="str">
        <f t="shared" si="1"/>
        <v xml:space="preserve">*elseif,AR20,EQ,'CH50.8X25.4',THEN
   GERDAUCH_VAR_b=0.05080
   GERDAUCH_VAR_t=0.02540
</v>
      </c>
    </row>
    <row r="78" spans="1:6" ht="15" customHeight="1" x14ac:dyDescent="0.25">
      <c r="A78" s="1" t="s">
        <v>244</v>
      </c>
      <c r="B78" s="1" t="s">
        <v>319</v>
      </c>
      <c r="C78" s="2">
        <v>15.19</v>
      </c>
      <c r="D78" s="2">
        <v>76.2</v>
      </c>
      <c r="E78" s="2">
        <v>25.4</v>
      </c>
      <c r="F78" s="6" t="str">
        <f t="shared" si="1"/>
        <v xml:space="preserve">*elseif,AR20,EQ,'CH76.2X25.4',THEN
   GERDAUCH_VAR_b=0.07620
   GERDAUCH_VAR_t=0.02540
</v>
      </c>
    </row>
    <row r="79" spans="1:6" ht="15" customHeight="1" x14ac:dyDescent="0.25">
      <c r="A79" s="1" t="s">
        <v>245</v>
      </c>
      <c r="B79" s="1" t="s">
        <v>320</v>
      </c>
      <c r="C79" s="2">
        <v>17.73</v>
      </c>
      <c r="D79" s="2">
        <v>88.9</v>
      </c>
      <c r="E79" s="2">
        <v>25.4</v>
      </c>
      <c r="F79" s="6" t="str">
        <f t="shared" si="1"/>
        <v xml:space="preserve">*elseif,AR20,EQ,'CH88.9X25.4',THEN
   GERDAUCH_VAR_b=0.08890
   GERDAUCH_VAR_t=0.02540
</v>
      </c>
    </row>
    <row r="80" spans="1:6" ht="15" customHeight="1" x14ac:dyDescent="0.25">
      <c r="A80" s="1" t="s">
        <v>246</v>
      </c>
      <c r="B80" s="1" t="s">
        <v>321</v>
      </c>
      <c r="C80" s="2">
        <v>20.260000000000002</v>
      </c>
      <c r="D80" s="2">
        <v>101.6</v>
      </c>
      <c r="E80" s="2">
        <v>25.4</v>
      </c>
      <c r="F80" s="6" t="str">
        <f t="shared" si="1"/>
        <v xml:space="preserve">*elseif,AR20,EQ,'CH101.6X25.4',THEN
   GERDAUCH_VAR_b=0.10160
   GERDAUCH_VAR_t=0.02540
</v>
      </c>
    </row>
    <row r="81" spans="1:6" ht="15" customHeight="1" x14ac:dyDescent="0.25">
      <c r="A81" s="1" t="s">
        <v>247</v>
      </c>
      <c r="B81" s="1" t="s">
        <v>322</v>
      </c>
      <c r="C81" s="2">
        <v>25.32</v>
      </c>
      <c r="D81" s="2">
        <v>127</v>
      </c>
      <c r="E81" s="2">
        <v>25.4</v>
      </c>
      <c r="F81" s="6" t="str">
        <f t="shared" si="1"/>
        <v xml:space="preserve">*elseif,AR20,EQ,'CH127X25.4',THEN
   GERDAUCH_VAR_b=0.12700
   GERDAUCH_VAR_t=0.02540
</v>
      </c>
    </row>
    <row r="82" spans="1:6" ht="15" customHeight="1" x14ac:dyDescent="0.25">
      <c r="A82" s="1" t="s">
        <v>248</v>
      </c>
      <c r="B82" s="1" t="s">
        <v>323</v>
      </c>
      <c r="C82" s="2">
        <v>30.39</v>
      </c>
      <c r="D82" s="2">
        <v>152.4</v>
      </c>
      <c r="E82" s="2">
        <v>25.4</v>
      </c>
      <c r="F82" s="6" t="str">
        <f t="shared" si="1"/>
        <v xml:space="preserve">*elseif,AR20,EQ,'CH152.4X25.4',THEN
   GERDAUCH_VAR_b=0.15240
   GERDAUCH_VAR_t=0.02540
</v>
      </c>
    </row>
    <row r="83" spans="1:6" ht="15" customHeight="1" x14ac:dyDescent="0.25">
      <c r="A83" s="1" t="s">
        <v>249</v>
      </c>
      <c r="B83" s="1" t="s">
        <v>324</v>
      </c>
      <c r="C83" s="2">
        <v>25.32</v>
      </c>
      <c r="D83" s="2">
        <v>101.6</v>
      </c>
      <c r="E83" s="2">
        <v>31.75</v>
      </c>
      <c r="F83" s="6" t="str">
        <f t="shared" si="1"/>
        <v xml:space="preserve">*elseif,AR20,EQ,'CH101.6X31.75',THEN
   GERDAUCH_VAR_b=0.10160
   GERDAUCH_VAR_t=0.03175
</v>
      </c>
    </row>
    <row r="84" spans="1:6" ht="15" customHeight="1" x14ac:dyDescent="0.25">
      <c r="A84" s="1" t="s">
        <v>250</v>
      </c>
      <c r="B84" s="1" t="s">
        <v>325</v>
      </c>
      <c r="C84" s="2">
        <v>30.39</v>
      </c>
      <c r="D84" s="2">
        <v>101.6</v>
      </c>
      <c r="E84" s="2">
        <v>38.1</v>
      </c>
      <c r="F84" s="6" t="str">
        <f t="shared" si="1"/>
        <v xml:space="preserve">*elseif,AR20,EQ,'CH101.6X38.1',THEN
   GERDAUCH_VAR_b=0.10160
   GERDAUCH_VAR_t=0.03810
</v>
      </c>
    </row>
    <row r="85" spans="1:6" ht="15" customHeight="1" x14ac:dyDescent="0.25">
      <c r="A85" s="1" t="s">
        <v>251</v>
      </c>
      <c r="B85" s="1" t="s">
        <v>326</v>
      </c>
      <c r="C85" s="2">
        <v>32.29</v>
      </c>
      <c r="D85" s="2">
        <v>107.95</v>
      </c>
      <c r="E85" s="2">
        <v>38.1</v>
      </c>
      <c r="F85" s="6" t="str">
        <f t="shared" si="1"/>
        <v xml:space="preserve">*elseif,AR20,EQ,'CH107.95X38.1',THEN
   GERDAUCH_VAR_b=0.10795
   GERDAUCH_VAR_t=0.03810
</v>
      </c>
    </row>
    <row r="86" spans="1:6" ht="15" customHeight="1" x14ac:dyDescent="0.25">
      <c r="A86" s="1" t="s">
        <v>252</v>
      </c>
      <c r="B86" s="1" t="s">
        <v>327</v>
      </c>
      <c r="C86" s="2">
        <v>30.39</v>
      </c>
      <c r="D86" s="2">
        <v>76.2</v>
      </c>
      <c r="E86" s="2">
        <v>50.8</v>
      </c>
      <c r="F86" s="6" t="str">
        <f t="shared" si="1"/>
        <v xml:space="preserve">*elseif,AR20,EQ,'CH76.2X50.8',THEN
   GERDAUCH_VAR_b=0.07620
   GERDAUCH_VAR_t=0.05080
</v>
      </c>
    </row>
    <row r="87" spans="1:6" ht="15" customHeight="1" x14ac:dyDescent="0.25">
      <c r="F87" s="6" t="str">
        <f t="shared" si="1"/>
        <v xml:space="preserve">*elseif,AR20,EQ,'',THEN
   GERDAUCH_VAR_b=0.00000
   GERDAUCH_VAR_t=0.00000
</v>
      </c>
    </row>
    <row r="88" spans="1:6" ht="15" customHeight="1" x14ac:dyDescent="0.25">
      <c r="F88" s="6" t="str">
        <f t="shared" si="1"/>
        <v xml:space="preserve">*elseif,AR20,EQ,'',THEN
   GERDAUCH_VAR_b=0.00000
   GERDAUCH_VAR_t=0.00000
</v>
      </c>
    </row>
    <row r="89" spans="1:6" ht="15" customHeight="1" x14ac:dyDescent="0.25">
      <c r="F89" s="6" t="str">
        <f t="shared" si="1"/>
        <v xml:space="preserve">*elseif,AR20,EQ,'',THEN
   GERDAUCH_VAR_b=0.00000
   GERDAUCH_VAR_t=0.00000
</v>
      </c>
    </row>
    <row r="90" spans="1:6" ht="15" customHeight="1" x14ac:dyDescent="0.25"/>
    <row r="91" spans="1:6" ht="15" customHeight="1" x14ac:dyDescent="0.25"/>
    <row r="92" spans="1:6" ht="15" customHeight="1" x14ac:dyDescent="0.25"/>
    <row r="93" spans="1:6" ht="15" customHeight="1" x14ac:dyDescent="0.25"/>
    <row r="94" spans="1:6" ht="15" customHeight="1" x14ac:dyDescent="0.25"/>
    <row r="95" spans="1:6" ht="15" customHeight="1" x14ac:dyDescent="0.25"/>
    <row r="96" spans="1: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3:5" ht="15" customHeight="1" x14ac:dyDescent="0.25"/>
    <row r="498" spans="3:5" ht="15" customHeight="1" x14ac:dyDescent="0.25"/>
    <row r="499" spans="3:5" ht="15" customHeight="1" x14ac:dyDescent="0.25"/>
    <row r="500" spans="3:5" ht="15" customHeight="1" x14ac:dyDescent="0.25"/>
    <row r="501" spans="3:5" s="5" customFormat="1" ht="15" customHeight="1" thickBot="1" x14ac:dyDescent="0.3">
      <c r="C501" s="4"/>
      <c r="D501" s="4"/>
      <c r="E501" s="4"/>
    </row>
    <row r="502" spans="3:5" ht="15" customHeight="1" x14ac:dyDescent="0.25"/>
    <row r="503" spans="3:5" ht="15" customHeight="1" x14ac:dyDescent="0.25"/>
    <row r="504" spans="3:5" ht="15" customHeight="1" x14ac:dyDescent="0.25"/>
    <row r="505" spans="3:5" ht="15" customHeight="1" x14ac:dyDescent="0.25"/>
    <row r="506" spans="3:5" ht="15" customHeight="1" x14ac:dyDescent="0.25"/>
    <row r="507" spans="3:5" ht="15" customHeight="1" x14ac:dyDescent="0.25"/>
    <row r="508" spans="3:5" ht="15" customHeight="1" x14ac:dyDescent="0.25"/>
    <row r="509" spans="3:5" ht="15" customHeight="1" x14ac:dyDescent="0.25"/>
    <row r="510" spans="3:5" ht="15" customHeight="1" x14ac:dyDescent="0.25"/>
    <row r="511" spans="3:5" ht="15" customHeight="1" x14ac:dyDescent="0.25"/>
    <row r="512" spans="3:5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</sheetData>
  <conditionalFormatting sqref="F2:BD377">
    <cfRule type="notContainsBlanks" dxfId="193" priority="9">
      <formula>LEN(TRIM(F2))&gt;0</formula>
    </cfRule>
  </conditionalFormatting>
  <conditionalFormatting sqref="A1:E1">
    <cfRule type="notContainsBlanks" dxfId="192" priority="11">
      <formula>LEN(TRIM(A1))&gt;0</formula>
    </cfRule>
  </conditionalFormatting>
  <conditionalFormatting sqref="A1:E501">
    <cfRule type="containsBlanks" dxfId="191" priority="7">
      <formula>LEN(TRIM(A1))=0</formula>
    </cfRule>
    <cfRule type="expression" dxfId="190" priority="8">
      <formula>AND(COUNTA(A1),(COUNTBLANK(A$1)&lt;&gt;0))</formula>
    </cfRule>
    <cfRule type="notContainsBlanks" dxfId="189" priority="12">
      <formula>LEN(TRIM(A1))&gt;0</formula>
    </cfRule>
  </conditionalFormatting>
  <conditionalFormatting sqref="H50:H51">
    <cfRule type="notContainsBlanks" dxfId="188" priority="6">
      <formula>LEN(TRIM(H50))&gt;0</formula>
    </cfRule>
  </conditionalFormatting>
  <conditionalFormatting sqref="H62">
    <cfRule type="notContainsBlanks" dxfId="187" priority="5">
      <formula>LEN(TRIM(H62))&gt;0</formula>
    </cfRule>
  </conditionalFormatting>
  <conditionalFormatting sqref="H75">
    <cfRule type="notContainsBlanks" dxfId="186" priority="4">
      <formula>LEN(TRIM(H75))&gt;0</formula>
    </cfRule>
  </conditionalFormatting>
  <conditionalFormatting sqref="H76">
    <cfRule type="notContainsBlanks" dxfId="185" priority="3">
      <formula>LEN(TRIM(H76))&gt;0</formula>
    </cfRule>
  </conditionalFormatting>
  <conditionalFormatting sqref="I76:I80">
    <cfRule type="notContainsBlanks" dxfId="184" priority="2">
      <formula>LEN(TRIM(I76))&gt;0</formula>
    </cfRule>
  </conditionalFormatting>
  <conditionalFormatting sqref="O3:O87">
    <cfRule type="notContainsBlanks" dxfId="183" priority="1">
      <formula>LEN(TRIM(O3))&gt;0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0"/>
  <sheetViews>
    <sheetView showGridLines="0" zoomScaleNormal="100" workbookViewId="0">
      <pane ySplit="1" topLeftCell="A20" activePane="bottomLeft" state="frozen"/>
      <selection pane="bottomLeft" activeCell="E2" sqref="E2:E56"/>
    </sheetView>
  </sheetViews>
  <sheetFormatPr defaultRowHeight="12.75" x14ac:dyDescent="0.25"/>
  <cols>
    <col min="1" max="2" width="18.7109375" style="1" customWidth="1"/>
    <col min="3" max="4" width="10.7109375" style="2" customWidth="1"/>
    <col min="5" max="5" width="54.28515625" style="1" bestFit="1" customWidth="1"/>
    <col min="6" max="8" width="10.7109375" style="1" customWidth="1"/>
    <col min="9" max="9" width="12.85546875" style="1" bestFit="1" customWidth="1"/>
    <col min="10" max="67" width="10.7109375" style="1" customWidth="1"/>
    <col min="68" max="16384" width="9.140625" style="1"/>
  </cols>
  <sheetData>
    <row r="1" spans="1:6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353</v>
      </c>
      <c r="E1" s="10" t="s">
        <v>176</v>
      </c>
      <c r="F1" s="9" t="s">
        <v>352</v>
      </c>
    </row>
    <row r="2" spans="1:6" ht="15" customHeight="1" x14ac:dyDescent="0.25">
      <c r="A2" s="1" t="s">
        <v>354</v>
      </c>
      <c r="B2" s="1" t="s">
        <v>363</v>
      </c>
      <c r="C2" s="2">
        <v>0.245</v>
      </c>
      <c r="D2" s="11">
        <v>6.3</v>
      </c>
      <c r="E2" s="6" t="str">
        <f>$E$1 &amp; UPPER(A2) &amp; "',THEN" &amp; CHAR(10) &amp; "   " &amp; $F$1 &amp; "_VAR_" &amp; $D$1 &amp; "=" &amp; FIXED(D2/1000,5) &amp; CHAR(10)</f>
        <v xml:space="preserve">*elseif,AR20,EQ,'B6.3',THEN
   GERDAUB_VAR_d=0.00630
</v>
      </c>
    </row>
    <row r="3" spans="1:6" ht="15" customHeight="1" x14ac:dyDescent="0.25">
      <c r="A3" s="1" t="s">
        <v>355</v>
      </c>
      <c r="B3" s="1" t="s">
        <v>355</v>
      </c>
      <c r="C3" s="2">
        <v>0.39500000000000002</v>
      </c>
      <c r="D3" s="11">
        <v>8</v>
      </c>
      <c r="E3" s="6" t="str">
        <f t="shared" ref="E3:E56" si="0">$E$1 &amp; UPPER(A3) &amp; "',THEN" &amp; CHAR(10) &amp; "   " &amp; $F$1 &amp; "_VAR_" &amp; $D$1 &amp; "=" &amp; FIXED(D3/1000,5) &amp; CHAR(10)</f>
        <v xml:space="preserve">*elseif,AR20,EQ,'B8',THEN
   GERDAUB_VAR_d=0.00800
</v>
      </c>
    </row>
    <row r="4" spans="1:6" ht="15" customHeight="1" x14ac:dyDescent="0.25">
      <c r="A4" s="1" t="s">
        <v>356</v>
      </c>
      <c r="B4" s="1" t="s">
        <v>356</v>
      </c>
      <c r="C4" s="2">
        <v>0.61699999999999999</v>
      </c>
      <c r="D4" s="11">
        <v>10</v>
      </c>
      <c r="E4" s="6" t="str">
        <f t="shared" si="0"/>
        <v xml:space="preserve">*elseif,AR20,EQ,'B10',THEN
   GERDAUB_VAR_d=0.01000
</v>
      </c>
    </row>
    <row r="5" spans="1:6" ht="15" customHeight="1" x14ac:dyDescent="0.25">
      <c r="A5" s="1" t="s">
        <v>357</v>
      </c>
      <c r="B5" s="1" t="s">
        <v>364</v>
      </c>
      <c r="C5" s="2">
        <v>0.96299999999999997</v>
      </c>
      <c r="D5" s="11">
        <v>12.5</v>
      </c>
      <c r="E5" s="6" t="str">
        <f t="shared" si="0"/>
        <v xml:space="preserve">*elseif,AR20,EQ,'B12.5',THEN
   GERDAUB_VAR_d=0.01250
</v>
      </c>
    </row>
    <row r="6" spans="1:6" ht="15" customHeight="1" x14ac:dyDescent="0.25">
      <c r="A6" s="1" t="s">
        <v>358</v>
      </c>
      <c r="B6" s="1" t="s">
        <v>358</v>
      </c>
      <c r="C6" s="2">
        <v>1.5780000000000001</v>
      </c>
      <c r="D6" s="11">
        <v>16</v>
      </c>
      <c r="E6" s="6" t="str">
        <f t="shared" si="0"/>
        <v xml:space="preserve">*elseif,AR20,EQ,'B16',THEN
   GERDAUB_VAR_d=0.01600
</v>
      </c>
    </row>
    <row r="7" spans="1:6" ht="15" customHeight="1" x14ac:dyDescent="0.25">
      <c r="A7" s="1" t="s">
        <v>359</v>
      </c>
      <c r="B7" s="1" t="s">
        <v>359</v>
      </c>
      <c r="C7" s="2">
        <v>2.4660000000000002</v>
      </c>
      <c r="D7" s="11">
        <v>20</v>
      </c>
      <c r="E7" s="6" t="str">
        <f t="shared" si="0"/>
        <v xml:space="preserve">*elseif,AR20,EQ,'B20',THEN
   GERDAUB_VAR_d=0.02000
</v>
      </c>
    </row>
    <row r="8" spans="1:6" ht="15" customHeight="1" x14ac:dyDescent="0.25">
      <c r="A8" s="1" t="s">
        <v>360</v>
      </c>
      <c r="B8" s="1" t="s">
        <v>360</v>
      </c>
      <c r="C8" s="2">
        <v>3.8530000000000002</v>
      </c>
      <c r="D8" s="11">
        <v>25</v>
      </c>
      <c r="E8" s="6" t="str">
        <f t="shared" si="0"/>
        <v xml:space="preserve">*elseif,AR20,EQ,'B25',THEN
   GERDAUB_VAR_d=0.02500
</v>
      </c>
    </row>
    <row r="9" spans="1:6" ht="15" customHeight="1" x14ac:dyDescent="0.25">
      <c r="A9" s="1" t="s">
        <v>361</v>
      </c>
      <c r="B9" s="1" t="s">
        <v>361</v>
      </c>
      <c r="C9" s="2">
        <v>6.3129999999999997</v>
      </c>
      <c r="D9" s="11">
        <v>32</v>
      </c>
      <c r="E9" s="6" t="str">
        <f t="shared" si="0"/>
        <v xml:space="preserve">*elseif,AR20,EQ,'B32',THEN
   GERDAUB_VAR_d=0.03200
</v>
      </c>
    </row>
    <row r="10" spans="1:6" ht="15" customHeight="1" x14ac:dyDescent="0.25">
      <c r="A10" s="1" t="s">
        <v>362</v>
      </c>
      <c r="B10" s="1" t="s">
        <v>362</v>
      </c>
      <c r="C10" s="2">
        <v>9.8650000000000002</v>
      </c>
      <c r="D10" s="11">
        <v>40</v>
      </c>
      <c r="E10" s="6" t="str">
        <f t="shared" si="0"/>
        <v xml:space="preserve">*elseif,AR20,EQ,'B40',THEN
   GERDAUB_VAR_d=0.04000
</v>
      </c>
    </row>
    <row r="11" spans="1:6" ht="15" customHeight="1" x14ac:dyDescent="0.25">
      <c r="A11" s="1" t="s">
        <v>365</v>
      </c>
      <c r="B11" s="1" t="s">
        <v>363</v>
      </c>
      <c r="C11" s="2">
        <v>0.25</v>
      </c>
      <c r="D11" s="11">
        <v>6.35</v>
      </c>
      <c r="E11" s="6" t="str">
        <f t="shared" si="0"/>
        <v xml:space="preserve">*elseif,AR20,EQ,'B6.35',THEN
   GERDAUB_VAR_d=0.00635
</v>
      </c>
    </row>
    <row r="12" spans="1:6" ht="15" customHeight="1" x14ac:dyDescent="0.25">
      <c r="A12" s="1" t="s">
        <v>366</v>
      </c>
      <c r="B12" s="1" t="s">
        <v>411</v>
      </c>
      <c r="C12" s="2">
        <v>0.39</v>
      </c>
      <c r="D12" s="11">
        <v>7.94</v>
      </c>
      <c r="E12" s="6" t="str">
        <f t="shared" si="0"/>
        <v xml:space="preserve">*elseif,AR20,EQ,'B7.94',THEN
   GERDAUB_VAR_d=0.00794
</v>
      </c>
    </row>
    <row r="13" spans="1:6" ht="15" customHeight="1" x14ac:dyDescent="0.25">
      <c r="A13" s="1" t="s">
        <v>367</v>
      </c>
      <c r="B13" s="1" t="s">
        <v>412</v>
      </c>
      <c r="C13" s="2">
        <v>0.56000000000000005</v>
      </c>
      <c r="D13" s="11">
        <v>9.5299999999999994</v>
      </c>
      <c r="E13" s="6" t="str">
        <f t="shared" si="0"/>
        <v xml:space="preserve">*elseif,AR20,EQ,'B9.53',THEN
   GERDAUB_VAR_d=0.00953
</v>
      </c>
    </row>
    <row r="14" spans="1:6" ht="15" customHeight="1" x14ac:dyDescent="0.25">
      <c r="A14" s="1" t="s">
        <v>368</v>
      </c>
      <c r="B14" s="1" t="s">
        <v>364</v>
      </c>
      <c r="C14" s="2">
        <v>0.99</v>
      </c>
      <c r="D14" s="11">
        <v>12.7</v>
      </c>
      <c r="E14" s="6" t="str">
        <f t="shared" si="0"/>
        <v xml:space="preserve">*elseif,AR20,EQ,'B12.7',THEN
   GERDAUB_VAR_d=0.01270
</v>
      </c>
    </row>
    <row r="15" spans="1:6" ht="15" customHeight="1" x14ac:dyDescent="0.25">
      <c r="A15" s="1" t="s">
        <v>369</v>
      </c>
      <c r="B15" s="1" t="s">
        <v>413</v>
      </c>
      <c r="C15" s="2">
        <v>1.26</v>
      </c>
      <c r="D15" s="11">
        <v>14.29</v>
      </c>
      <c r="E15" s="6" t="str">
        <f t="shared" si="0"/>
        <v xml:space="preserve">*elseif,AR20,EQ,'B14.29',THEN
   GERDAUB_VAR_d=0.01429
</v>
      </c>
    </row>
    <row r="16" spans="1:6" ht="15" customHeight="1" x14ac:dyDescent="0.25">
      <c r="A16" s="1" t="s">
        <v>370</v>
      </c>
      <c r="B16" s="1" t="s">
        <v>414</v>
      </c>
      <c r="C16" s="2">
        <v>1.56</v>
      </c>
      <c r="D16" s="11">
        <v>15.88</v>
      </c>
      <c r="E16" s="6" t="str">
        <f t="shared" si="0"/>
        <v xml:space="preserve">*elseif,AR20,EQ,'B15.88',THEN
   GERDAUB_VAR_d=0.01588
</v>
      </c>
    </row>
    <row r="17" spans="1:5" ht="15" customHeight="1" x14ac:dyDescent="0.25">
      <c r="A17" s="1" t="s">
        <v>371</v>
      </c>
      <c r="B17" s="1" t="s">
        <v>415</v>
      </c>
      <c r="C17" s="2">
        <v>1.88</v>
      </c>
      <c r="D17" s="11">
        <v>17.46</v>
      </c>
      <c r="E17" s="6" t="str">
        <f t="shared" si="0"/>
        <v xml:space="preserve">*elseif,AR20,EQ,'B17.46',THEN
   GERDAUB_VAR_d=0.01746
</v>
      </c>
    </row>
    <row r="18" spans="1:5" ht="15" customHeight="1" x14ac:dyDescent="0.25">
      <c r="A18" s="1" t="s">
        <v>372</v>
      </c>
      <c r="B18" s="1" t="s">
        <v>416</v>
      </c>
      <c r="C18" s="2">
        <v>2.2400000000000002</v>
      </c>
      <c r="D18" s="11">
        <v>19.05</v>
      </c>
      <c r="E18" s="6" t="str">
        <f t="shared" si="0"/>
        <v xml:space="preserve">*elseif,AR20,EQ,'B19.05',THEN
   GERDAUB_VAR_d=0.01905
</v>
      </c>
    </row>
    <row r="19" spans="1:5" ht="15" customHeight="1" x14ac:dyDescent="0.25">
      <c r="A19" s="1" t="s">
        <v>373</v>
      </c>
      <c r="B19" s="1" t="s">
        <v>359</v>
      </c>
      <c r="C19" s="2">
        <v>2.63</v>
      </c>
      <c r="D19" s="11">
        <v>20.64</v>
      </c>
      <c r="E19" s="6" t="str">
        <f t="shared" si="0"/>
        <v xml:space="preserve">*elseif,AR20,EQ,'B20.64',THEN
   GERDAUB_VAR_d=0.02064
</v>
      </c>
    </row>
    <row r="20" spans="1:5" ht="15" customHeight="1" x14ac:dyDescent="0.25">
      <c r="A20" s="1" t="s">
        <v>374</v>
      </c>
      <c r="B20" s="1" t="s">
        <v>417</v>
      </c>
      <c r="C20" s="2">
        <v>3.05</v>
      </c>
      <c r="D20" s="11">
        <v>22.23</v>
      </c>
      <c r="E20" s="6" t="str">
        <f t="shared" si="0"/>
        <v xml:space="preserve">*elseif,AR20,EQ,'B22.23',THEN
   GERDAUB_VAR_d=0.02223
</v>
      </c>
    </row>
    <row r="21" spans="1:5" ht="15" customHeight="1" x14ac:dyDescent="0.25">
      <c r="A21" s="1" t="s">
        <v>375</v>
      </c>
      <c r="B21" s="1" t="s">
        <v>418</v>
      </c>
      <c r="C21" s="2">
        <v>3.49</v>
      </c>
      <c r="D21" s="11">
        <v>23.81</v>
      </c>
      <c r="E21" s="6" t="str">
        <f t="shared" si="0"/>
        <v xml:space="preserve">*elseif,AR20,EQ,'B23.81',THEN
   GERDAUB_VAR_d=0.02381
</v>
      </c>
    </row>
    <row r="22" spans="1:5" ht="15" customHeight="1" x14ac:dyDescent="0.25">
      <c r="A22" s="1" t="s">
        <v>376</v>
      </c>
      <c r="B22" s="1" t="s">
        <v>360</v>
      </c>
      <c r="C22" s="2">
        <v>3.98</v>
      </c>
      <c r="D22" s="11">
        <v>25.4</v>
      </c>
      <c r="E22" s="6" t="str">
        <f t="shared" si="0"/>
        <v xml:space="preserve">*elseif,AR20,EQ,'B25.4',THEN
   GERDAUB_VAR_d=0.02540
</v>
      </c>
    </row>
    <row r="23" spans="1:5" ht="15" customHeight="1" x14ac:dyDescent="0.25">
      <c r="A23" s="1" t="s">
        <v>377</v>
      </c>
      <c r="B23" s="1" t="s">
        <v>358</v>
      </c>
      <c r="C23" s="2">
        <v>4.49</v>
      </c>
      <c r="D23" s="11">
        <v>16.989999999999998</v>
      </c>
      <c r="E23" s="6" t="str">
        <f t="shared" si="0"/>
        <v xml:space="preserve">*elseif,AR20,EQ,'B16.99',THEN
   GERDAUB_VAR_d=0.01699
</v>
      </c>
    </row>
    <row r="24" spans="1:5" ht="15" customHeight="1" x14ac:dyDescent="0.25">
      <c r="A24" s="1" t="s">
        <v>378</v>
      </c>
      <c r="B24" s="1" t="s">
        <v>419</v>
      </c>
      <c r="C24" s="2">
        <v>5.04</v>
      </c>
      <c r="D24" s="11">
        <v>28.58</v>
      </c>
      <c r="E24" s="6" t="str">
        <f t="shared" si="0"/>
        <v xml:space="preserve">*elseif,AR20,EQ,'B28.58',THEN
   GERDAUB_VAR_d=0.02858
</v>
      </c>
    </row>
    <row r="25" spans="1:5" ht="15" customHeight="1" x14ac:dyDescent="0.25">
      <c r="A25" s="1" t="s">
        <v>379</v>
      </c>
      <c r="B25" s="1" t="s">
        <v>420</v>
      </c>
      <c r="C25" s="2">
        <v>5.68</v>
      </c>
      <c r="D25" s="11">
        <v>30.16</v>
      </c>
      <c r="E25" s="6" t="str">
        <f t="shared" si="0"/>
        <v xml:space="preserve">*elseif,AR20,EQ,'B30.16',THEN
   GERDAUB_VAR_d=0.03016
</v>
      </c>
    </row>
    <row r="26" spans="1:5" ht="15" customHeight="1" x14ac:dyDescent="0.25">
      <c r="A26" s="1" t="s">
        <v>380</v>
      </c>
      <c r="B26" s="1" t="s">
        <v>421</v>
      </c>
      <c r="C26" s="2">
        <v>6.22</v>
      </c>
      <c r="D26" s="11">
        <v>31.75</v>
      </c>
      <c r="E26" s="6" t="str">
        <f t="shared" si="0"/>
        <v xml:space="preserve">*elseif,AR20,EQ,'B31.75',THEN
   GERDAUB_VAR_d=0.03175
</v>
      </c>
    </row>
    <row r="27" spans="1:5" ht="15" customHeight="1" x14ac:dyDescent="0.25">
      <c r="A27" s="1" t="s">
        <v>381</v>
      </c>
      <c r="B27" s="1" t="s">
        <v>422</v>
      </c>
      <c r="C27" s="2">
        <v>6.85</v>
      </c>
      <c r="D27" s="11">
        <v>33.340000000000003</v>
      </c>
      <c r="E27" s="6" t="str">
        <f t="shared" si="0"/>
        <v xml:space="preserve">*elseif,AR20,EQ,'B33.34',THEN
   GERDAUB_VAR_d=0.03334
</v>
      </c>
    </row>
    <row r="28" spans="1:5" ht="15" customHeight="1" x14ac:dyDescent="0.25">
      <c r="A28" s="1" t="s">
        <v>382</v>
      </c>
      <c r="B28" s="1" t="s">
        <v>423</v>
      </c>
      <c r="C28" s="2">
        <v>7.52</v>
      </c>
      <c r="D28" s="11">
        <v>34.93</v>
      </c>
      <c r="E28" s="6" t="str">
        <f t="shared" si="0"/>
        <v xml:space="preserve">*elseif,AR20,EQ,'B34.93',THEN
   GERDAUB_VAR_d=0.03493
</v>
      </c>
    </row>
    <row r="29" spans="1:5" ht="15" customHeight="1" x14ac:dyDescent="0.25">
      <c r="A29" s="1" t="s">
        <v>383</v>
      </c>
      <c r="B29" s="1" t="s">
        <v>424</v>
      </c>
      <c r="C29" s="2">
        <v>8.2200000000000006</v>
      </c>
      <c r="D29" s="11">
        <v>36.51</v>
      </c>
      <c r="E29" s="6" t="str">
        <f t="shared" si="0"/>
        <v xml:space="preserve">*elseif,AR20,EQ,'B36.51',THEN
   GERDAUB_VAR_d=0.03651
</v>
      </c>
    </row>
    <row r="30" spans="1:5" ht="15" customHeight="1" x14ac:dyDescent="0.25">
      <c r="A30" s="1" t="s">
        <v>384</v>
      </c>
      <c r="B30" s="1" t="s">
        <v>425</v>
      </c>
      <c r="C30" s="2">
        <v>8.9499999999999993</v>
      </c>
      <c r="D30" s="11">
        <v>38.1</v>
      </c>
      <c r="E30" s="6" t="str">
        <f t="shared" si="0"/>
        <v xml:space="preserve">*elseif,AR20,EQ,'B38.1',THEN
   GERDAUB_VAR_d=0.03810
</v>
      </c>
    </row>
    <row r="31" spans="1:5" ht="15" customHeight="1" x14ac:dyDescent="0.25">
      <c r="A31" s="1" t="s">
        <v>385</v>
      </c>
      <c r="B31" s="1" t="s">
        <v>426</v>
      </c>
      <c r="C31" s="2">
        <v>9.7100000000000009</v>
      </c>
      <c r="D31" s="11">
        <v>39.69</v>
      </c>
      <c r="E31" s="6" t="str">
        <f t="shared" si="0"/>
        <v xml:space="preserve">*elseif,AR20,EQ,'B39.69',THEN
   GERDAUB_VAR_d=0.03969
</v>
      </c>
    </row>
    <row r="32" spans="1:5" ht="15" customHeight="1" x14ac:dyDescent="0.25">
      <c r="A32" s="1" t="s">
        <v>386</v>
      </c>
      <c r="B32" s="1" t="s">
        <v>427</v>
      </c>
      <c r="C32" s="2">
        <v>10.5</v>
      </c>
      <c r="D32" s="11">
        <v>41.28</v>
      </c>
      <c r="E32" s="6" t="str">
        <f t="shared" si="0"/>
        <v xml:space="preserve">*elseif,AR20,EQ,'B41.28',THEN
   GERDAUB_VAR_d=0.04128
</v>
      </c>
    </row>
    <row r="33" spans="1:5" ht="15" customHeight="1" x14ac:dyDescent="0.25">
      <c r="A33" s="1" t="s">
        <v>387</v>
      </c>
      <c r="B33" s="1" t="s">
        <v>428</v>
      </c>
      <c r="C33" s="2">
        <v>11.31</v>
      </c>
      <c r="D33" s="11">
        <v>42.86</v>
      </c>
      <c r="E33" s="6" t="str">
        <f t="shared" si="0"/>
        <v xml:space="preserve">*elseif,AR20,EQ,'B42.86',THEN
   GERDAUB_VAR_d=0.04286
</v>
      </c>
    </row>
    <row r="34" spans="1:5" ht="15" customHeight="1" x14ac:dyDescent="0.25">
      <c r="A34" s="1" t="s">
        <v>388</v>
      </c>
      <c r="B34" s="1" t="s">
        <v>429</v>
      </c>
      <c r="C34" s="2">
        <v>12.18</v>
      </c>
      <c r="D34" s="11">
        <v>44.45</v>
      </c>
      <c r="E34" s="6" t="str">
        <f t="shared" si="0"/>
        <v xml:space="preserve">*elseif,AR20,EQ,'B44.45',THEN
   GERDAUB_VAR_d=0.04445
</v>
      </c>
    </row>
    <row r="35" spans="1:5" ht="15" customHeight="1" x14ac:dyDescent="0.25">
      <c r="A35" s="1" t="s">
        <v>389</v>
      </c>
      <c r="B35" s="1" t="s">
        <v>430</v>
      </c>
      <c r="C35" s="2">
        <v>13.06</v>
      </c>
      <c r="D35" s="11">
        <v>46.4</v>
      </c>
      <c r="E35" s="6" t="str">
        <f t="shared" si="0"/>
        <v xml:space="preserve">*elseif,AR20,EQ,'B46.4',THEN
   GERDAUB_VAR_d=0.04640
</v>
      </c>
    </row>
    <row r="36" spans="1:5" ht="15" customHeight="1" x14ac:dyDescent="0.25">
      <c r="A36" s="1" t="s">
        <v>390</v>
      </c>
      <c r="B36" s="1" t="s">
        <v>431</v>
      </c>
      <c r="C36" s="2">
        <v>13.98</v>
      </c>
      <c r="D36" s="11">
        <v>47.63</v>
      </c>
      <c r="E36" s="6" t="str">
        <f t="shared" si="0"/>
        <v xml:space="preserve">*elseif,AR20,EQ,'B47.63',THEN
   GERDAUB_VAR_d=0.04763
</v>
      </c>
    </row>
    <row r="37" spans="1:5" ht="15" customHeight="1" x14ac:dyDescent="0.25">
      <c r="A37" s="1" t="s">
        <v>391</v>
      </c>
      <c r="B37" s="1" t="s">
        <v>432</v>
      </c>
      <c r="C37" s="2">
        <v>15.91</v>
      </c>
      <c r="D37" s="11">
        <v>50.8</v>
      </c>
      <c r="E37" s="6" t="str">
        <f t="shared" si="0"/>
        <v xml:space="preserve">*elseif,AR20,EQ,'B50.8',THEN
   GERDAUB_VAR_d=0.05080
</v>
      </c>
    </row>
    <row r="38" spans="1:5" ht="15" customHeight="1" x14ac:dyDescent="0.25">
      <c r="A38" s="1" t="s">
        <v>392</v>
      </c>
      <c r="B38" s="1" t="s">
        <v>433</v>
      </c>
      <c r="C38" s="2">
        <v>16.920000000000002</v>
      </c>
      <c r="D38" s="11">
        <v>52.39</v>
      </c>
      <c r="E38" s="6" t="str">
        <f t="shared" si="0"/>
        <v xml:space="preserve">*elseif,AR20,EQ,'B52.39',THEN
   GERDAUB_VAR_d=0.05239
</v>
      </c>
    </row>
    <row r="39" spans="1:5" ht="15" customHeight="1" x14ac:dyDescent="0.25">
      <c r="A39" s="1" t="s">
        <v>393</v>
      </c>
      <c r="B39" s="1" t="s">
        <v>434</v>
      </c>
      <c r="C39" s="2">
        <v>17.96</v>
      </c>
      <c r="D39" s="11">
        <v>53.98</v>
      </c>
      <c r="E39" s="6" t="str">
        <f t="shared" si="0"/>
        <v xml:space="preserve">*elseif,AR20,EQ,'B53.98',THEN
   GERDAUB_VAR_d=0.05398
</v>
      </c>
    </row>
    <row r="40" spans="1:5" ht="15" customHeight="1" x14ac:dyDescent="0.25">
      <c r="A40" s="1" t="s">
        <v>394</v>
      </c>
      <c r="B40" s="1" t="s">
        <v>435</v>
      </c>
      <c r="C40" s="2">
        <v>20.14</v>
      </c>
      <c r="D40" s="11">
        <v>57.15</v>
      </c>
      <c r="E40" s="6" t="str">
        <f t="shared" si="0"/>
        <v xml:space="preserve">*elseif,AR20,EQ,'B57.15',THEN
   GERDAUB_VAR_d=0.05715
</v>
      </c>
    </row>
    <row r="41" spans="1:5" ht="15" customHeight="1" x14ac:dyDescent="0.25">
      <c r="A41" s="1" t="s">
        <v>395</v>
      </c>
      <c r="B41" s="1" t="s">
        <v>436</v>
      </c>
      <c r="C41" s="2">
        <v>21.27</v>
      </c>
      <c r="D41" s="11">
        <v>58.74</v>
      </c>
      <c r="E41" s="6" t="str">
        <f t="shared" si="0"/>
        <v xml:space="preserve">*elseif,AR20,EQ,'B58.74',THEN
   GERDAUB_VAR_d=0.05874
</v>
      </c>
    </row>
    <row r="42" spans="1:5" ht="15" customHeight="1" x14ac:dyDescent="0.25">
      <c r="A42" s="1" t="s">
        <v>396</v>
      </c>
      <c r="B42" s="1" t="s">
        <v>437</v>
      </c>
      <c r="C42" s="2">
        <v>22.43</v>
      </c>
      <c r="D42" s="11">
        <v>60.33</v>
      </c>
      <c r="E42" s="6" t="str">
        <f t="shared" si="0"/>
        <v xml:space="preserve">*elseif,AR20,EQ,'B60.33',THEN
   GERDAUB_VAR_d=0.06033
</v>
      </c>
    </row>
    <row r="43" spans="1:5" ht="15" customHeight="1" x14ac:dyDescent="0.25">
      <c r="A43" s="1" t="s">
        <v>397</v>
      </c>
      <c r="B43" s="1" t="s">
        <v>438</v>
      </c>
      <c r="C43" s="2">
        <v>23.63</v>
      </c>
      <c r="D43" s="11">
        <v>61.91</v>
      </c>
      <c r="E43" s="6" t="str">
        <f t="shared" si="0"/>
        <v xml:space="preserve">*elseif,AR20,EQ,'B61.91',THEN
   GERDAUB_VAR_d=0.06191
</v>
      </c>
    </row>
    <row r="44" spans="1:5" ht="15" customHeight="1" x14ac:dyDescent="0.25">
      <c r="A44" s="1" t="s">
        <v>398</v>
      </c>
      <c r="B44" s="1" t="s">
        <v>439</v>
      </c>
      <c r="C44" s="2">
        <v>24.86</v>
      </c>
      <c r="D44" s="11">
        <v>63.5</v>
      </c>
      <c r="E44" s="6" t="str">
        <f t="shared" si="0"/>
        <v xml:space="preserve">*elseif,AR20,EQ,'B63.5',THEN
   GERDAUB_VAR_d=0.06350
</v>
      </c>
    </row>
    <row r="45" spans="1:5" ht="15" customHeight="1" x14ac:dyDescent="0.25">
      <c r="A45" s="1" t="s">
        <v>399</v>
      </c>
      <c r="B45" s="1" t="s">
        <v>440</v>
      </c>
      <c r="C45" s="2">
        <v>26.11</v>
      </c>
      <c r="D45" s="11">
        <v>65.08</v>
      </c>
      <c r="E45" s="6" t="str">
        <f t="shared" si="0"/>
        <v xml:space="preserve">*elseif,AR20,EQ,'B65.08',THEN
   GERDAUB_VAR_d=0.06508
</v>
      </c>
    </row>
    <row r="46" spans="1:5" ht="15" customHeight="1" x14ac:dyDescent="0.25">
      <c r="A46" s="1" t="s">
        <v>400</v>
      </c>
      <c r="B46" s="1" t="s">
        <v>441</v>
      </c>
      <c r="C46" s="2">
        <v>27.4</v>
      </c>
      <c r="D46" s="11">
        <v>66.680000000000007</v>
      </c>
      <c r="E46" s="6" t="str">
        <f t="shared" si="0"/>
        <v xml:space="preserve">*elseif,AR20,EQ,'B66.68',THEN
   GERDAUB_VAR_d=0.06668
</v>
      </c>
    </row>
    <row r="47" spans="1:5" ht="15" customHeight="1" x14ac:dyDescent="0.25">
      <c r="A47" s="1" t="s">
        <v>401</v>
      </c>
      <c r="B47" s="1" t="s">
        <v>442</v>
      </c>
      <c r="C47" s="2">
        <v>30.08</v>
      </c>
      <c r="D47" s="11">
        <v>69.849999999999994</v>
      </c>
      <c r="E47" s="6" t="str">
        <f t="shared" si="0"/>
        <v xml:space="preserve">*elseif,AR20,EQ,'B69.85',THEN
   GERDAUB_VAR_d=0.06985
</v>
      </c>
    </row>
    <row r="48" spans="1:5" ht="15" customHeight="1" x14ac:dyDescent="0.25">
      <c r="A48" s="1" t="s">
        <v>402</v>
      </c>
      <c r="B48" s="1" t="s">
        <v>443</v>
      </c>
      <c r="C48" s="2">
        <v>31.45</v>
      </c>
      <c r="D48" s="11">
        <v>71.44</v>
      </c>
      <c r="E48" s="6" t="str">
        <f t="shared" si="0"/>
        <v xml:space="preserve">*elseif,AR20,EQ,'B71.44',THEN
   GERDAUB_VAR_d=0.07144
</v>
      </c>
    </row>
    <row r="49" spans="1:5" ht="15" customHeight="1" x14ac:dyDescent="0.25">
      <c r="A49" s="1" t="s">
        <v>403</v>
      </c>
      <c r="B49" s="1" t="s">
        <v>444</v>
      </c>
      <c r="C49" s="2">
        <v>32.869999999999997</v>
      </c>
      <c r="D49" s="11">
        <v>73.03</v>
      </c>
      <c r="E49" s="6" t="str">
        <f t="shared" si="0"/>
        <v xml:space="preserve">*elseif,AR20,EQ,'B73.03',THEN
   GERDAUB_VAR_d=0.07303
</v>
      </c>
    </row>
    <row r="50" spans="1:5" ht="15" customHeight="1" x14ac:dyDescent="0.25">
      <c r="A50" s="1" t="s">
        <v>404</v>
      </c>
      <c r="B50" s="1" t="s">
        <v>445</v>
      </c>
      <c r="C50" s="2">
        <v>35.79</v>
      </c>
      <c r="D50" s="11">
        <v>76.2</v>
      </c>
      <c r="E50" s="6" t="str">
        <f t="shared" si="0"/>
        <v xml:space="preserve">*elseif,AR20,EQ,'B76.2',THEN
   GERDAUB_VAR_d=0.07620
</v>
      </c>
    </row>
    <row r="51" spans="1:5" ht="15" customHeight="1" x14ac:dyDescent="0.25">
      <c r="A51" s="1" t="s">
        <v>405</v>
      </c>
      <c r="B51" s="1" t="s">
        <v>446</v>
      </c>
      <c r="C51" s="2">
        <v>38.840000000000003</v>
      </c>
      <c r="D51" s="11">
        <v>79.38</v>
      </c>
      <c r="E51" s="6" t="str">
        <f t="shared" si="0"/>
        <v xml:space="preserve">*elseif,AR20,EQ,'B79.38',THEN
   GERDAUB_VAR_d=0.07938
</v>
      </c>
    </row>
    <row r="52" spans="1:5" ht="15" customHeight="1" x14ac:dyDescent="0.25">
      <c r="A52" s="1" t="s">
        <v>406</v>
      </c>
      <c r="B52" s="1" t="s">
        <v>447</v>
      </c>
      <c r="C52" s="2">
        <v>42.01</v>
      </c>
      <c r="D52" s="11">
        <v>82.55</v>
      </c>
      <c r="E52" s="6" t="str">
        <f t="shared" si="0"/>
        <v xml:space="preserve">*elseif,AR20,EQ,'B82.55',THEN
   GERDAUB_VAR_d=0.08255
</v>
      </c>
    </row>
    <row r="53" spans="1:5" ht="15" customHeight="1" x14ac:dyDescent="0.25">
      <c r="A53" s="1" t="s">
        <v>407</v>
      </c>
      <c r="B53" s="1" t="s">
        <v>448</v>
      </c>
      <c r="C53" s="2">
        <v>48.73</v>
      </c>
      <c r="D53" s="11">
        <v>88.9</v>
      </c>
      <c r="E53" s="6" t="str">
        <f t="shared" si="0"/>
        <v xml:space="preserve">*elseif,AR20,EQ,'B88.9',THEN
   GERDAUB_VAR_d=0.08890
</v>
      </c>
    </row>
    <row r="54" spans="1:5" ht="15" customHeight="1" x14ac:dyDescent="0.25">
      <c r="A54" s="1" t="s">
        <v>408</v>
      </c>
      <c r="B54" s="1" t="s">
        <v>449</v>
      </c>
      <c r="C54" s="2">
        <v>55.94</v>
      </c>
      <c r="D54" s="11">
        <v>95.35</v>
      </c>
      <c r="E54" s="6" t="str">
        <f t="shared" si="0"/>
        <v xml:space="preserve">*elseif,AR20,EQ,'B95.35',THEN
   GERDAUB_VAR_d=0.09535
</v>
      </c>
    </row>
    <row r="55" spans="1:5" ht="15" customHeight="1" x14ac:dyDescent="0.25">
      <c r="A55" s="1" t="s">
        <v>409</v>
      </c>
      <c r="B55" s="1" t="s">
        <v>450</v>
      </c>
      <c r="C55" s="2">
        <v>63.64</v>
      </c>
      <c r="D55" s="11">
        <v>101.6</v>
      </c>
      <c r="E55" s="6" t="str">
        <f t="shared" si="0"/>
        <v xml:space="preserve">*elseif,AR20,EQ,'B101.6',THEN
   GERDAUB_VAR_d=0.10160
</v>
      </c>
    </row>
    <row r="56" spans="1:5" ht="15" customHeight="1" x14ac:dyDescent="0.25">
      <c r="A56" s="1" t="s">
        <v>410</v>
      </c>
      <c r="B56" s="1" t="s">
        <v>451</v>
      </c>
      <c r="C56" s="2">
        <v>65.650000000000006</v>
      </c>
      <c r="D56" s="11">
        <v>103.19</v>
      </c>
      <c r="E56" s="6" t="str">
        <f t="shared" si="0"/>
        <v xml:space="preserve">*elseif,AR20,EQ,'B103.19',THEN
   GERDAUB_VAR_d=0.10319
</v>
      </c>
    </row>
    <row r="57" spans="1:5" ht="15" customHeight="1" x14ac:dyDescent="0.25">
      <c r="E57" s="6"/>
    </row>
    <row r="58" spans="1:5" ht="15" customHeight="1" x14ac:dyDescent="0.25">
      <c r="E58" s="6"/>
    </row>
    <row r="59" spans="1:5" ht="15" customHeight="1" x14ac:dyDescent="0.25">
      <c r="E59" s="6"/>
    </row>
    <row r="60" spans="1:5" ht="15" customHeight="1" x14ac:dyDescent="0.25">
      <c r="E60" s="6"/>
    </row>
    <row r="61" spans="1:5" ht="15" customHeight="1" x14ac:dyDescent="0.25">
      <c r="E61" s="6"/>
    </row>
    <row r="62" spans="1:5" ht="15" customHeight="1" x14ac:dyDescent="0.25">
      <c r="E62" s="6"/>
    </row>
    <row r="63" spans="1:5" ht="15" customHeight="1" x14ac:dyDescent="0.25">
      <c r="E63" s="6"/>
    </row>
    <row r="64" spans="1:5" ht="15" customHeight="1" x14ac:dyDescent="0.25">
      <c r="E64" s="6"/>
    </row>
    <row r="65" spans="5:5" ht="15" customHeight="1" x14ac:dyDescent="0.25">
      <c r="E65" s="6"/>
    </row>
    <row r="66" spans="5:5" ht="15" customHeight="1" x14ac:dyDescent="0.25">
      <c r="E66" s="6"/>
    </row>
    <row r="67" spans="5:5" ht="15" customHeight="1" x14ac:dyDescent="0.25">
      <c r="E67" s="6"/>
    </row>
    <row r="68" spans="5:5" ht="15" customHeight="1" x14ac:dyDescent="0.25">
      <c r="E68" s="6"/>
    </row>
    <row r="69" spans="5:5" ht="15" customHeight="1" x14ac:dyDescent="0.25">
      <c r="E69" s="6"/>
    </row>
    <row r="70" spans="5:5" ht="15" customHeight="1" x14ac:dyDescent="0.25">
      <c r="E70" s="6"/>
    </row>
    <row r="71" spans="5:5" ht="15" customHeight="1" x14ac:dyDescent="0.25">
      <c r="E71" s="6"/>
    </row>
    <row r="72" spans="5:5" ht="15" customHeight="1" x14ac:dyDescent="0.25">
      <c r="E72" s="6"/>
    </row>
    <row r="73" spans="5:5" ht="15" customHeight="1" x14ac:dyDescent="0.25">
      <c r="E73" s="6"/>
    </row>
    <row r="74" spans="5:5" ht="15" customHeight="1" x14ac:dyDescent="0.25">
      <c r="E74" s="6"/>
    </row>
    <row r="75" spans="5:5" ht="15" customHeight="1" x14ac:dyDescent="0.25">
      <c r="E75" s="6"/>
    </row>
    <row r="76" spans="5:5" ht="15" customHeight="1" x14ac:dyDescent="0.25">
      <c r="E76" s="6"/>
    </row>
    <row r="77" spans="5:5" ht="15" customHeight="1" x14ac:dyDescent="0.25">
      <c r="E77" s="6"/>
    </row>
    <row r="78" spans="5:5" ht="15" customHeight="1" x14ac:dyDescent="0.25">
      <c r="E78" s="6"/>
    </row>
    <row r="79" spans="5:5" ht="15" customHeight="1" x14ac:dyDescent="0.25">
      <c r="E79" s="6"/>
    </row>
    <row r="80" spans="5:5" ht="15" customHeight="1" x14ac:dyDescent="0.25">
      <c r="E80" s="6"/>
    </row>
    <row r="81" spans="5:5" ht="15" customHeight="1" x14ac:dyDescent="0.25">
      <c r="E81" s="6"/>
    </row>
    <row r="82" spans="5:5" ht="15" customHeight="1" x14ac:dyDescent="0.25">
      <c r="E82" s="6"/>
    </row>
    <row r="83" spans="5:5" ht="15" customHeight="1" x14ac:dyDescent="0.25">
      <c r="E83" s="6"/>
    </row>
    <row r="84" spans="5:5" ht="15" customHeight="1" x14ac:dyDescent="0.25">
      <c r="E84" s="6"/>
    </row>
    <row r="85" spans="5:5" ht="15" customHeight="1" x14ac:dyDescent="0.25">
      <c r="E85" s="6"/>
    </row>
    <row r="86" spans="5:5" ht="15" customHeight="1" x14ac:dyDescent="0.25">
      <c r="E86" s="6"/>
    </row>
    <row r="87" spans="5:5" ht="15" customHeight="1" x14ac:dyDescent="0.25">
      <c r="E87" s="6"/>
    </row>
    <row r="88" spans="5:5" ht="15" customHeight="1" x14ac:dyDescent="0.25">
      <c r="E88" s="6"/>
    </row>
    <row r="89" spans="5:5" ht="15" customHeight="1" x14ac:dyDescent="0.25">
      <c r="E89" s="6"/>
    </row>
    <row r="90" spans="5:5" ht="15" customHeight="1" x14ac:dyDescent="0.25"/>
    <row r="91" spans="5:5" ht="15" customHeight="1" x14ac:dyDescent="0.25"/>
    <row r="92" spans="5:5" ht="15" customHeight="1" x14ac:dyDescent="0.25"/>
    <row r="93" spans="5:5" ht="15" customHeight="1" x14ac:dyDescent="0.25"/>
    <row r="94" spans="5:5" ht="15" customHeight="1" x14ac:dyDescent="0.25"/>
    <row r="95" spans="5:5" ht="15" customHeight="1" x14ac:dyDescent="0.25"/>
    <row r="96" spans="5:5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3:4" ht="15" customHeight="1" x14ac:dyDescent="0.25"/>
    <row r="498" spans="3:4" ht="15" customHeight="1" x14ac:dyDescent="0.25"/>
    <row r="499" spans="3:4" ht="15" customHeight="1" x14ac:dyDescent="0.25"/>
    <row r="500" spans="3:4" ht="15" customHeight="1" x14ac:dyDescent="0.25"/>
    <row r="501" spans="3:4" s="5" customFormat="1" ht="15" customHeight="1" thickBot="1" x14ac:dyDescent="0.3">
      <c r="C501" s="4"/>
      <c r="D501" s="4"/>
    </row>
    <row r="502" spans="3:4" ht="15" customHeight="1" x14ac:dyDescent="0.25"/>
    <row r="503" spans="3:4" ht="15" customHeight="1" x14ac:dyDescent="0.25"/>
    <row r="504" spans="3:4" ht="15" customHeight="1" x14ac:dyDescent="0.25"/>
    <row r="505" spans="3:4" ht="15" customHeight="1" x14ac:dyDescent="0.25"/>
    <row r="506" spans="3:4" ht="15" customHeight="1" x14ac:dyDescent="0.25"/>
    <row r="507" spans="3:4" ht="15" customHeight="1" x14ac:dyDescent="0.25"/>
    <row r="508" spans="3:4" ht="15" customHeight="1" x14ac:dyDescent="0.25"/>
    <row r="509" spans="3:4" ht="15" customHeight="1" x14ac:dyDescent="0.25"/>
    <row r="510" spans="3:4" ht="15" customHeight="1" x14ac:dyDescent="0.25"/>
    <row r="511" spans="3:4" ht="15" customHeight="1" x14ac:dyDescent="0.25"/>
    <row r="512" spans="3: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</sheetData>
  <conditionalFormatting sqref="E2:BC377">
    <cfRule type="notContainsBlanks" dxfId="169" priority="9">
      <formula>LEN(TRIM(E2))&gt;0</formula>
    </cfRule>
  </conditionalFormatting>
  <conditionalFormatting sqref="A1:D1">
    <cfRule type="notContainsBlanks" dxfId="168" priority="10">
      <formula>LEN(TRIM(A1))&gt;0</formula>
    </cfRule>
  </conditionalFormatting>
  <conditionalFormatting sqref="A1:D501">
    <cfRule type="containsBlanks" dxfId="167" priority="7">
      <formula>LEN(TRIM(A1))=0</formula>
    </cfRule>
    <cfRule type="expression" dxfId="166" priority="8">
      <formula>AND(COUNTA(A1),(COUNTBLANK(A$1)&lt;&gt;0))</formula>
    </cfRule>
    <cfRule type="notContainsBlanks" dxfId="165" priority="11">
      <formula>LEN(TRIM(A1))&gt;0</formula>
    </cfRule>
  </conditionalFormatting>
  <conditionalFormatting sqref="G50:G51">
    <cfRule type="notContainsBlanks" dxfId="164" priority="6">
      <formula>LEN(TRIM(G50))&gt;0</formula>
    </cfRule>
  </conditionalFormatting>
  <conditionalFormatting sqref="G62">
    <cfRule type="notContainsBlanks" dxfId="163" priority="5">
      <formula>LEN(TRIM(G62))&gt;0</formula>
    </cfRule>
  </conditionalFormatting>
  <conditionalFormatting sqref="G75">
    <cfRule type="notContainsBlanks" dxfId="162" priority="4">
      <formula>LEN(TRIM(G75))&gt;0</formula>
    </cfRule>
  </conditionalFormatting>
  <conditionalFormatting sqref="G76">
    <cfRule type="notContainsBlanks" dxfId="161" priority="3">
      <formula>LEN(TRIM(G76))&gt;0</formula>
    </cfRule>
  </conditionalFormatting>
  <conditionalFormatting sqref="H76:H80">
    <cfRule type="notContainsBlanks" dxfId="160" priority="2">
      <formula>LEN(TRIM(H76))&gt;0</formula>
    </cfRule>
  </conditionalFormatting>
  <conditionalFormatting sqref="N3:N87">
    <cfRule type="notContainsBlanks" dxfId="159" priority="1">
      <formula>LEN(TRIM(N3))&gt;0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0"/>
  <sheetViews>
    <sheetView showGridLines="0" zoomScaleNormal="100" workbookViewId="0">
      <pane ySplit="1" topLeftCell="A2" activePane="bottomLeft" state="frozen"/>
      <selection pane="bottomLeft" activeCell="E2" sqref="E2:E14"/>
    </sheetView>
  </sheetViews>
  <sheetFormatPr defaultRowHeight="12.75" x14ac:dyDescent="0.25"/>
  <cols>
    <col min="1" max="2" width="18.7109375" style="1" customWidth="1"/>
    <col min="3" max="4" width="10.7109375" style="2" customWidth="1"/>
    <col min="5" max="5" width="54.28515625" style="1" bestFit="1" customWidth="1"/>
    <col min="6" max="8" width="10.7109375" style="1" customWidth="1"/>
    <col min="9" max="9" width="12.85546875" style="1" bestFit="1" customWidth="1"/>
    <col min="10" max="67" width="10.7109375" style="1" customWidth="1"/>
    <col min="68" max="16384" width="9.140625" style="1"/>
  </cols>
  <sheetData>
    <row r="1" spans="1:6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347</v>
      </c>
      <c r="E1" s="10" t="s">
        <v>176</v>
      </c>
      <c r="F1" s="9" t="s">
        <v>452</v>
      </c>
    </row>
    <row r="2" spans="1:6" ht="15" customHeight="1" x14ac:dyDescent="0.25">
      <c r="A2" s="1" t="s">
        <v>453</v>
      </c>
      <c r="B2" s="1" t="s">
        <v>466</v>
      </c>
      <c r="C2" s="2">
        <v>0.31</v>
      </c>
      <c r="D2" s="11">
        <v>6.35</v>
      </c>
      <c r="E2" s="6" t="str">
        <f>$E$1 &amp; UPPER(A2) &amp; "',THEN" &amp; CHAR(10) &amp; "   " &amp; $F$1 &amp; "_VAR_" &amp; $D$1 &amp; "=" &amp; FIXED(D2/1000,5) &amp; CHAR(10)</f>
        <v xml:space="preserve">*elseif,AR20,EQ,'Q6.35',THEN
   GERDAUQ_VAR_b=0.00635
</v>
      </c>
    </row>
    <row r="3" spans="1:6" ht="15" customHeight="1" x14ac:dyDescent="0.25">
      <c r="A3" s="1" t="s">
        <v>454</v>
      </c>
      <c r="B3" s="1" t="s">
        <v>467</v>
      </c>
      <c r="C3" s="2">
        <v>0.5</v>
      </c>
      <c r="D3" s="11">
        <v>7.94</v>
      </c>
      <c r="E3" s="6" t="str">
        <f t="shared" ref="E3:E14" si="0">$E$1 &amp; UPPER(A3) &amp; "',THEN" &amp; CHAR(10) &amp; "   " &amp; $F$1 &amp; "_VAR_" &amp; $D$1 &amp; "=" &amp; FIXED(D3/1000,5) &amp; CHAR(10)</f>
        <v xml:space="preserve">*elseif,AR20,EQ,'Q7.94',THEN
   GERDAUQ_VAR_b=0.00794
</v>
      </c>
    </row>
    <row r="4" spans="1:6" ht="15" customHeight="1" x14ac:dyDescent="0.25">
      <c r="A4" s="1" t="s">
        <v>455</v>
      </c>
      <c r="B4" s="1" t="s">
        <v>468</v>
      </c>
      <c r="C4" s="2">
        <v>0.71</v>
      </c>
      <c r="D4" s="11">
        <v>9.5299999999999994</v>
      </c>
      <c r="E4" s="6" t="str">
        <f t="shared" si="0"/>
        <v xml:space="preserve">*elseif,AR20,EQ,'Q9.53',THEN
   GERDAUQ_VAR_b=0.00953
</v>
      </c>
    </row>
    <row r="5" spans="1:6" ht="15" customHeight="1" x14ac:dyDescent="0.25">
      <c r="A5" s="1" t="s">
        <v>456</v>
      </c>
      <c r="B5" s="1" t="s">
        <v>469</v>
      </c>
      <c r="C5" s="2">
        <v>1.27</v>
      </c>
      <c r="D5" s="11">
        <v>12.7</v>
      </c>
      <c r="E5" s="6" t="str">
        <f t="shared" si="0"/>
        <v xml:space="preserve">*elseif,AR20,EQ,'Q12.7',THEN
   GERDAUQ_VAR_b=0.01270
</v>
      </c>
    </row>
    <row r="6" spans="1:6" ht="15" customHeight="1" x14ac:dyDescent="0.25">
      <c r="A6" s="1" t="s">
        <v>457</v>
      </c>
      <c r="B6" s="1" t="s">
        <v>470</v>
      </c>
      <c r="C6" s="2">
        <v>1.98</v>
      </c>
      <c r="D6" s="11">
        <v>15.88</v>
      </c>
      <c r="E6" s="6" t="str">
        <f t="shared" si="0"/>
        <v xml:space="preserve">*elseif,AR20,EQ,'Q15.88',THEN
   GERDAUQ_VAR_b=0.01588
</v>
      </c>
    </row>
    <row r="7" spans="1:6" ht="15" customHeight="1" x14ac:dyDescent="0.25">
      <c r="A7" s="1" t="s">
        <v>458</v>
      </c>
      <c r="B7" s="1" t="s">
        <v>471</v>
      </c>
      <c r="C7" s="2">
        <v>2.85</v>
      </c>
      <c r="D7" s="11">
        <v>19.05</v>
      </c>
      <c r="E7" s="6" t="str">
        <f t="shared" si="0"/>
        <v xml:space="preserve">*elseif,AR20,EQ,'Q19.05',THEN
   GERDAUQ_VAR_b=0.01905
</v>
      </c>
    </row>
    <row r="8" spans="1:6" ht="15" customHeight="1" x14ac:dyDescent="0.25">
      <c r="A8" s="1" t="s">
        <v>459</v>
      </c>
      <c r="B8" s="1" t="s">
        <v>472</v>
      </c>
      <c r="C8" s="2">
        <v>3.88</v>
      </c>
      <c r="D8" s="11">
        <v>22.23</v>
      </c>
      <c r="E8" s="6" t="str">
        <f t="shared" si="0"/>
        <v xml:space="preserve">*elseif,AR20,EQ,'Q22.23',THEN
   GERDAUQ_VAR_b=0.02223
</v>
      </c>
    </row>
    <row r="9" spans="1:6" ht="15" customHeight="1" x14ac:dyDescent="0.25">
      <c r="A9" s="1" t="s">
        <v>460</v>
      </c>
      <c r="B9" s="1" t="s">
        <v>473</v>
      </c>
      <c r="C9" s="2">
        <v>5.0599999999999996</v>
      </c>
      <c r="D9" s="11">
        <v>25.4</v>
      </c>
      <c r="E9" s="6" t="str">
        <f t="shared" si="0"/>
        <v xml:space="preserve">*elseif,AR20,EQ,'Q25.4',THEN
   GERDAUQ_VAR_b=0.02540
</v>
      </c>
    </row>
    <row r="10" spans="1:6" ht="15" customHeight="1" x14ac:dyDescent="0.25">
      <c r="A10" s="1" t="s">
        <v>461</v>
      </c>
      <c r="B10" s="1" t="s">
        <v>474</v>
      </c>
      <c r="C10" s="2">
        <v>6.41</v>
      </c>
      <c r="D10" s="11">
        <v>28.58</v>
      </c>
      <c r="E10" s="6" t="str">
        <f t="shared" si="0"/>
        <v xml:space="preserve">*elseif,AR20,EQ,'Q28.58',THEN
   GERDAUQ_VAR_b=0.02858
</v>
      </c>
    </row>
    <row r="11" spans="1:6" ht="15" customHeight="1" x14ac:dyDescent="0.25">
      <c r="A11" s="1" t="s">
        <v>462</v>
      </c>
      <c r="B11" s="1" t="s">
        <v>475</v>
      </c>
      <c r="C11" s="2">
        <v>7.91</v>
      </c>
      <c r="D11" s="11">
        <v>31.75</v>
      </c>
      <c r="E11" s="6" t="str">
        <f t="shared" si="0"/>
        <v xml:space="preserve">*elseif,AR20,EQ,'Q31.75',THEN
   GERDAUQ_VAR_b=0.03175
</v>
      </c>
    </row>
    <row r="12" spans="1:6" ht="15" customHeight="1" x14ac:dyDescent="0.25">
      <c r="A12" s="1" t="s">
        <v>463</v>
      </c>
      <c r="B12" s="1" t="s">
        <v>476</v>
      </c>
      <c r="C12" s="2">
        <v>11.15</v>
      </c>
      <c r="D12" s="11">
        <v>38.1</v>
      </c>
      <c r="E12" s="6" t="str">
        <f t="shared" si="0"/>
        <v xml:space="preserve">*elseif,AR20,EQ,'Q38.1',THEN
   GERDAUQ_VAR_b=0.03810
</v>
      </c>
    </row>
    <row r="13" spans="1:6" ht="15" customHeight="1" x14ac:dyDescent="0.25">
      <c r="A13" s="1" t="s">
        <v>464</v>
      </c>
      <c r="B13" s="1" t="s">
        <v>477</v>
      </c>
      <c r="C13" s="2">
        <v>15.19</v>
      </c>
      <c r="D13" s="11">
        <v>44.45</v>
      </c>
      <c r="E13" s="6" t="str">
        <f t="shared" si="0"/>
        <v xml:space="preserve">*elseif,AR20,EQ,'Q44.45',THEN
   GERDAUQ_VAR_b=0.04445
</v>
      </c>
    </row>
    <row r="14" spans="1:6" ht="15" customHeight="1" x14ac:dyDescent="0.25">
      <c r="A14" s="1" t="s">
        <v>465</v>
      </c>
      <c r="B14" s="1" t="s">
        <v>478</v>
      </c>
      <c r="C14" s="2">
        <v>20.260000000000002</v>
      </c>
      <c r="D14" s="11">
        <v>50.8</v>
      </c>
      <c r="E14" s="6" t="str">
        <f t="shared" si="0"/>
        <v xml:space="preserve">*elseif,AR20,EQ,'Q50.8',THEN
   GERDAUQ_VAR_b=0.05080
</v>
      </c>
    </row>
    <row r="15" spans="1:6" ht="15" customHeight="1" x14ac:dyDescent="0.25">
      <c r="D15" s="11"/>
      <c r="E15" s="6"/>
    </row>
    <row r="16" spans="1:6" ht="15" customHeight="1" x14ac:dyDescent="0.25">
      <c r="D16" s="11"/>
      <c r="E16" s="6"/>
    </row>
    <row r="17" spans="4:5" ht="15" customHeight="1" x14ac:dyDescent="0.25">
      <c r="D17" s="11"/>
      <c r="E17" s="6"/>
    </row>
    <row r="18" spans="4:5" ht="15" customHeight="1" x14ac:dyDescent="0.25">
      <c r="D18" s="11"/>
      <c r="E18" s="6"/>
    </row>
    <row r="19" spans="4:5" ht="15" customHeight="1" x14ac:dyDescent="0.25">
      <c r="D19" s="11"/>
      <c r="E19" s="6"/>
    </row>
    <row r="20" spans="4:5" ht="15" customHeight="1" x14ac:dyDescent="0.25">
      <c r="D20" s="11"/>
      <c r="E20" s="6"/>
    </row>
    <row r="21" spans="4:5" ht="15" customHeight="1" x14ac:dyDescent="0.25">
      <c r="D21" s="11"/>
      <c r="E21" s="6"/>
    </row>
    <row r="22" spans="4:5" ht="15" customHeight="1" x14ac:dyDescent="0.25">
      <c r="D22" s="11"/>
      <c r="E22" s="6"/>
    </row>
    <row r="23" spans="4:5" ht="15" customHeight="1" x14ac:dyDescent="0.25">
      <c r="D23" s="11"/>
      <c r="E23" s="6"/>
    </row>
    <row r="24" spans="4:5" ht="15" customHeight="1" x14ac:dyDescent="0.25">
      <c r="D24" s="11"/>
      <c r="E24" s="6"/>
    </row>
    <row r="25" spans="4:5" ht="15" customHeight="1" x14ac:dyDescent="0.25">
      <c r="D25" s="11"/>
      <c r="E25" s="6"/>
    </row>
    <row r="26" spans="4:5" ht="15" customHeight="1" x14ac:dyDescent="0.25">
      <c r="D26" s="11"/>
      <c r="E26" s="6"/>
    </row>
    <row r="27" spans="4:5" ht="15" customHeight="1" x14ac:dyDescent="0.25">
      <c r="D27" s="11"/>
      <c r="E27" s="6"/>
    </row>
    <row r="28" spans="4:5" ht="15" customHeight="1" x14ac:dyDescent="0.25">
      <c r="D28" s="11"/>
      <c r="E28" s="6"/>
    </row>
    <row r="29" spans="4:5" ht="15" customHeight="1" x14ac:dyDescent="0.25">
      <c r="D29" s="11"/>
      <c r="E29" s="6"/>
    </row>
    <row r="30" spans="4:5" ht="15" customHeight="1" x14ac:dyDescent="0.25">
      <c r="D30" s="11"/>
      <c r="E30" s="6"/>
    </row>
    <row r="31" spans="4:5" ht="15" customHeight="1" x14ac:dyDescent="0.25">
      <c r="D31" s="11"/>
      <c r="E31" s="6"/>
    </row>
    <row r="32" spans="4:5" ht="15" customHeight="1" x14ac:dyDescent="0.25">
      <c r="D32" s="11"/>
      <c r="E32" s="6"/>
    </row>
    <row r="33" spans="4:5" ht="15" customHeight="1" x14ac:dyDescent="0.25">
      <c r="D33" s="11"/>
      <c r="E33" s="6"/>
    </row>
    <row r="34" spans="4:5" ht="15" customHeight="1" x14ac:dyDescent="0.25">
      <c r="D34" s="11"/>
      <c r="E34" s="6"/>
    </row>
    <row r="35" spans="4:5" ht="15" customHeight="1" x14ac:dyDescent="0.25">
      <c r="D35" s="11"/>
      <c r="E35" s="6"/>
    </row>
    <row r="36" spans="4:5" ht="15" customHeight="1" x14ac:dyDescent="0.25">
      <c r="D36" s="11"/>
      <c r="E36" s="6"/>
    </row>
    <row r="37" spans="4:5" ht="15" customHeight="1" x14ac:dyDescent="0.25">
      <c r="D37" s="11"/>
      <c r="E37" s="6"/>
    </row>
    <row r="38" spans="4:5" ht="15" customHeight="1" x14ac:dyDescent="0.25">
      <c r="D38" s="11"/>
      <c r="E38" s="6"/>
    </row>
    <row r="39" spans="4:5" ht="15" customHeight="1" x14ac:dyDescent="0.25">
      <c r="D39" s="11"/>
      <c r="E39" s="6"/>
    </row>
    <row r="40" spans="4:5" ht="15" customHeight="1" x14ac:dyDescent="0.25">
      <c r="D40" s="11"/>
      <c r="E40" s="6"/>
    </row>
    <row r="41" spans="4:5" ht="15" customHeight="1" x14ac:dyDescent="0.25">
      <c r="D41" s="11"/>
      <c r="E41" s="6"/>
    </row>
    <row r="42" spans="4:5" ht="15" customHeight="1" x14ac:dyDescent="0.25">
      <c r="D42" s="11"/>
      <c r="E42" s="6"/>
    </row>
    <row r="43" spans="4:5" ht="15" customHeight="1" x14ac:dyDescent="0.25">
      <c r="D43" s="11"/>
      <c r="E43" s="6"/>
    </row>
    <row r="44" spans="4:5" ht="15" customHeight="1" x14ac:dyDescent="0.25">
      <c r="D44" s="11"/>
      <c r="E44" s="6"/>
    </row>
    <row r="45" spans="4:5" ht="15" customHeight="1" x14ac:dyDescent="0.25">
      <c r="D45" s="11"/>
      <c r="E45" s="6"/>
    </row>
    <row r="46" spans="4:5" ht="15" customHeight="1" x14ac:dyDescent="0.25">
      <c r="D46" s="11"/>
      <c r="E46" s="6"/>
    </row>
    <row r="47" spans="4:5" ht="15" customHeight="1" x14ac:dyDescent="0.25">
      <c r="D47" s="11"/>
      <c r="E47" s="6"/>
    </row>
    <row r="48" spans="4:5" ht="15" customHeight="1" x14ac:dyDescent="0.25">
      <c r="D48" s="11"/>
      <c r="E48" s="6"/>
    </row>
    <row r="49" spans="4:5" ht="15" customHeight="1" x14ac:dyDescent="0.25">
      <c r="D49" s="11"/>
      <c r="E49" s="6"/>
    </row>
    <row r="50" spans="4:5" ht="15" customHeight="1" x14ac:dyDescent="0.25">
      <c r="D50" s="11"/>
      <c r="E50" s="6"/>
    </row>
    <row r="51" spans="4:5" ht="15" customHeight="1" x14ac:dyDescent="0.25">
      <c r="D51" s="11"/>
      <c r="E51" s="6"/>
    </row>
    <row r="52" spans="4:5" ht="15" customHeight="1" x14ac:dyDescent="0.25">
      <c r="D52" s="11"/>
      <c r="E52" s="6"/>
    </row>
    <row r="53" spans="4:5" ht="15" customHeight="1" x14ac:dyDescent="0.25">
      <c r="D53" s="11"/>
      <c r="E53" s="6"/>
    </row>
    <row r="54" spans="4:5" ht="15" customHeight="1" x14ac:dyDescent="0.25">
      <c r="D54" s="11"/>
      <c r="E54" s="6"/>
    </row>
    <row r="55" spans="4:5" ht="15" customHeight="1" x14ac:dyDescent="0.25">
      <c r="D55" s="11"/>
      <c r="E55" s="6"/>
    </row>
    <row r="56" spans="4:5" ht="15" customHeight="1" x14ac:dyDescent="0.25">
      <c r="D56" s="11"/>
      <c r="E56" s="6"/>
    </row>
    <row r="57" spans="4:5" ht="15" customHeight="1" x14ac:dyDescent="0.25">
      <c r="E57" s="6"/>
    </row>
    <row r="58" spans="4:5" ht="15" customHeight="1" x14ac:dyDescent="0.25">
      <c r="E58" s="6"/>
    </row>
    <row r="59" spans="4:5" ht="15" customHeight="1" x14ac:dyDescent="0.25">
      <c r="E59" s="6"/>
    </row>
    <row r="60" spans="4:5" ht="15" customHeight="1" x14ac:dyDescent="0.25">
      <c r="E60" s="6"/>
    </row>
    <row r="61" spans="4:5" ht="15" customHeight="1" x14ac:dyDescent="0.25">
      <c r="E61" s="6"/>
    </row>
    <row r="62" spans="4:5" ht="15" customHeight="1" x14ac:dyDescent="0.25">
      <c r="E62" s="6"/>
    </row>
    <row r="63" spans="4:5" ht="15" customHeight="1" x14ac:dyDescent="0.25">
      <c r="E63" s="6"/>
    </row>
    <row r="64" spans="4:5" ht="15" customHeight="1" x14ac:dyDescent="0.25">
      <c r="E64" s="6"/>
    </row>
    <row r="65" spans="5:5" ht="15" customHeight="1" x14ac:dyDescent="0.25">
      <c r="E65" s="6"/>
    </row>
    <row r="66" spans="5:5" ht="15" customHeight="1" x14ac:dyDescent="0.25">
      <c r="E66" s="6"/>
    </row>
    <row r="67" spans="5:5" ht="15" customHeight="1" x14ac:dyDescent="0.25">
      <c r="E67" s="6"/>
    </row>
    <row r="68" spans="5:5" ht="15" customHeight="1" x14ac:dyDescent="0.25">
      <c r="E68" s="6"/>
    </row>
    <row r="69" spans="5:5" ht="15" customHeight="1" x14ac:dyDescent="0.25">
      <c r="E69" s="6"/>
    </row>
    <row r="70" spans="5:5" ht="15" customHeight="1" x14ac:dyDescent="0.25">
      <c r="E70" s="6"/>
    </row>
    <row r="71" spans="5:5" ht="15" customHeight="1" x14ac:dyDescent="0.25">
      <c r="E71" s="6"/>
    </row>
    <row r="72" spans="5:5" ht="15" customHeight="1" x14ac:dyDescent="0.25">
      <c r="E72" s="6"/>
    </row>
    <row r="73" spans="5:5" ht="15" customHeight="1" x14ac:dyDescent="0.25">
      <c r="E73" s="6"/>
    </row>
    <row r="74" spans="5:5" ht="15" customHeight="1" x14ac:dyDescent="0.25">
      <c r="E74" s="6"/>
    </row>
    <row r="75" spans="5:5" ht="15" customHeight="1" x14ac:dyDescent="0.25">
      <c r="E75" s="6"/>
    </row>
    <row r="76" spans="5:5" ht="15" customHeight="1" x14ac:dyDescent="0.25">
      <c r="E76" s="6"/>
    </row>
    <row r="77" spans="5:5" ht="15" customHeight="1" x14ac:dyDescent="0.25">
      <c r="E77" s="6"/>
    </row>
    <row r="78" spans="5:5" ht="15" customHeight="1" x14ac:dyDescent="0.25">
      <c r="E78" s="6"/>
    </row>
    <row r="79" spans="5:5" ht="15" customHeight="1" x14ac:dyDescent="0.25">
      <c r="E79" s="6"/>
    </row>
    <row r="80" spans="5:5" ht="15" customHeight="1" x14ac:dyDescent="0.25">
      <c r="E80" s="6"/>
    </row>
    <row r="81" spans="5:5" ht="15" customHeight="1" x14ac:dyDescent="0.25">
      <c r="E81" s="6"/>
    </row>
    <row r="82" spans="5:5" ht="15" customHeight="1" x14ac:dyDescent="0.25">
      <c r="E82" s="6"/>
    </row>
    <row r="83" spans="5:5" ht="15" customHeight="1" x14ac:dyDescent="0.25">
      <c r="E83" s="6"/>
    </row>
    <row r="84" spans="5:5" ht="15" customHeight="1" x14ac:dyDescent="0.25">
      <c r="E84" s="6"/>
    </row>
    <row r="85" spans="5:5" ht="15" customHeight="1" x14ac:dyDescent="0.25">
      <c r="E85" s="6"/>
    </row>
    <row r="86" spans="5:5" ht="15" customHeight="1" x14ac:dyDescent="0.25">
      <c r="E86" s="6"/>
    </row>
    <row r="87" spans="5:5" ht="15" customHeight="1" x14ac:dyDescent="0.25">
      <c r="E87" s="6"/>
    </row>
    <row r="88" spans="5:5" ht="15" customHeight="1" x14ac:dyDescent="0.25">
      <c r="E88" s="6"/>
    </row>
    <row r="89" spans="5:5" ht="15" customHeight="1" x14ac:dyDescent="0.25">
      <c r="E89" s="6"/>
    </row>
    <row r="90" spans="5:5" ht="15" customHeight="1" x14ac:dyDescent="0.25"/>
    <row r="91" spans="5:5" ht="15" customHeight="1" x14ac:dyDescent="0.25"/>
    <row r="92" spans="5:5" ht="15" customHeight="1" x14ac:dyDescent="0.25"/>
    <row r="93" spans="5:5" ht="15" customHeight="1" x14ac:dyDescent="0.25"/>
    <row r="94" spans="5:5" ht="15" customHeight="1" x14ac:dyDescent="0.25"/>
    <row r="95" spans="5:5" ht="15" customHeight="1" x14ac:dyDescent="0.25"/>
    <row r="96" spans="5:5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3:4" ht="15" customHeight="1" x14ac:dyDescent="0.25"/>
    <row r="498" spans="3:4" ht="15" customHeight="1" x14ac:dyDescent="0.25"/>
    <row r="499" spans="3:4" ht="15" customHeight="1" x14ac:dyDescent="0.25"/>
    <row r="500" spans="3:4" ht="15" customHeight="1" x14ac:dyDescent="0.25"/>
    <row r="501" spans="3:4" s="5" customFormat="1" ht="15" customHeight="1" thickBot="1" x14ac:dyDescent="0.3">
      <c r="C501" s="4"/>
      <c r="D501" s="4"/>
    </row>
    <row r="502" spans="3:4" ht="15" customHeight="1" x14ac:dyDescent="0.25"/>
    <row r="503" spans="3:4" ht="15" customHeight="1" x14ac:dyDescent="0.25"/>
    <row r="504" spans="3:4" ht="15" customHeight="1" x14ac:dyDescent="0.25"/>
    <row r="505" spans="3:4" ht="15" customHeight="1" x14ac:dyDescent="0.25"/>
    <row r="506" spans="3:4" ht="15" customHeight="1" x14ac:dyDescent="0.25"/>
    <row r="507" spans="3:4" ht="15" customHeight="1" x14ac:dyDescent="0.25"/>
    <row r="508" spans="3:4" ht="15" customHeight="1" x14ac:dyDescent="0.25"/>
    <row r="509" spans="3:4" ht="15" customHeight="1" x14ac:dyDescent="0.25"/>
    <row r="510" spans="3:4" ht="15" customHeight="1" x14ac:dyDescent="0.25"/>
    <row r="511" spans="3:4" ht="15" customHeight="1" x14ac:dyDescent="0.25"/>
    <row r="512" spans="3: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</sheetData>
  <conditionalFormatting sqref="E2:BC377">
    <cfRule type="notContainsBlanks" dxfId="158" priority="9">
      <formula>LEN(TRIM(E2))&gt;0</formula>
    </cfRule>
  </conditionalFormatting>
  <conditionalFormatting sqref="A1:D1">
    <cfRule type="notContainsBlanks" dxfId="157" priority="10">
      <formula>LEN(TRIM(A1))&gt;0</formula>
    </cfRule>
  </conditionalFormatting>
  <conditionalFormatting sqref="A1:D501">
    <cfRule type="containsBlanks" dxfId="156" priority="7">
      <formula>LEN(TRIM(A1))=0</formula>
    </cfRule>
    <cfRule type="expression" dxfId="155" priority="8">
      <formula>AND(COUNTA(A1),(COUNTBLANK(A$1)&lt;&gt;0))</formula>
    </cfRule>
    <cfRule type="notContainsBlanks" dxfId="154" priority="11">
      <formula>LEN(TRIM(A1))&gt;0</formula>
    </cfRule>
  </conditionalFormatting>
  <conditionalFormatting sqref="G50:G51">
    <cfRule type="notContainsBlanks" dxfId="153" priority="6">
      <formula>LEN(TRIM(G50))&gt;0</formula>
    </cfRule>
  </conditionalFormatting>
  <conditionalFormatting sqref="G62">
    <cfRule type="notContainsBlanks" dxfId="152" priority="5">
      <formula>LEN(TRIM(G62))&gt;0</formula>
    </cfRule>
  </conditionalFormatting>
  <conditionalFormatting sqref="G75">
    <cfRule type="notContainsBlanks" dxfId="151" priority="4">
      <formula>LEN(TRIM(G75))&gt;0</formula>
    </cfRule>
  </conditionalFormatting>
  <conditionalFormatting sqref="G76">
    <cfRule type="notContainsBlanks" dxfId="150" priority="3">
      <formula>LEN(TRIM(G76))&gt;0</formula>
    </cfRule>
  </conditionalFormatting>
  <conditionalFormatting sqref="H76:H80">
    <cfRule type="notContainsBlanks" dxfId="149" priority="2">
      <formula>LEN(TRIM(H76))&gt;0</formula>
    </cfRule>
  </conditionalFormatting>
  <conditionalFormatting sqref="N3:N87">
    <cfRule type="notContainsBlanks" dxfId="148" priority="1">
      <formula>LEN(TRIM(N3))&gt;0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0"/>
  <sheetViews>
    <sheetView showGridLines="0" zoomScaleNormal="100" workbookViewId="0">
      <pane ySplit="1" topLeftCell="A53" activePane="bottomLeft" state="frozen"/>
      <selection pane="bottomLeft" activeCell="G1" sqref="G1"/>
    </sheetView>
  </sheetViews>
  <sheetFormatPr defaultRowHeight="12.75" x14ac:dyDescent="0.25"/>
  <cols>
    <col min="1" max="2" width="18.7109375" style="1" customWidth="1"/>
    <col min="3" max="5" width="10.7109375" style="2" customWidth="1"/>
    <col min="6" max="6" width="54.28515625" style="1" bestFit="1" customWidth="1"/>
    <col min="7" max="9" width="10.7109375" style="1" customWidth="1"/>
    <col min="10" max="10" width="12.85546875" style="1" bestFit="1" customWidth="1"/>
    <col min="11" max="68" width="10.7109375" style="1" customWidth="1"/>
    <col min="69" max="16384" width="9.140625" style="1"/>
  </cols>
  <sheetData>
    <row r="1" spans="1:7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347</v>
      </c>
      <c r="E1" s="3" t="s">
        <v>348</v>
      </c>
      <c r="F1" s="10" t="s">
        <v>176</v>
      </c>
      <c r="G1" s="9" t="s">
        <v>479</v>
      </c>
    </row>
    <row r="2" spans="1:7" ht="15" customHeight="1" x14ac:dyDescent="0.25">
      <c r="A2" s="1" t="s">
        <v>480</v>
      </c>
      <c r="B2" s="1" t="s">
        <v>481</v>
      </c>
      <c r="C2" s="2">
        <v>0.56999999999999995</v>
      </c>
      <c r="D2" s="11">
        <v>15.88</v>
      </c>
      <c r="E2" s="11">
        <v>2.5</v>
      </c>
      <c r="F2" s="6" t="str">
        <f>$F$1 &amp; UPPER(A2) &amp; "',THEN" &amp; CHAR(10) &amp; "   " &amp; $G$1 &amp; "_VAR_" &amp; $D$1 &amp; "=" &amp; FIXED(D2/1000,5) &amp; CHAR(10) &amp; "   " &amp; $G$1 &amp; "_VAR_" &amp; $E$1 &amp; "=" &amp; FIXED(E2/1000,5) &amp; CHAR(10)</f>
        <v xml:space="preserve">*elseif,AR20,EQ,'L15.88X2.5',THEN
   GERDAUL_VAR_b=0.01588
   GERDAUL_VAR_t=0.00250
</v>
      </c>
    </row>
    <row r="3" spans="1:7" ht="15" customHeight="1" x14ac:dyDescent="0.25">
      <c r="A3" s="1" t="s">
        <v>482</v>
      </c>
      <c r="B3" s="1" t="s">
        <v>483</v>
      </c>
      <c r="C3" s="2">
        <v>0.71</v>
      </c>
      <c r="D3" s="11">
        <v>19.05</v>
      </c>
      <c r="E3" s="11">
        <v>2.5</v>
      </c>
      <c r="F3" s="6" t="str">
        <f t="shared" ref="F3:F66" si="0">$F$1 &amp; UPPER(A3) &amp; "',THEN" &amp; CHAR(10) &amp; "   " &amp; $G$1 &amp; "_VAR_" &amp; $D$1 &amp; "=" &amp; FIXED(D3/1000,5) &amp; CHAR(10) &amp; "   " &amp; $G$1 &amp; "_VAR_" &amp; $E$1 &amp; "=" &amp; FIXED(E3/1000,5) &amp; CHAR(10)</f>
        <v xml:space="preserve">*elseif,AR20,EQ,'L19.05X2.5',THEN
   GERDAUL_VAR_b=0.01905
   GERDAUL_VAR_t=0.00250
</v>
      </c>
    </row>
    <row r="4" spans="1:7" ht="15" customHeight="1" x14ac:dyDescent="0.25">
      <c r="A4" s="1" t="s">
        <v>484</v>
      </c>
      <c r="B4" s="1" t="s">
        <v>485</v>
      </c>
      <c r="C4" s="2">
        <v>0.55000000000000004</v>
      </c>
      <c r="D4" s="11">
        <v>12.7</v>
      </c>
      <c r="E4" s="11">
        <v>3.17</v>
      </c>
      <c r="F4" s="6" t="str">
        <f t="shared" si="0"/>
        <v xml:space="preserve">*elseif,AR20,EQ,'L12.7X3.17',THEN
   GERDAUL_VAR_b=0.01270
   GERDAUL_VAR_t=0.00317
</v>
      </c>
    </row>
    <row r="5" spans="1:7" ht="15" customHeight="1" x14ac:dyDescent="0.25">
      <c r="A5" s="1" t="s">
        <v>486</v>
      </c>
      <c r="B5" s="1" t="s">
        <v>487</v>
      </c>
      <c r="C5" s="2">
        <v>0.71</v>
      </c>
      <c r="D5" s="11">
        <v>15.88</v>
      </c>
      <c r="E5" s="11">
        <v>3.17</v>
      </c>
      <c r="F5" s="6" t="str">
        <f t="shared" si="0"/>
        <v xml:space="preserve">*elseif,AR20,EQ,'L15.88X3.17',THEN
   GERDAUL_VAR_b=0.01588
   GERDAUL_VAR_t=0.00317
</v>
      </c>
    </row>
    <row r="6" spans="1:7" ht="15" customHeight="1" x14ac:dyDescent="0.25">
      <c r="A6" s="1" t="s">
        <v>488</v>
      </c>
      <c r="B6" s="1" t="s">
        <v>489</v>
      </c>
      <c r="C6" s="2">
        <v>0.87</v>
      </c>
      <c r="D6" s="11">
        <v>19.05</v>
      </c>
      <c r="E6" s="11">
        <v>3.17</v>
      </c>
      <c r="F6" s="6" t="str">
        <f t="shared" si="0"/>
        <v xml:space="preserve">*elseif,AR20,EQ,'L19.05X3.17',THEN
   GERDAUL_VAR_b=0.01905
   GERDAUL_VAR_t=0.00317
</v>
      </c>
    </row>
    <row r="7" spans="1:7" ht="15" customHeight="1" x14ac:dyDescent="0.25">
      <c r="A7" s="1" t="s">
        <v>490</v>
      </c>
      <c r="B7" s="1" t="s">
        <v>491</v>
      </c>
      <c r="C7" s="2">
        <v>1.04</v>
      </c>
      <c r="D7" s="11">
        <v>22.2</v>
      </c>
      <c r="E7" s="11">
        <v>3.17</v>
      </c>
      <c r="F7" s="6" t="str">
        <f t="shared" si="0"/>
        <v xml:space="preserve">*elseif,AR20,EQ,'L22.2X3.17',THEN
   GERDAUL_VAR_b=0.02220
   GERDAUL_VAR_t=0.00317
</v>
      </c>
    </row>
    <row r="8" spans="1:7" ht="15" customHeight="1" x14ac:dyDescent="0.25">
      <c r="A8" s="1" t="s">
        <v>492</v>
      </c>
      <c r="B8" s="1" t="s">
        <v>493</v>
      </c>
      <c r="C8" s="2">
        <v>1.19</v>
      </c>
      <c r="D8" s="11">
        <v>25.4</v>
      </c>
      <c r="E8" s="11">
        <v>3.17</v>
      </c>
      <c r="F8" s="6" t="str">
        <f t="shared" si="0"/>
        <v xml:space="preserve">*elseif,AR20,EQ,'L25.4X3.17',THEN
   GERDAUL_VAR_b=0.02540
   GERDAUL_VAR_t=0.00317
</v>
      </c>
    </row>
    <row r="9" spans="1:7" ht="15" customHeight="1" x14ac:dyDescent="0.25">
      <c r="A9" s="1" t="s">
        <v>494</v>
      </c>
      <c r="B9" s="1" t="s">
        <v>495</v>
      </c>
      <c r="C9" s="2">
        <v>1.73</v>
      </c>
      <c r="D9" s="11">
        <v>25.4</v>
      </c>
      <c r="E9" s="11">
        <v>4.76</v>
      </c>
      <c r="F9" s="6" t="str">
        <f t="shared" si="0"/>
        <v xml:space="preserve">*elseif,AR20,EQ,'L25.4X4.76',THEN
   GERDAUL_VAR_b=0.02540
   GERDAUL_VAR_t=0.00476
</v>
      </c>
    </row>
    <row r="10" spans="1:7" ht="15" customHeight="1" x14ac:dyDescent="0.25">
      <c r="A10" s="1" t="s">
        <v>496</v>
      </c>
      <c r="B10" s="1" t="s">
        <v>497</v>
      </c>
      <c r="C10" s="2">
        <v>2.2200000000000002</v>
      </c>
      <c r="D10" s="11">
        <v>25.4</v>
      </c>
      <c r="E10" s="11">
        <v>6.35</v>
      </c>
      <c r="F10" s="6" t="str">
        <f t="shared" si="0"/>
        <v xml:space="preserve">*elseif,AR20,EQ,'L25.4X6.35',THEN
   GERDAUL_VAR_b=0.02540
   GERDAUL_VAR_t=0.00635
</v>
      </c>
    </row>
    <row r="11" spans="1:7" ht="15" customHeight="1" x14ac:dyDescent="0.25">
      <c r="A11" s="1" t="s">
        <v>498</v>
      </c>
      <c r="B11" s="1" t="s">
        <v>499</v>
      </c>
      <c r="C11" s="2">
        <v>1.5</v>
      </c>
      <c r="D11" s="11">
        <v>31.75</v>
      </c>
      <c r="E11" s="11">
        <v>3.17</v>
      </c>
      <c r="F11" s="6" t="str">
        <f t="shared" si="0"/>
        <v xml:space="preserve">*elseif,AR20,EQ,'L31.75X3.17',THEN
   GERDAUL_VAR_b=0.03175
   GERDAUL_VAR_t=0.00317
</v>
      </c>
    </row>
    <row r="12" spans="1:7" ht="15" customHeight="1" x14ac:dyDescent="0.25">
      <c r="A12" s="1" t="s">
        <v>500</v>
      </c>
      <c r="B12" s="1" t="s">
        <v>501</v>
      </c>
      <c r="C12" s="2">
        <v>2.2000000000000002</v>
      </c>
      <c r="D12" s="11">
        <v>31.75</v>
      </c>
      <c r="E12" s="11">
        <v>4.76</v>
      </c>
      <c r="F12" s="6" t="str">
        <f t="shared" si="0"/>
        <v xml:space="preserve">*elseif,AR20,EQ,'L31.75X4.76',THEN
   GERDAUL_VAR_b=0.03175
   GERDAUL_VAR_t=0.00476
</v>
      </c>
    </row>
    <row r="13" spans="1:7" ht="15" customHeight="1" x14ac:dyDescent="0.25">
      <c r="A13" s="1" t="s">
        <v>502</v>
      </c>
      <c r="B13" s="1" t="s">
        <v>503</v>
      </c>
      <c r="C13" s="2">
        <v>2.86</v>
      </c>
      <c r="D13" s="11">
        <v>31.75</v>
      </c>
      <c r="E13" s="11">
        <v>6.35</v>
      </c>
      <c r="F13" s="6" t="str">
        <f t="shared" si="0"/>
        <v xml:space="preserve">*elseif,AR20,EQ,'L31.75X6.35',THEN
   GERDAUL_VAR_b=0.03175
   GERDAUL_VAR_t=0.00635
</v>
      </c>
    </row>
    <row r="14" spans="1:7" ht="15" customHeight="1" x14ac:dyDescent="0.25">
      <c r="A14" s="1" t="s">
        <v>504</v>
      </c>
      <c r="B14" s="1" t="s">
        <v>505</v>
      </c>
      <c r="C14" s="2">
        <v>1.83</v>
      </c>
      <c r="D14" s="11">
        <v>38.1</v>
      </c>
      <c r="E14" s="11">
        <v>3.17</v>
      </c>
      <c r="F14" s="6" t="str">
        <f t="shared" si="0"/>
        <v xml:space="preserve">*elseif,AR20,EQ,'L38.1X3.17',THEN
   GERDAUL_VAR_b=0.03810
   GERDAUL_VAR_t=0.00317
</v>
      </c>
    </row>
    <row r="15" spans="1:7" ht="15" customHeight="1" x14ac:dyDescent="0.25">
      <c r="A15" s="1" t="s">
        <v>506</v>
      </c>
      <c r="B15" s="1" t="s">
        <v>507</v>
      </c>
      <c r="C15" s="2">
        <v>2.68</v>
      </c>
      <c r="D15" s="11">
        <v>38.1</v>
      </c>
      <c r="E15" s="11">
        <v>4.76</v>
      </c>
      <c r="F15" s="6" t="str">
        <f t="shared" si="0"/>
        <v xml:space="preserve">*elseif,AR20,EQ,'L38.1X4.76',THEN
   GERDAUL_VAR_b=0.03810
   GERDAUL_VAR_t=0.00476
</v>
      </c>
    </row>
    <row r="16" spans="1:7" ht="15" customHeight="1" x14ac:dyDescent="0.25">
      <c r="A16" s="1" t="s">
        <v>508</v>
      </c>
      <c r="B16" s="1" t="s">
        <v>509</v>
      </c>
      <c r="C16" s="2">
        <v>3.48</v>
      </c>
      <c r="D16" s="11">
        <v>38.1</v>
      </c>
      <c r="E16" s="11">
        <v>6.35</v>
      </c>
      <c r="F16" s="6" t="str">
        <f t="shared" si="0"/>
        <v xml:space="preserve">*elseif,AR20,EQ,'L38.1X6.35',THEN
   GERDAUL_VAR_b=0.03810
   GERDAUL_VAR_t=0.00635
</v>
      </c>
    </row>
    <row r="17" spans="1:6" ht="15" customHeight="1" x14ac:dyDescent="0.25">
      <c r="A17" s="1" t="s">
        <v>510</v>
      </c>
      <c r="B17" s="1" t="s">
        <v>511</v>
      </c>
      <c r="C17" s="2">
        <v>2.14</v>
      </c>
      <c r="D17" s="11">
        <v>44.45</v>
      </c>
      <c r="E17" s="11">
        <v>3.17</v>
      </c>
      <c r="F17" s="6" t="str">
        <f t="shared" si="0"/>
        <v xml:space="preserve">*elseif,AR20,EQ,'L44.45X3.17',THEN
   GERDAUL_VAR_b=0.04445
   GERDAUL_VAR_t=0.00317
</v>
      </c>
    </row>
    <row r="18" spans="1:6" ht="15" customHeight="1" x14ac:dyDescent="0.25">
      <c r="A18" s="1" t="s">
        <v>512</v>
      </c>
      <c r="B18" s="1" t="s">
        <v>513</v>
      </c>
      <c r="C18" s="2">
        <v>3.15</v>
      </c>
      <c r="D18" s="11">
        <v>44.45</v>
      </c>
      <c r="E18" s="11">
        <v>4.76</v>
      </c>
      <c r="F18" s="6" t="str">
        <f t="shared" si="0"/>
        <v xml:space="preserve">*elseif,AR20,EQ,'L44.45X4.76',THEN
   GERDAUL_VAR_b=0.04445
   GERDAUL_VAR_t=0.00476
</v>
      </c>
    </row>
    <row r="19" spans="1:6" ht="15" customHeight="1" x14ac:dyDescent="0.25">
      <c r="A19" s="1" t="s">
        <v>514</v>
      </c>
      <c r="B19" s="1" t="s">
        <v>515</v>
      </c>
      <c r="C19" s="2">
        <v>4.12</v>
      </c>
      <c r="D19" s="11">
        <v>44.45</v>
      </c>
      <c r="E19" s="11">
        <v>6.35</v>
      </c>
      <c r="F19" s="6" t="str">
        <f t="shared" si="0"/>
        <v xml:space="preserve">*elseif,AR20,EQ,'L44.45X6.35',THEN
   GERDAUL_VAR_b=0.04445
   GERDAUL_VAR_t=0.00635
</v>
      </c>
    </row>
    <row r="20" spans="1:6" ht="15" customHeight="1" x14ac:dyDescent="0.25">
      <c r="A20" s="1" t="s">
        <v>516</v>
      </c>
      <c r="B20" s="1" t="s">
        <v>517</v>
      </c>
      <c r="C20" s="2">
        <v>2.46</v>
      </c>
      <c r="D20" s="11">
        <v>50.8</v>
      </c>
      <c r="E20" s="11">
        <v>3.17</v>
      </c>
      <c r="F20" s="6" t="str">
        <f t="shared" si="0"/>
        <v xml:space="preserve">*elseif,AR20,EQ,'L50.8X3.17',THEN
   GERDAUL_VAR_b=0.05080
   GERDAUL_VAR_t=0.00317
</v>
      </c>
    </row>
    <row r="21" spans="1:6" ht="15" customHeight="1" x14ac:dyDescent="0.25">
      <c r="A21" s="1" t="s">
        <v>518</v>
      </c>
      <c r="B21" s="1" t="s">
        <v>519</v>
      </c>
      <c r="C21" s="2">
        <v>3.63</v>
      </c>
      <c r="D21" s="11">
        <v>50.8</v>
      </c>
      <c r="E21" s="11">
        <v>4.76</v>
      </c>
      <c r="F21" s="6" t="str">
        <f t="shared" si="0"/>
        <v xml:space="preserve">*elseif,AR20,EQ,'L50.8X4.76',THEN
   GERDAUL_VAR_b=0.05080
   GERDAUL_VAR_t=0.00476
</v>
      </c>
    </row>
    <row r="22" spans="1:6" ht="15" customHeight="1" x14ac:dyDescent="0.25">
      <c r="A22" s="1" t="s">
        <v>520</v>
      </c>
      <c r="B22" s="1" t="s">
        <v>521</v>
      </c>
      <c r="C22" s="2">
        <v>4.74</v>
      </c>
      <c r="D22" s="11">
        <v>50.8</v>
      </c>
      <c r="E22" s="11">
        <v>6.35</v>
      </c>
      <c r="F22" s="6" t="str">
        <f t="shared" si="0"/>
        <v xml:space="preserve">*elseif,AR20,EQ,'L50.8X6.35',THEN
   GERDAUL_VAR_b=0.05080
   GERDAUL_VAR_t=0.00635
</v>
      </c>
    </row>
    <row r="23" spans="1:6" ht="15" customHeight="1" x14ac:dyDescent="0.25">
      <c r="A23" s="1" t="s">
        <v>522</v>
      </c>
      <c r="B23" s="1" t="s">
        <v>523</v>
      </c>
      <c r="C23" s="2">
        <v>5.83</v>
      </c>
      <c r="D23" s="11">
        <v>50.8</v>
      </c>
      <c r="E23" s="11">
        <v>7.94</v>
      </c>
      <c r="F23" s="6" t="str">
        <f t="shared" si="0"/>
        <v xml:space="preserve">*elseif,AR20,EQ,'L50.8X7.94',THEN
   GERDAUL_VAR_b=0.05080
   GERDAUL_VAR_t=0.00794
</v>
      </c>
    </row>
    <row r="24" spans="1:6" ht="15" customHeight="1" x14ac:dyDescent="0.25">
      <c r="A24" s="1" t="s">
        <v>524</v>
      </c>
      <c r="B24" s="1" t="s">
        <v>525</v>
      </c>
      <c r="C24" s="2">
        <v>6.99</v>
      </c>
      <c r="D24" s="11">
        <v>50.8</v>
      </c>
      <c r="E24" s="11">
        <v>9.52</v>
      </c>
      <c r="F24" s="6" t="str">
        <f t="shared" si="0"/>
        <v xml:space="preserve">*elseif,AR20,EQ,'L50.8X9.52',THEN
   GERDAUL_VAR_b=0.05080
   GERDAUL_VAR_t=0.00952
</v>
      </c>
    </row>
    <row r="25" spans="1:6" ht="15" customHeight="1" x14ac:dyDescent="0.25">
      <c r="A25" s="1" t="s">
        <v>526</v>
      </c>
      <c r="B25" s="1" t="s">
        <v>527</v>
      </c>
      <c r="C25" s="2">
        <v>4.57</v>
      </c>
      <c r="D25" s="11">
        <v>63.5</v>
      </c>
      <c r="E25" s="11">
        <v>4.76</v>
      </c>
      <c r="F25" s="6" t="str">
        <f t="shared" si="0"/>
        <v xml:space="preserve">*elseif,AR20,EQ,'L63.5X4.76',THEN
   GERDAUL_VAR_b=0.06350
   GERDAUL_VAR_t=0.00476
</v>
      </c>
    </row>
    <row r="26" spans="1:6" ht="15" customHeight="1" x14ac:dyDescent="0.25">
      <c r="A26" s="1" t="s">
        <v>528</v>
      </c>
      <c r="B26" s="1" t="s">
        <v>529</v>
      </c>
      <c r="C26" s="2">
        <v>6.1</v>
      </c>
      <c r="D26" s="11">
        <v>63.5</v>
      </c>
      <c r="E26" s="11">
        <v>6.35</v>
      </c>
      <c r="F26" s="6" t="str">
        <f t="shared" si="0"/>
        <v xml:space="preserve">*elseif,AR20,EQ,'L63.5X6.35',THEN
   GERDAUL_VAR_b=0.06350
   GERDAUL_VAR_t=0.00635
</v>
      </c>
    </row>
    <row r="27" spans="1:6" ht="15" customHeight="1" x14ac:dyDescent="0.25">
      <c r="A27" s="1" t="s">
        <v>530</v>
      </c>
      <c r="B27" s="1" t="s">
        <v>531</v>
      </c>
      <c r="C27" s="2">
        <v>7.44</v>
      </c>
      <c r="D27" s="11">
        <v>63.5</v>
      </c>
      <c r="E27" s="11">
        <v>7.94</v>
      </c>
      <c r="F27" s="6" t="str">
        <f t="shared" si="0"/>
        <v xml:space="preserve">*elseif,AR20,EQ,'L63.5X7.94',THEN
   GERDAUL_VAR_b=0.06350
   GERDAUL_VAR_t=0.00794
</v>
      </c>
    </row>
    <row r="28" spans="1:6" ht="15" customHeight="1" x14ac:dyDescent="0.25">
      <c r="A28" s="1" t="s">
        <v>532</v>
      </c>
      <c r="B28" s="1" t="s">
        <v>533</v>
      </c>
      <c r="C28" s="2">
        <v>8.7799999999999994</v>
      </c>
      <c r="D28" s="11">
        <v>63.5</v>
      </c>
      <c r="E28" s="11">
        <v>9.52</v>
      </c>
      <c r="F28" s="6" t="str">
        <f t="shared" si="0"/>
        <v xml:space="preserve">*elseif,AR20,EQ,'L63.5X9.52',THEN
   GERDAUL_VAR_b=0.06350
   GERDAUL_VAR_t=0.00952
</v>
      </c>
    </row>
    <row r="29" spans="1:6" ht="15" customHeight="1" x14ac:dyDescent="0.25">
      <c r="A29" s="1" t="s">
        <v>534</v>
      </c>
      <c r="B29" s="1" t="s">
        <v>535</v>
      </c>
      <c r="C29" s="2">
        <v>5.52</v>
      </c>
      <c r="D29" s="11">
        <v>76.2</v>
      </c>
      <c r="E29" s="11">
        <v>4.76</v>
      </c>
      <c r="F29" s="6" t="str">
        <f t="shared" si="0"/>
        <v xml:space="preserve">*elseif,AR20,EQ,'L76.2X4.76',THEN
   GERDAUL_VAR_b=0.07620
   GERDAUL_VAR_t=0.00476
</v>
      </c>
    </row>
    <row r="30" spans="1:6" ht="15" customHeight="1" x14ac:dyDescent="0.25">
      <c r="A30" s="1" t="s">
        <v>536</v>
      </c>
      <c r="B30" s="1" t="s">
        <v>537</v>
      </c>
      <c r="C30" s="2">
        <v>7.29</v>
      </c>
      <c r="D30" s="11">
        <v>76.2</v>
      </c>
      <c r="E30" s="11">
        <v>6.35</v>
      </c>
      <c r="F30" s="6" t="str">
        <f t="shared" si="0"/>
        <v xml:space="preserve">*elseif,AR20,EQ,'L76.2X6.35',THEN
   GERDAUL_VAR_b=0.07620
   GERDAUL_VAR_t=0.00635
</v>
      </c>
    </row>
    <row r="31" spans="1:6" ht="15" customHeight="1" x14ac:dyDescent="0.25">
      <c r="A31" s="1" t="s">
        <v>538</v>
      </c>
      <c r="B31" s="1" t="s">
        <v>539</v>
      </c>
      <c r="C31" s="2">
        <v>9.07</v>
      </c>
      <c r="D31" s="11">
        <v>76.2</v>
      </c>
      <c r="E31" s="11">
        <v>7.94</v>
      </c>
      <c r="F31" s="6" t="str">
        <f t="shared" si="0"/>
        <v xml:space="preserve">*elseif,AR20,EQ,'L76.2X7.94',THEN
   GERDAUL_VAR_b=0.07620
   GERDAUL_VAR_t=0.00794
</v>
      </c>
    </row>
    <row r="32" spans="1:6" ht="15" customHeight="1" x14ac:dyDescent="0.25">
      <c r="A32" s="1" t="s">
        <v>540</v>
      </c>
      <c r="B32" s="1" t="s">
        <v>541</v>
      </c>
      <c r="C32" s="2">
        <v>10.71</v>
      </c>
      <c r="D32" s="11">
        <v>76.2</v>
      </c>
      <c r="E32" s="11">
        <v>9.52</v>
      </c>
      <c r="F32" s="6" t="str">
        <f t="shared" si="0"/>
        <v xml:space="preserve">*elseif,AR20,EQ,'L76.2X9.52',THEN
   GERDAUL_VAR_b=0.07620
   GERDAUL_VAR_t=0.00952
</v>
      </c>
    </row>
    <row r="33" spans="1:6" ht="15" customHeight="1" x14ac:dyDescent="0.25">
      <c r="A33" s="1" t="s">
        <v>542</v>
      </c>
      <c r="B33" s="1" t="s">
        <v>543</v>
      </c>
      <c r="C33" s="2">
        <v>14</v>
      </c>
      <c r="D33" s="11">
        <v>76.2</v>
      </c>
      <c r="E33" s="11">
        <v>12.7</v>
      </c>
      <c r="F33" s="6" t="str">
        <f t="shared" si="0"/>
        <v xml:space="preserve">*elseif,AR20,EQ,'L76.2X12.7',THEN
   GERDAUL_VAR_b=0.07620
   GERDAUL_VAR_t=0.01270
</v>
      </c>
    </row>
    <row r="34" spans="1:6" ht="15" customHeight="1" x14ac:dyDescent="0.25">
      <c r="A34" s="1" t="s">
        <v>544</v>
      </c>
      <c r="B34" s="1" t="s">
        <v>545</v>
      </c>
      <c r="C34" s="2">
        <v>8.56</v>
      </c>
      <c r="D34" s="11">
        <v>88.9</v>
      </c>
      <c r="E34" s="11">
        <v>6.35</v>
      </c>
      <c r="F34" s="6" t="str">
        <f t="shared" si="0"/>
        <v xml:space="preserve">*elseif,AR20,EQ,'L88.9X6.35',THEN
   GERDAUL_VAR_b=0.08890
   GERDAUL_VAR_t=0.00635
</v>
      </c>
    </row>
    <row r="35" spans="1:6" ht="15" customHeight="1" x14ac:dyDescent="0.25">
      <c r="A35" s="1" t="s">
        <v>546</v>
      </c>
      <c r="B35" s="1" t="s">
        <v>547</v>
      </c>
      <c r="C35" s="2">
        <v>10.59</v>
      </c>
      <c r="D35" s="11">
        <v>88.9</v>
      </c>
      <c r="E35" s="11">
        <v>7.94</v>
      </c>
      <c r="F35" s="6" t="str">
        <f t="shared" si="0"/>
        <v xml:space="preserve">*elseif,AR20,EQ,'L88.9X7.94',THEN
   GERDAUL_VAR_b=0.08890
   GERDAUL_VAR_t=0.00794
</v>
      </c>
    </row>
    <row r="36" spans="1:6" ht="15" customHeight="1" x14ac:dyDescent="0.25">
      <c r="A36" s="1" t="s">
        <v>548</v>
      </c>
      <c r="B36" s="1" t="s">
        <v>549</v>
      </c>
      <c r="C36" s="2">
        <v>12.58</v>
      </c>
      <c r="D36" s="11">
        <v>88.9</v>
      </c>
      <c r="E36" s="11">
        <v>9.52</v>
      </c>
      <c r="F36" s="6" t="str">
        <f t="shared" si="0"/>
        <v xml:space="preserve">*elseif,AR20,EQ,'L88.9X9.52',THEN
   GERDAUL_VAR_b=0.08890
   GERDAUL_VAR_t=0.00952
</v>
      </c>
    </row>
    <row r="37" spans="1:6" ht="15" customHeight="1" x14ac:dyDescent="0.25">
      <c r="A37" s="1" t="s">
        <v>550</v>
      </c>
      <c r="B37" s="1" t="s">
        <v>551</v>
      </c>
      <c r="C37" s="2">
        <v>9.81</v>
      </c>
      <c r="D37" s="11">
        <v>101.6</v>
      </c>
      <c r="E37" s="11">
        <v>6.35</v>
      </c>
      <c r="F37" s="6" t="str">
        <f t="shared" si="0"/>
        <v xml:space="preserve">*elseif,AR20,EQ,'L101.6X6.35',THEN
   GERDAUL_VAR_b=0.10160
   GERDAUL_VAR_t=0.00635
</v>
      </c>
    </row>
    <row r="38" spans="1:6" ht="15" customHeight="1" x14ac:dyDescent="0.25">
      <c r="A38" s="1" t="s">
        <v>552</v>
      </c>
      <c r="B38" s="1" t="s">
        <v>553</v>
      </c>
      <c r="C38" s="2">
        <v>12.19</v>
      </c>
      <c r="D38" s="11">
        <v>101.6</v>
      </c>
      <c r="E38" s="11">
        <v>7.94</v>
      </c>
      <c r="F38" s="6" t="str">
        <f t="shared" si="0"/>
        <v xml:space="preserve">*elseif,AR20,EQ,'L101.6X7.94',THEN
   GERDAUL_VAR_b=0.10160
   GERDAUL_VAR_t=0.00794
</v>
      </c>
    </row>
    <row r="39" spans="1:6" ht="15" customHeight="1" x14ac:dyDescent="0.25">
      <c r="A39" s="1" t="s">
        <v>554</v>
      </c>
      <c r="B39" s="1" t="s">
        <v>555</v>
      </c>
      <c r="C39" s="2">
        <v>14.57</v>
      </c>
      <c r="D39" s="11">
        <v>101.6</v>
      </c>
      <c r="E39" s="11">
        <v>9.52</v>
      </c>
      <c r="F39" s="6" t="str">
        <f t="shared" si="0"/>
        <v xml:space="preserve">*elseif,AR20,EQ,'L101.6X9.52',THEN
   GERDAUL_VAR_b=0.10160
   GERDAUL_VAR_t=0.00952
</v>
      </c>
    </row>
    <row r="40" spans="1:6" ht="15" customHeight="1" x14ac:dyDescent="0.25">
      <c r="A40" s="1" t="s">
        <v>556</v>
      </c>
      <c r="B40" s="1" t="s">
        <v>557</v>
      </c>
      <c r="C40" s="2">
        <v>16.8</v>
      </c>
      <c r="D40" s="11">
        <v>101.6</v>
      </c>
      <c r="E40" s="11">
        <v>11.11</v>
      </c>
      <c r="F40" s="6" t="str">
        <f t="shared" si="0"/>
        <v xml:space="preserve">*elseif,AR20,EQ,'L101.6X11.11',THEN
   GERDAUL_VAR_b=0.10160
   GERDAUL_VAR_t=0.01111
</v>
      </c>
    </row>
    <row r="41" spans="1:6" ht="15" customHeight="1" x14ac:dyDescent="0.25">
      <c r="A41" s="1" t="s">
        <v>558</v>
      </c>
      <c r="B41" s="1" t="s">
        <v>559</v>
      </c>
      <c r="C41" s="2">
        <v>19.03</v>
      </c>
      <c r="D41" s="11">
        <v>101.6</v>
      </c>
      <c r="E41" s="11">
        <v>12.7</v>
      </c>
      <c r="F41" s="6" t="str">
        <f t="shared" si="0"/>
        <v xml:space="preserve">*elseif,AR20,EQ,'L101.6X12.7',THEN
   GERDAUL_VAR_b=0.10160
   GERDAUL_VAR_t=0.01270
</v>
      </c>
    </row>
    <row r="42" spans="1:6" ht="15" customHeight="1" x14ac:dyDescent="0.25">
      <c r="A42" s="1" t="s">
        <v>560</v>
      </c>
      <c r="B42" s="1" t="s">
        <v>561</v>
      </c>
      <c r="C42" s="2">
        <v>12.34</v>
      </c>
      <c r="D42" s="11">
        <v>127</v>
      </c>
      <c r="E42" s="11">
        <v>6.35</v>
      </c>
      <c r="F42" s="6" t="str">
        <f t="shared" si="0"/>
        <v xml:space="preserve">*elseif,AR20,EQ,'L127X6.35',THEN
   GERDAUL_VAR_b=0.12700
   GERDAUL_VAR_t=0.00635
</v>
      </c>
    </row>
    <row r="43" spans="1:6" ht="15" customHeight="1" x14ac:dyDescent="0.25">
      <c r="A43" s="1" t="s">
        <v>562</v>
      </c>
      <c r="B43" s="1" t="s">
        <v>563</v>
      </c>
      <c r="C43" s="2">
        <v>15.31</v>
      </c>
      <c r="D43" s="11">
        <v>127</v>
      </c>
      <c r="E43" s="11">
        <v>7.94</v>
      </c>
      <c r="F43" s="6" t="str">
        <f t="shared" si="0"/>
        <v xml:space="preserve">*elseif,AR20,EQ,'L127X7.94',THEN
   GERDAUL_VAR_b=0.12700
   GERDAUL_VAR_t=0.00794
</v>
      </c>
    </row>
    <row r="44" spans="1:6" ht="15" customHeight="1" x14ac:dyDescent="0.25">
      <c r="A44" s="1" t="s">
        <v>564</v>
      </c>
      <c r="B44" s="1" t="s">
        <v>565</v>
      </c>
      <c r="C44" s="2">
        <v>18.3</v>
      </c>
      <c r="D44" s="11">
        <v>127</v>
      </c>
      <c r="E44" s="11">
        <v>9.52</v>
      </c>
      <c r="F44" s="6" t="str">
        <f t="shared" si="0"/>
        <v xml:space="preserve">*elseif,AR20,EQ,'L127X9.52',THEN
   GERDAUL_VAR_b=0.12700
   GERDAUL_VAR_t=0.00952
</v>
      </c>
    </row>
    <row r="45" spans="1:6" ht="15" customHeight="1" x14ac:dyDescent="0.25">
      <c r="A45" s="1" t="s">
        <v>566</v>
      </c>
      <c r="B45" s="1" t="s">
        <v>567</v>
      </c>
      <c r="C45" s="2">
        <v>24.1</v>
      </c>
      <c r="D45" s="11">
        <v>127</v>
      </c>
      <c r="E45" s="11">
        <v>12.7</v>
      </c>
      <c r="F45" s="6" t="str">
        <f t="shared" si="0"/>
        <v xml:space="preserve">*elseif,AR20,EQ,'L127X12.7',THEN
   GERDAUL_VAR_b=0.12700
   GERDAUL_VAR_t=0.01270
</v>
      </c>
    </row>
    <row r="46" spans="1:6" ht="15" customHeight="1" x14ac:dyDescent="0.25">
      <c r="A46" s="1" t="s">
        <v>568</v>
      </c>
      <c r="B46" s="1" t="s">
        <v>569</v>
      </c>
      <c r="C46" s="2">
        <v>29.8</v>
      </c>
      <c r="D46" s="11">
        <v>127</v>
      </c>
      <c r="E46" s="11">
        <v>15.88</v>
      </c>
      <c r="F46" s="6" t="str">
        <f t="shared" si="0"/>
        <v xml:space="preserve">*elseif,AR20,EQ,'L127X15.88',THEN
   GERDAUL_VAR_b=0.12700
   GERDAUL_VAR_t=0.01588
</v>
      </c>
    </row>
    <row r="47" spans="1:6" ht="15" customHeight="1" x14ac:dyDescent="0.25">
      <c r="A47" s="1" t="s">
        <v>570</v>
      </c>
      <c r="B47" s="1" t="s">
        <v>571</v>
      </c>
      <c r="C47" s="2">
        <v>23.52</v>
      </c>
      <c r="D47" s="11">
        <v>127</v>
      </c>
      <c r="E47" s="11">
        <v>11.11</v>
      </c>
      <c r="F47" s="6" t="str">
        <f t="shared" si="0"/>
        <v xml:space="preserve">*elseif,AR20,EQ,'L127X11.11',THEN
   GERDAUL_VAR_b=0.12700
   GERDAUL_VAR_t=0.01111
</v>
      </c>
    </row>
    <row r="48" spans="1:6" ht="15" customHeight="1" x14ac:dyDescent="0.25">
      <c r="A48" s="1" t="s">
        <v>572</v>
      </c>
      <c r="B48" s="1" t="s">
        <v>573</v>
      </c>
      <c r="C48" s="2">
        <v>22.2</v>
      </c>
      <c r="D48" s="11">
        <v>152.4</v>
      </c>
      <c r="E48" s="11">
        <v>9.52</v>
      </c>
      <c r="F48" s="6" t="str">
        <f t="shared" si="0"/>
        <v xml:space="preserve">*elseif,AR20,EQ,'L152.4X9.52',THEN
   GERDAUL_VAR_b=0.15240
   GERDAUL_VAR_t=0.00952
</v>
      </c>
    </row>
    <row r="49" spans="1:6" ht="15" customHeight="1" x14ac:dyDescent="0.25">
      <c r="A49" s="1" t="s">
        <v>574</v>
      </c>
      <c r="B49" s="1" t="s">
        <v>575</v>
      </c>
      <c r="C49" s="2">
        <v>29.2</v>
      </c>
      <c r="D49" s="11">
        <v>152.4</v>
      </c>
      <c r="E49" s="11">
        <v>12.7</v>
      </c>
      <c r="F49" s="6" t="str">
        <f t="shared" si="0"/>
        <v xml:space="preserve">*elseif,AR20,EQ,'L152.4X12.7',THEN
   GERDAUL_VAR_b=0.15240
   GERDAUL_VAR_t=0.01270
</v>
      </c>
    </row>
    <row r="50" spans="1:6" ht="15" customHeight="1" x14ac:dyDescent="0.25">
      <c r="A50" s="1" t="s">
        <v>576</v>
      </c>
      <c r="B50" s="1" t="s">
        <v>577</v>
      </c>
      <c r="C50" s="2">
        <v>36</v>
      </c>
      <c r="D50" s="11">
        <v>152.4</v>
      </c>
      <c r="E50" s="11">
        <v>15.88</v>
      </c>
      <c r="F50" s="6" t="str">
        <f t="shared" si="0"/>
        <v xml:space="preserve">*elseif,AR20,EQ,'L152.4X15.88',THEN
   GERDAUL_VAR_b=0.15240
   GERDAUL_VAR_t=0.01588
</v>
      </c>
    </row>
    <row r="51" spans="1:6" ht="15" customHeight="1" x14ac:dyDescent="0.25">
      <c r="A51" s="1" t="s">
        <v>578</v>
      </c>
      <c r="B51" s="1" t="s">
        <v>579</v>
      </c>
      <c r="C51" s="2">
        <v>42.7</v>
      </c>
      <c r="D51" s="11">
        <v>152.4</v>
      </c>
      <c r="E51" s="11">
        <v>19.05</v>
      </c>
      <c r="F51" s="6" t="str">
        <f t="shared" si="0"/>
        <v xml:space="preserve">*elseif,AR20,EQ,'L152.4X19.05',THEN
   GERDAUL_VAR_b=0.15240
   GERDAUL_VAR_t=0.01905
</v>
      </c>
    </row>
    <row r="52" spans="1:6" ht="15" customHeight="1" x14ac:dyDescent="0.25">
      <c r="A52" s="1" t="s">
        <v>580</v>
      </c>
      <c r="B52" s="1" t="s">
        <v>580</v>
      </c>
      <c r="C52" s="2">
        <v>1.87</v>
      </c>
      <c r="D52" s="2">
        <v>40</v>
      </c>
      <c r="E52" s="2">
        <v>3</v>
      </c>
      <c r="F52" s="6" t="str">
        <f t="shared" si="0"/>
        <v xml:space="preserve">*elseif,AR20,EQ,'L40X3',THEN
   GERDAUL_VAR_b=0.04000
   GERDAUL_VAR_t=0.00300
</v>
      </c>
    </row>
    <row r="53" spans="1:6" ht="15" customHeight="1" x14ac:dyDescent="0.25">
      <c r="A53" s="1" t="s">
        <v>581</v>
      </c>
      <c r="B53" s="1" t="s">
        <v>581</v>
      </c>
      <c r="C53" s="2">
        <v>2.42</v>
      </c>
      <c r="D53" s="2">
        <v>40</v>
      </c>
      <c r="E53" s="2">
        <v>4</v>
      </c>
      <c r="F53" s="6" t="str">
        <f t="shared" si="0"/>
        <v xml:space="preserve">*elseif,AR20,EQ,'L40X4',THEN
   GERDAUL_VAR_b=0.04000
   GERDAUL_VAR_t=0.00400
</v>
      </c>
    </row>
    <row r="54" spans="1:6" ht="15" customHeight="1" x14ac:dyDescent="0.25">
      <c r="A54" s="1" t="s">
        <v>582</v>
      </c>
      <c r="B54" s="1" t="s">
        <v>582</v>
      </c>
      <c r="C54" s="2">
        <v>3</v>
      </c>
      <c r="D54" s="2">
        <v>40</v>
      </c>
      <c r="E54" s="2">
        <v>5</v>
      </c>
      <c r="F54" s="6" t="str">
        <f t="shared" si="0"/>
        <v xml:space="preserve">*elseif,AR20,EQ,'L40X5',THEN
   GERDAUL_VAR_b=0.04000
   GERDAUL_VAR_t=0.00500
</v>
      </c>
    </row>
    <row r="55" spans="1:6" ht="15" customHeight="1" x14ac:dyDescent="0.25">
      <c r="A55" s="1" t="s">
        <v>583</v>
      </c>
      <c r="B55" s="1" t="s">
        <v>583</v>
      </c>
      <c r="C55" s="2">
        <v>2.12</v>
      </c>
      <c r="D55" s="2">
        <v>45</v>
      </c>
      <c r="E55" s="2">
        <v>3</v>
      </c>
      <c r="F55" s="6" t="str">
        <f t="shared" si="0"/>
        <v xml:space="preserve">*elseif,AR20,EQ,'L45X3',THEN
   GERDAUL_VAR_b=0.04500
   GERDAUL_VAR_t=0.00300
</v>
      </c>
    </row>
    <row r="56" spans="1:6" ht="15" customHeight="1" x14ac:dyDescent="0.25">
      <c r="A56" s="1" t="s">
        <v>584</v>
      </c>
      <c r="B56" s="1" t="s">
        <v>584</v>
      </c>
      <c r="C56" s="2">
        <v>2.77</v>
      </c>
      <c r="D56" s="2">
        <v>45</v>
      </c>
      <c r="E56" s="2">
        <v>4</v>
      </c>
      <c r="F56" s="6" t="str">
        <f t="shared" si="0"/>
        <v xml:space="preserve">*elseif,AR20,EQ,'L45X4',THEN
   GERDAUL_VAR_b=0.04500
   GERDAUL_VAR_t=0.00400
</v>
      </c>
    </row>
    <row r="57" spans="1:6" ht="15" customHeight="1" x14ac:dyDescent="0.25">
      <c r="A57" s="1" t="s">
        <v>585</v>
      </c>
      <c r="B57" s="1" t="s">
        <v>585</v>
      </c>
      <c r="C57" s="2">
        <v>3.38</v>
      </c>
      <c r="D57" s="2">
        <v>45</v>
      </c>
      <c r="E57" s="2">
        <v>5</v>
      </c>
      <c r="F57" s="6" t="str">
        <f t="shared" si="0"/>
        <v xml:space="preserve">*elseif,AR20,EQ,'L45X5',THEN
   GERDAUL_VAR_b=0.04500
   GERDAUL_VAR_t=0.00500
</v>
      </c>
    </row>
    <row r="58" spans="1:6" ht="15" customHeight="1" x14ac:dyDescent="0.25">
      <c r="A58" s="1" t="s">
        <v>517</v>
      </c>
      <c r="B58" s="1" t="s">
        <v>517</v>
      </c>
      <c r="C58" s="2">
        <v>2.36</v>
      </c>
      <c r="D58" s="2">
        <v>50</v>
      </c>
      <c r="E58" s="2">
        <v>3</v>
      </c>
      <c r="F58" s="6" t="str">
        <f t="shared" si="0"/>
        <v xml:space="preserve">*elseif,AR20,EQ,'L50X3',THEN
   GERDAUL_VAR_b=0.05000
   GERDAUL_VAR_t=0.00300
</v>
      </c>
    </row>
    <row r="59" spans="1:6" ht="15" customHeight="1" x14ac:dyDescent="0.25">
      <c r="A59" s="1" t="s">
        <v>519</v>
      </c>
      <c r="B59" s="1" t="s">
        <v>519</v>
      </c>
      <c r="C59" s="2">
        <v>3.09</v>
      </c>
      <c r="D59" s="2">
        <v>50</v>
      </c>
      <c r="E59" s="2">
        <v>4</v>
      </c>
      <c r="F59" s="6" t="str">
        <f t="shared" si="0"/>
        <v xml:space="preserve">*elseif,AR20,EQ,'L50X4',THEN
   GERDAUL_VAR_b=0.05000
   GERDAUL_VAR_t=0.00400
</v>
      </c>
    </row>
    <row r="60" spans="1:6" ht="15" customHeight="1" x14ac:dyDescent="0.25">
      <c r="A60" s="1" t="s">
        <v>586</v>
      </c>
      <c r="B60" s="1" t="s">
        <v>586</v>
      </c>
      <c r="C60" s="2">
        <v>3.77</v>
      </c>
      <c r="D60" s="2">
        <v>50</v>
      </c>
      <c r="E60" s="2">
        <v>5</v>
      </c>
      <c r="F60" s="6" t="str">
        <f t="shared" si="0"/>
        <v xml:space="preserve">*elseif,AR20,EQ,'L50X5',THEN
   GERDAUL_VAR_b=0.05000
   GERDAUL_VAR_t=0.00500
</v>
      </c>
    </row>
    <row r="61" spans="1:6" ht="15" customHeight="1" x14ac:dyDescent="0.25">
      <c r="A61" s="1" t="s">
        <v>521</v>
      </c>
      <c r="B61" s="1" t="s">
        <v>521</v>
      </c>
      <c r="C61" s="2">
        <v>4.47</v>
      </c>
      <c r="D61" s="2">
        <v>50</v>
      </c>
      <c r="E61" s="2">
        <v>6</v>
      </c>
      <c r="F61" s="6" t="str">
        <f t="shared" si="0"/>
        <v xml:space="preserve">*elseif,AR20,EQ,'L50X6',THEN
   GERDAUL_VAR_b=0.05000
   GERDAUL_VAR_t=0.00600
</v>
      </c>
    </row>
    <row r="62" spans="1:6" ht="15" customHeight="1" x14ac:dyDescent="0.25">
      <c r="A62" s="1" t="s">
        <v>587</v>
      </c>
      <c r="B62" s="1" t="s">
        <v>587</v>
      </c>
      <c r="C62" s="2">
        <v>3.64</v>
      </c>
      <c r="D62" s="2">
        <v>60</v>
      </c>
      <c r="E62" s="2">
        <v>4</v>
      </c>
      <c r="F62" s="6" t="str">
        <f t="shared" si="0"/>
        <v xml:space="preserve">*elseif,AR20,EQ,'L60X4',THEN
   GERDAUL_VAR_b=0.06000
   GERDAUL_VAR_t=0.00400
</v>
      </c>
    </row>
    <row r="63" spans="1:6" ht="15" customHeight="1" x14ac:dyDescent="0.25">
      <c r="A63" s="1" t="s">
        <v>588</v>
      </c>
      <c r="B63" s="1" t="s">
        <v>588</v>
      </c>
      <c r="C63" s="2">
        <v>4.57</v>
      </c>
      <c r="D63" s="2">
        <v>60</v>
      </c>
      <c r="E63" s="2">
        <v>5</v>
      </c>
      <c r="F63" s="6" t="str">
        <f t="shared" si="0"/>
        <v xml:space="preserve">*elseif,AR20,EQ,'L60X5',THEN
   GERDAUL_VAR_b=0.06000
   GERDAUL_VAR_t=0.00500
</v>
      </c>
    </row>
    <row r="64" spans="1:6" ht="15" customHeight="1" x14ac:dyDescent="0.25">
      <c r="A64" s="1" t="s">
        <v>589</v>
      </c>
      <c r="B64" s="1" t="s">
        <v>589</v>
      </c>
      <c r="C64" s="2">
        <v>5.42</v>
      </c>
      <c r="D64" s="2">
        <v>60</v>
      </c>
      <c r="E64" s="2">
        <v>6</v>
      </c>
      <c r="F64" s="6" t="str">
        <f t="shared" si="0"/>
        <v xml:space="preserve">*elseif,AR20,EQ,'L60X6',THEN
   GERDAUL_VAR_b=0.06000
   GERDAUL_VAR_t=0.00600
</v>
      </c>
    </row>
    <row r="65" spans="1:6" ht="15" customHeight="1" x14ac:dyDescent="0.25">
      <c r="A65" s="1" t="s">
        <v>590</v>
      </c>
      <c r="B65" s="1" t="s">
        <v>590</v>
      </c>
      <c r="C65" s="2">
        <v>3.96</v>
      </c>
      <c r="D65" s="2">
        <v>65</v>
      </c>
      <c r="E65" s="2">
        <v>4</v>
      </c>
      <c r="F65" s="6" t="str">
        <f t="shared" si="0"/>
        <v xml:space="preserve">*elseif,AR20,EQ,'L65X4',THEN
   GERDAUL_VAR_b=0.06500
   GERDAUL_VAR_t=0.00400
</v>
      </c>
    </row>
    <row r="66" spans="1:6" ht="15" customHeight="1" x14ac:dyDescent="0.25">
      <c r="A66" s="1" t="s">
        <v>591</v>
      </c>
      <c r="B66" s="1" t="s">
        <v>591</v>
      </c>
      <c r="C66" s="2">
        <v>4.9800000000000004</v>
      </c>
      <c r="D66" s="2">
        <v>65</v>
      </c>
      <c r="E66" s="2">
        <v>5</v>
      </c>
      <c r="F66" s="6" t="str">
        <f t="shared" si="0"/>
        <v xml:space="preserve">*elseif,AR20,EQ,'L65X5',THEN
   GERDAUL_VAR_b=0.06500
   GERDAUL_VAR_t=0.00500
</v>
      </c>
    </row>
    <row r="67" spans="1:6" ht="15" customHeight="1" x14ac:dyDescent="0.25">
      <c r="A67" s="1" t="s">
        <v>592</v>
      </c>
      <c r="B67" s="1" t="s">
        <v>592</v>
      </c>
      <c r="C67" s="2">
        <v>5.91</v>
      </c>
      <c r="D67" s="2">
        <v>65</v>
      </c>
      <c r="E67" s="2">
        <v>6</v>
      </c>
      <c r="F67" s="6" t="str">
        <f t="shared" ref="F67:F89" si="1">$F$1 &amp; UPPER(A67) &amp; "',THEN" &amp; CHAR(10) &amp; "   " &amp; $G$1 &amp; "_VAR_" &amp; $D$1 &amp; "=" &amp; FIXED(D67/1000,5) &amp; CHAR(10) &amp; "   " &amp; $G$1 &amp; "_VAR_" &amp; $E$1 &amp; "=" &amp; FIXED(E67/1000,5) &amp; CHAR(10)</f>
        <v xml:space="preserve">*elseif,AR20,EQ,'L65X6',THEN
   GERDAUL_VAR_b=0.06500
   GERDAUL_VAR_t=0.00600
</v>
      </c>
    </row>
    <row r="68" spans="1:6" ht="15" customHeight="1" x14ac:dyDescent="0.25">
      <c r="A68" s="1" t="s">
        <v>593</v>
      </c>
      <c r="B68" s="1" t="s">
        <v>593</v>
      </c>
      <c r="C68" s="2">
        <v>5.71</v>
      </c>
      <c r="D68" s="2">
        <v>75</v>
      </c>
      <c r="E68" s="2">
        <v>5</v>
      </c>
      <c r="F68" s="6" t="str">
        <f t="shared" si="1"/>
        <v xml:space="preserve">*elseif,AR20,EQ,'L75X5',THEN
   GERDAUL_VAR_b=0.07500
   GERDAUL_VAR_t=0.00500
</v>
      </c>
    </row>
    <row r="69" spans="1:6" ht="15" customHeight="1" x14ac:dyDescent="0.25">
      <c r="A69" s="1" t="s">
        <v>594</v>
      </c>
      <c r="B69" s="1" t="s">
        <v>594</v>
      </c>
      <c r="C69" s="2">
        <v>6.87</v>
      </c>
      <c r="D69" s="2">
        <v>75</v>
      </c>
      <c r="E69" s="2">
        <v>6</v>
      </c>
      <c r="F69" s="6" t="str">
        <f t="shared" si="1"/>
        <v xml:space="preserve">*elseif,AR20,EQ,'L75X6',THEN
   GERDAUL_VAR_b=0.07500
   GERDAUL_VAR_t=0.00600
</v>
      </c>
    </row>
    <row r="70" spans="1:6" ht="15" customHeight="1" x14ac:dyDescent="0.25">
      <c r="A70" s="1" t="s">
        <v>595</v>
      </c>
      <c r="B70" s="1" t="s">
        <v>595</v>
      </c>
      <c r="C70" s="2">
        <v>7.92</v>
      </c>
      <c r="D70" s="2">
        <v>75</v>
      </c>
      <c r="E70" s="2">
        <v>7</v>
      </c>
      <c r="F70" s="6" t="str">
        <f t="shared" si="1"/>
        <v xml:space="preserve">*elseif,AR20,EQ,'L75X7',THEN
   GERDAUL_VAR_b=0.07500
   GERDAUL_VAR_t=0.00700
</v>
      </c>
    </row>
    <row r="71" spans="1:6" ht="15" customHeight="1" x14ac:dyDescent="0.25">
      <c r="A71" s="1" t="s">
        <v>596</v>
      </c>
      <c r="B71" s="1" t="s">
        <v>596</v>
      </c>
      <c r="C71" s="2">
        <v>8.9499999999999993</v>
      </c>
      <c r="D71" s="2">
        <v>75</v>
      </c>
      <c r="E71" s="2">
        <v>8</v>
      </c>
      <c r="F71" s="6" t="str">
        <f t="shared" si="1"/>
        <v xml:space="preserve">*elseif,AR20,EQ,'L75X8',THEN
   GERDAUL_VAR_b=0.07500
   GERDAUL_VAR_t=0.00800
</v>
      </c>
    </row>
    <row r="72" spans="1:6" ht="15" customHeight="1" x14ac:dyDescent="0.25">
      <c r="A72" s="1" t="s">
        <v>597</v>
      </c>
      <c r="B72" s="1" t="s">
        <v>597</v>
      </c>
      <c r="C72" s="2">
        <v>10.029999999999999</v>
      </c>
      <c r="D72" s="2">
        <v>75</v>
      </c>
      <c r="E72" s="2">
        <v>9</v>
      </c>
      <c r="F72" s="6" t="str">
        <f t="shared" si="1"/>
        <v xml:space="preserve">*elseif,AR20,EQ,'L75X9',THEN
   GERDAUL_VAR_b=0.07500
   GERDAUL_VAR_t=0.00900
</v>
      </c>
    </row>
    <row r="73" spans="1:6" ht="15" customHeight="1" x14ac:dyDescent="0.25">
      <c r="A73" s="1" t="s">
        <v>598</v>
      </c>
      <c r="B73" s="1" t="s">
        <v>598</v>
      </c>
      <c r="C73" s="2">
        <v>11.06</v>
      </c>
      <c r="D73" s="2">
        <v>75</v>
      </c>
      <c r="E73" s="2">
        <v>10</v>
      </c>
      <c r="F73" s="6" t="str">
        <f t="shared" si="1"/>
        <v xml:space="preserve">*elseif,AR20,EQ,'L75X10',THEN
   GERDAUL_VAR_b=0.07500
   GERDAUL_VAR_t=0.01000
</v>
      </c>
    </row>
    <row r="74" spans="1:6" ht="15" customHeight="1" x14ac:dyDescent="0.25">
      <c r="A74" s="1" t="s">
        <v>599</v>
      </c>
      <c r="B74" s="1" t="s">
        <v>599</v>
      </c>
      <c r="C74" s="2">
        <v>5.84</v>
      </c>
      <c r="D74" s="2">
        <v>76</v>
      </c>
      <c r="E74" s="2">
        <v>5</v>
      </c>
      <c r="F74" s="6" t="str">
        <f t="shared" si="1"/>
        <v xml:space="preserve">*elseif,AR20,EQ,'L76X5',THEN
   GERDAUL_VAR_b=0.07600
   GERDAUL_VAR_t=0.00500
</v>
      </c>
    </row>
    <row r="75" spans="1:6" ht="15" customHeight="1" x14ac:dyDescent="0.25">
      <c r="A75" s="1" t="s">
        <v>600</v>
      </c>
      <c r="B75" s="1" t="s">
        <v>600</v>
      </c>
      <c r="C75" s="2">
        <v>6.08</v>
      </c>
      <c r="D75" s="2">
        <v>80</v>
      </c>
      <c r="E75" s="2">
        <v>5</v>
      </c>
      <c r="F75" s="6" t="str">
        <f t="shared" si="1"/>
        <v xml:space="preserve">*elseif,AR20,EQ,'L80X5',THEN
   GERDAUL_VAR_b=0.08000
   GERDAUL_VAR_t=0.00500
</v>
      </c>
    </row>
    <row r="76" spans="1:6" ht="15" customHeight="1" x14ac:dyDescent="0.25">
      <c r="A76" s="1" t="s">
        <v>601</v>
      </c>
      <c r="B76" s="1" t="s">
        <v>601</v>
      </c>
      <c r="C76" s="2">
        <v>7.25</v>
      </c>
      <c r="D76" s="2">
        <v>80</v>
      </c>
      <c r="E76" s="2">
        <v>6</v>
      </c>
      <c r="F76" s="6" t="str">
        <f t="shared" si="1"/>
        <v xml:space="preserve">*elseif,AR20,EQ,'L80X6',THEN
   GERDAUL_VAR_b=0.08000
   GERDAUL_VAR_t=0.00600
</v>
      </c>
    </row>
    <row r="77" spans="1:6" ht="15" customHeight="1" x14ac:dyDescent="0.25">
      <c r="A77" s="1" t="s">
        <v>602</v>
      </c>
      <c r="B77" s="1" t="s">
        <v>602</v>
      </c>
      <c r="C77" s="2">
        <v>8.49</v>
      </c>
      <c r="D77" s="2">
        <v>80</v>
      </c>
      <c r="E77" s="2">
        <v>7</v>
      </c>
      <c r="F77" s="6" t="str">
        <f t="shared" si="1"/>
        <v xml:space="preserve">*elseif,AR20,EQ,'L80X7',THEN
   GERDAUL_VAR_b=0.08000
   GERDAUL_VAR_t=0.00700
</v>
      </c>
    </row>
    <row r="78" spans="1:6" ht="15" customHeight="1" x14ac:dyDescent="0.25">
      <c r="A78" s="1" t="s">
        <v>603</v>
      </c>
      <c r="B78" s="1" t="s">
        <v>603</v>
      </c>
      <c r="C78" s="2">
        <v>9.66</v>
      </c>
      <c r="D78" s="2">
        <v>80</v>
      </c>
      <c r="E78" s="2">
        <v>8</v>
      </c>
      <c r="F78" s="6" t="str">
        <f t="shared" si="1"/>
        <v xml:space="preserve">*elseif,AR20,EQ,'L80X8',THEN
   GERDAUL_VAR_b=0.08000
   GERDAUL_VAR_t=0.00800
</v>
      </c>
    </row>
    <row r="79" spans="1:6" ht="15" customHeight="1" x14ac:dyDescent="0.25">
      <c r="A79" s="1" t="s">
        <v>604</v>
      </c>
      <c r="B79" s="1" t="s">
        <v>604</v>
      </c>
      <c r="C79" s="2">
        <v>10.74</v>
      </c>
      <c r="D79" s="2">
        <v>80</v>
      </c>
      <c r="E79" s="2">
        <v>9</v>
      </c>
      <c r="F79" s="6" t="str">
        <f t="shared" si="1"/>
        <v xml:space="preserve">*elseif,AR20,EQ,'L80X9',THEN
   GERDAUL_VAR_b=0.08000
   GERDAUL_VAR_t=0.00900
</v>
      </c>
    </row>
    <row r="80" spans="1:6" ht="15" customHeight="1" x14ac:dyDescent="0.25">
      <c r="A80" s="1" t="s">
        <v>605</v>
      </c>
      <c r="B80" s="1" t="s">
        <v>605</v>
      </c>
      <c r="C80" s="2">
        <v>11.85</v>
      </c>
      <c r="D80" s="2">
        <v>80</v>
      </c>
      <c r="E80" s="2">
        <v>10</v>
      </c>
      <c r="F80" s="6" t="str">
        <f t="shared" si="1"/>
        <v xml:space="preserve">*elseif,AR20,EQ,'L80X10',THEN
   GERDAUL_VAR_b=0.08000
   GERDAUL_VAR_t=0.01000
</v>
      </c>
    </row>
    <row r="81" spans="1:6" ht="15" customHeight="1" x14ac:dyDescent="0.25">
      <c r="A81" s="1" t="s">
        <v>606</v>
      </c>
      <c r="B81" s="1" t="s">
        <v>606</v>
      </c>
      <c r="C81" s="2">
        <v>14.01</v>
      </c>
      <c r="D81" s="2">
        <v>80</v>
      </c>
      <c r="E81" s="2">
        <v>12</v>
      </c>
      <c r="F81" s="6" t="str">
        <f t="shared" si="1"/>
        <v xml:space="preserve">*elseif,AR20,EQ,'L80X12',THEN
   GERDAUL_VAR_b=0.08000
   GERDAUL_VAR_t=0.01200
</v>
      </c>
    </row>
    <row r="82" spans="1:6" ht="15" customHeight="1" x14ac:dyDescent="0.25">
      <c r="A82" s="1" t="s">
        <v>607</v>
      </c>
      <c r="B82" s="1" t="s">
        <v>607</v>
      </c>
      <c r="C82" s="2">
        <v>8.3000000000000007</v>
      </c>
      <c r="D82" s="2">
        <v>90</v>
      </c>
      <c r="E82" s="2">
        <v>6</v>
      </c>
      <c r="F82" s="6" t="str">
        <f t="shared" si="1"/>
        <v xml:space="preserve">*elseif,AR20,EQ,'L90X6',THEN
   GERDAUL_VAR_b=0.09000
   GERDAUL_VAR_t=0.00600
</v>
      </c>
    </row>
    <row r="83" spans="1:6" ht="15" customHeight="1" x14ac:dyDescent="0.25">
      <c r="A83" s="1" t="s">
        <v>608</v>
      </c>
      <c r="B83" s="1" t="s">
        <v>608</v>
      </c>
      <c r="C83" s="2">
        <v>9.5</v>
      </c>
      <c r="D83" s="2">
        <v>90</v>
      </c>
      <c r="E83" s="2">
        <v>7</v>
      </c>
      <c r="F83" s="6" t="str">
        <f t="shared" si="1"/>
        <v xml:space="preserve">*elseif,AR20,EQ,'L90X7',THEN
   GERDAUL_VAR_b=0.09000
   GERDAUL_VAR_t=0.00700
</v>
      </c>
    </row>
    <row r="84" spans="1:6" ht="15" customHeight="1" x14ac:dyDescent="0.25">
      <c r="A84" s="1" t="s">
        <v>609</v>
      </c>
      <c r="B84" s="1" t="s">
        <v>609</v>
      </c>
      <c r="C84" s="2">
        <v>10.9</v>
      </c>
      <c r="D84" s="2">
        <v>90</v>
      </c>
      <c r="E84" s="2">
        <v>8</v>
      </c>
      <c r="F84" s="6" t="str">
        <f t="shared" si="1"/>
        <v xml:space="preserve">*elseif,AR20,EQ,'L90X8',THEN
   GERDAUL_VAR_b=0.09000
   GERDAUL_VAR_t=0.00800
</v>
      </c>
    </row>
    <row r="85" spans="1:6" ht="15" customHeight="1" x14ac:dyDescent="0.25">
      <c r="A85" s="1" t="s">
        <v>610</v>
      </c>
      <c r="B85" s="1" t="s">
        <v>610</v>
      </c>
      <c r="C85" s="2">
        <v>9.14</v>
      </c>
      <c r="D85" s="2">
        <v>100</v>
      </c>
      <c r="E85" s="2">
        <v>6</v>
      </c>
      <c r="F85" s="6" t="str">
        <f t="shared" si="1"/>
        <v xml:space="preserve">*elseif,AR20,EQ,'L100X6',THEN
   GERDAUL_VAR_b=0.10000
   GERDAUL_VAR_t=0.00600
</v>
      </c>
    </row>
    <row r="86" spans="1:6" ht="15" customHeight="1" x14ac:dyDescent="0.25">
      <c r="A86" s="1" t="s">
        <v>611</v>
      </c>
      <c r="B86" s="1" t="s">
        <v>611</v>
      </c>
      <c r="C86" s="2">
        <v>10.7</v>
      </c>
      <c r="D86" s="2">
        <v>100</v>
      </c>
      <c r="E86" s="2">
        <v>7</v>
      </c>
      <c r="F86" s="6" t="str">
        <f t="shared" si="1"/>
        <v xml:space="preserve">*elseif,AR20,EQ,'L100X7',THEN
   GERDAUL_VAR_b=0.10000
   GERDAUL_VAR_t=0.00700
</v>
      </c>
    </row>
    <row r="87" spans="1:6" ht="15" customHeight="1" x14ac:dyDescent="0.25">
      <c r="A87" s="1" t="s">
        <v>612</v>
      </c>
      <c r="B87" s="1" t="s">
        <v>612</v>
      </c>
      <c r="C87" s="2">
        <v>12.2</v>
      </c>
      <c r="D87" s="2">
        <v>100</v>
      </c>
      <c r="E87" s="2">
        <v>8</v>
      </c>
      <c r="F87" s="6" t="str">
        <f t="shared" si="1"/>
        <v xml:space="preserve">*elseif,AR20,EQ,'L100X8',THEN
   GERDAUL_VAR_b=0.10000
   GERDAUL_VAR_t=0.00800
</v>
      </c>
    </row>
    <row r="88" spans="1:6" ht="15" customHeight="1" x14ac:dyDescent="0.25">
      <c r="A88" s="1" t="s">
        <v>613</v>
      </c>
      <c r="B88" s="1" t="s">
        <v>613</v>
      </c>
      <c r="C88" s="2">
        <v>13.5</v>
      </c>
      <c r="D88" s="2">
        <v>100</v>
      </c>
      <c r="E88" s="2">
        <v>9</v>
      </c>
      <c r="F88" s="6" t="str">
        <f t="shared" si="1"/>
        <v xml:space="preserve">*elseif,AR20,EQ,'L100X9',THEN
   GERDAUL_VAR_b=0.10000
   GERDAUL_VAR_t=0.00900
</v>
      </c>
    </row>
    <row r="89" spans="1:6" ht="15" customHeight="1" x14ac:dyDescent="0.25">
      <c r="F89" s="6" t="str">
        <f t="shared" si="1"/>
        <v xml:space="preserve">*elseif,AR20,EQ,'',THEN
   GERDAUL_VAR_b=0.00000
   GERDAUL_VAR_t=0.00000
</v>
      </c>
    </row>
    <row r="90" spans="1:6" ht="15" customHeight="1" x14ac:dyDescent="0.25"/>
    <row r="91" spans="1:6" ht="15" customHeight="1" x14ac:dyDescent="0.25"/>
    <row r="92" spans="1:6" ht="15" customHeight="1" x14ac:dyDescent="0.25"/>
    <row r="93" spans="1:6" ht="15" customHeight="1" x14ac:dyDescent="0.25"/>
    <row r="94" spans="1:6" ht="15" customHeight="1" x14ac:dyDescent="0.25"/>
    <row r="95" spans="1:6" ht="15" customHeight="1" x14ac:dyDescent="0.25"/>
    <row r="96" spans="1: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3:5" ht="15" customHeight="1" x14ac:dyDescent="0.25"/>
    <row r="498" spans="3:5" ht="15" customHeight="1" x14ac:dyDescent="0.25"/>
    <row r="499" spans="3:5" ht="15" customHeight="1" x14ac:dyDescent="0.25"/>
    <row r="500" spans="3:5" ht="15" customHeight="1" x14ac:dyDescent="0.25"/>
    <row r="501" spans="3:5" s="5" customFormat="1" ht="15" customHeight="1" thickBot="1" x14ac:dyDescent="0.3">
      <c r="C501" s="4"/>
      <c r="D501" s="4"/>
      <c r="E501" s="4"/>
    </row>
    <row r="502" spans="3:5" ht="15" customHeight="1" x14ac:dyDescent="0.25"/>
    <row r="503" spans="3:5" ht="15" customHeight="1" x14ac:dyDescent="0.25"/>
    <row r="504" spans="3:5" ht="15" customHeight="1" x14ac:dyDescent="0.25"/>
    <row r="505" spans="3:5" ht="15" customHeight="1" x14ac:dyDescent="0.25"/>
    <row r="506" spans="3:5" ht="15" customHeight="1" x14ac:dyDescent="0.25"/>
    <row r="507" spans="3:5" ht="15" customHeight="1" x14ac:dyDescent="0.25"/>
    <row r="508" spans="3:5" ht="15" customHeight="1" x14ac:dyDescent="0.25"/>
    <row r="509" spans="3:5" ht="15" customHeight="1" x14ac:dyDescent="0.25"/>
    <row r="510" spans="3:5" ht="15" customHeight="1" x14ac:dyDescent="0.25"/>
    <row r="511" spans="3:5" ht="15" customHeight="1" x14ac:dyDescent="0.25"/>
    <row r="512" spans="3:5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</sheetData>
  <conditionalFormatting sqref="F2:BD377">
    <cfRule type="notContainsBlanks" dxfId="147" priority="9">
      <formula>LEN(TRIM(F2))&gt;0</formula>
    </cfRule>
  </conditionalFormatting>
  <conditionalFormatting sqref="A1:E1">
    <cfRule type="notContainsBlanks" dxfId="146" priority="10">
      <formula>LEN(TRIM(A1))&gt;0</formula>
    </cfRule>
  </conditionalFormatting>
  <conditionalFormatting sqref="A1:E501">
    <cfRule type="containsBlanks" dxfId="145" priority="7">
      <formula>LEN(TRIM(A1))=0</formula>
    </cfRule>
    <cfRule type="expression" dxfId="144" priority="8">
      <formula>AND(COUNTA(A1),(COUNTBLANK(A$1)&lt;&gt;0))</formula>
    </cfRule>
    <cfRule type="notContainsBlanks" dxfId="143" priority="11">
      <formula>LEN(TRIM(A1))&gt;0</formula>
    </cfRule>
  </conditionalFormatting>
  <conditionalFormatting sqref="H50:H51">
    <cfRule type="notContainsBlanks" dxfId="142" priority="6">
      <formula>LEN(TRIM(H50))&gt;0</formula>
    </cfRule>
  </conditionalFormatting>
  <conditionalFormatting sqref="H62">
    <cfRule type="notContainsBlanks" dxfId="141" priority="5">
      <formula>LEN(TRIM(H62))&gt;0</formula>
    </cfRule>
  </conditionalFormatting>
  <conditionalFormatting sqref="H75">
    <cfRule type="notContainsBlanks" dxfId="140" priority="4">
      <formula>LEN(TRIM(H75))&gt;0</formula>
    </cfRule>
  </conditionalFormatting>
  <conditionalFormatting sqref="H76">
    <cfRule type="notContainsBlanks" dxfId="139" priority="3">
      <formula>LEN(TRIM(H76))&gt;0</formula>
    </cfRule>
  </conditionalFormatting>
  <conditionalFormatting sqref="I76:I80">
    <cfRule type="notContainsBlanks" dxfId="138" priority="2">
      <formula>LEN(TRIM(I76))&gt;0</formula>
    </cfRule>
  </conditionalFormatting>
  <conditionalFormatting sqref="O3:O87">
    <cfRule type="notContainsBlanks" dxfId="137" priority="1">
      <formula>LEN(TRIM(O3))&gt;0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1"/>
  <sheetViews>
    <sheetView showGridLines="0" zoomScaleNormal="100" workbookViewId="0">
      <pane ySplit="1" topLeftCell="A2" activePane="bottomLeft" state="frozen"/>
      <selection pane="bottomLeft" activeCell="I1" sqref="I1"/>
    </sheetView>
  </sheetViews>
  <sheetFormatPr defaultRowHeight="12.75" x14ac:dyDescent="0.25"/>
  <cols>
    <col min="1" max="2" width="18.7109375" style="1" customWidth="1"/>
    <col min="3" max="7" width="10.7109375" style="2" customWidth="1"/>
    <col min="8" max="8" width="73.28515625" style="1" bestFit="1" customWidth="1"/>
    <col min="9" max="70" width="10.7109375" style="1" customWidth="1"/>
    <col min="71" max="16384" width="9.140625" style="1"/>
  </cols>
  <sheetData>
    <row r="1" spans="1:16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tr">
        <f>IF(COUNTA([1]GERAL!B6),[1]GERAL!B6,"")</f>
        <v>d</v>
      </c>
      <c r="E1" s="3" t="str">
        <f>IF(COUNTA([1]GERAL!B7),[1]GERAL!B7,"")</f>
        <v>bf</v>
      </c>
      <c r="F1" s="3" t="str">
        <f>IF(COUNTA([1]GERAL!B8),[1]GERAL!B8,"")</f>
        <v>tf</v>
      </c>
      <c r="G1" s="3" t="str">
        <f>IF(COUNTA([1]GERAL!B9),[1]GERAL!B9,"")</f>
        <v>tw</v>
      </c>
      <c r="H1" s="1" t="s">
        <v>176</v>
      </c>
      <c r="I1" s="9" t="s">
        <v>614</v>
      </c>
    </row>
    <row r="2" spans="1:16" ht="15" customHeight="1" x14ac:dyDescent="0.25">
      <c r="A2" s="1" t="s">
        <v>615</v>
      </c>
      <c r="B2" s="1" t="s">
        <v>616</v>
      </c>
      <c r="C2" s="2">
        <v>6.11</v>
      </c>
      <c r="D2" s="2">
        <v>76.2</v>
      </c>
      <c r="E2" s="2">
        <v>35.799999999999997</v>
      </c>
      <c r="F2" s="2">
        <v>6.9</v>
      </c>
      <c r="G2" s="2">
        <v>4.3</v>
      </c>
      <c r="H2" s="6" t="str">
        <f>$H$1 &amp; UPPER(A2) &amp; "',THEN" &amp; CHAR(10) &amp; "   " &amp; $I$1 &amp; "_VAR_" &amp; $D$1 &amp; "=" &amp; FIXED(D2/1000,4) &amp; CHAR(10) &amp; "   " &amp; $I$1 &amp; "_VAR_" &amp; $E$1 &amp; "=" &amp; FIXED(E2/1000,4) &amp; CHAR(10) &amp; "   " &amp; $I$1 &amp; "_VAR_" &amp; $F$1 &amp; "=" &amp; FIXED(F2/1000,4) &amp; CHAR(10) &amp; "   " &amp; $I$1 &amp; "_VAR_" &amp; $G$1 &amp; "=" &amp; FIXED(G2/1000,4) &amp; CHAR(10)</f>
        <v xml:space="preserve">*elseif,AR20,EQ,'U76.2X6.11',THEN
   GERDAUU_VAR_d=0.0762
   GERDAUU_VAR_bf=0.0358
   GERDAUU_VAR_tf=0.0069
   GERDAUU_VAR_tw=0.0043
</v>
      </c>
    </row>
    <row r="3" spans="1:16" ht="15" customHeight="1" x14ac:dyDescent="0.25">
      <c r="A3" s="1" t="s">
        <v>617</v>
      </c>
      <c r="B3" s="1" t="s">
        <v>618</v>
      </c>
      <c r="C3" s="2">
        <v>7.44</v>
      </c>
      <c r="D3" s="2">
        <v>76.2</v>
      </c>
      <c r="E3" s="2">
        <v>38</v>
      </c>
      <c r="F3" s="2">
        <v>6.9</v>
      </c>
      <c r="G3" s="2">
        <v>6.6</v>
      </c>
      <c r="H3" s="6" t="str">
        <f>$H$1 &amp; UPPER(A3) &amp; "',THEN" &amp; CHAR(10) &amp; "   " &amp; $I$1 &amp; "_VAR_" &amp; $D$1 &amp; "=" &amp; FIXED(D3/1000,4) &amp; CHAR(10) &amp; "   " &amp; $I$1 &amp; "_VAR_" &amp; $E$1 &amp; "=" &amp; FIXED(E3/1000,4) &amp; CHAR(10) &amp; "   " &amp; $I$1 &amp; "_VAR_" &amp; $F$1 &amp; "=" &amp; FIXED(F3/1000,4) &amp; CHAR(10) &amp; "   " &amp; $I$1 &amp; "_VAR_" &amp; $G$1 &amp; "=" &amp; FIXED(G3/1000,4) &amp; CHAR(10)</f>
        <v xml:space="preserve">*elseif,AR20,EQ,'U76.2X7.44',THEN
   GERDAUU_VAR_d=0.0762
   GERDAUU_VAR_bf=0.0380
   GERDAUU_VAR_tf=0.0069
   GERDAUU_VAR_tw=0.0066
</v>
      </c>
    </row>
    <row r="4" spans="1:16" ht="15" customHeight="1" x14ac:dyDescent="0.25">
      <c r="A4" s="1" t="s">
        <v>619</v>
      </c>
      <c r="B4" s="1" t="s">
        <v>620</v>
      </c>
      <c r="C4" s="2">
        <v>7.95</v>
      </c>
      <c r="D4" s="2">
        <v>101.6</v>
      </c>
      <c r="E4" s="2">
        <v>40.1</v>
      </c>
      <c r="F4" s="2">
        <v>7.5</v>
      </c>
      <c r="G4" s="2">
        <v>4.5999999999999996</v>
      </c>
      <c r="H4" s="6" t="str">
        <f>$H$1 &amp; UPPER(A4) &amp; "',THEN" &amp; CHAR(10) &amp; "   " &amp; $I$1 &amp; "_VAR_" &amp; $D$1 &amp; "=" &amp; FIXED(D4/1000,4) &amp; CHAR(10) &amp; "   " &amp; $I$1 &amp; "_VAR_" &amp; $E$1 &amp; "=" &amp; FIXED(E4/1000,4) &amp; CHAR(10) &amp; "   " &amp; $I$1 &amp; "_VAR_" &amp; $F$1 &amp; "=" &amp; FIXED(F4/1000,4) &amp; CHAR(10) &amp; "   " &amp; $I$1 &amp; "_VAR_" &amp; $G$1 &amp; "=" &amp; FIXED(G4/1000,4) &amp; CHAR(10)</f>
        <v xml:space="preserve">*elseif,AR20,EQ,'U101.6X7.95',THEN
   GERDAUU_VAR_d=0.1016
   GERDAUU_VAR_bf=0.0401
   GERDAUU_VAR_tf=0.0075
   GERDAUU_VAR_tw=0.0046
</v>
      </c>
    </row>
    <row r="5" spans="1:16" ht="15" customHeight="1" x14ac:dyDescent="0.25">
      <c r="A5" s="1" t="s">
        <v>621</v>
      </c>
      <c r="B5" s="1" t="s">
        <v>622</v>
      </c>
      <c r="C5" s="2">
        <v>9.3000000000000007</v>
      </c>
      <c r="D5" s="2">
        <v>101.6</v>
      </c>
      <c r="E5" s="2">
        <v>41.8</v>
      </c>
      <c r="F5" s="2">
        <v>7.5</v>
      </c>
      <c r="G5" s="2">
        <v>6.3</v>
      </c>
      <c r="H5" s="6" t="str">
        <f>$H$1 &amp; UPPER(A5) &amp; "',THEN" &amp; CHAR(10) &amp; "   " &amp; $I$1 &amp; "_VAR_" &amp; $D$1 &amp; "=" &amp; FIXED(D5/1000,4) &amp; CHAR(10) &amp; "   " &amp; $I$1 &amp; "_VAR_" &amp; $E$1 &amp; "=" &amp; FIXED(E5/1000,4) &amp; CHAR(10) &amp; "   " &amp; $I$1 &amp; "_VAR_" &amp; $F$1 &amp; "=" &amp; FIXED(F5/1000,4) &amp; CHAR(10) &amp; "   " &amp; $I$1 &amp; "_VAR_" &amp; $G$1 &amp; "=" &amp; FIXED(G5/1000,4) &amp; CHAR(10)</f>
        <v xml:space="preserve">*elseif,AR20,EQ,'U101.6X9.3',THEN
   GERDAUU_VAR_d=0.1016
   GERDAUU_VAR_bf=0.0418
   GERDAUU_VAR_tf=0.0075
   GERDAUU_VAR_tw=0.0063
</v>
      </c>
    </row>
    <row r="6" spans="1:16" ht="15" customHeight="1" x14ac:dyDescent="0.25">
      <c r="A6" s="1" t="s">
        <v>623</v>
      </c>
      <c r="B6" s="1" t="s">
        <v>624</v>
      </c>
      <c r="C6" s="2">
        <v>12.2</v>
      </c>
      <c r="D6" s="2">
        <v>152.4</v>
      </c>
      <c r="E6" s="2">
        <v>48.8</v>
      </c>
      <c r="F6" s="2">
        <v>8.6999999999999993</v>
      </c>
      <c r="G6" s="2">
        <v>5.0999999999999996</v>
      </c>
      <c r="H6" s="6" t="str">
        <f>$H$1 &amp; UPPER(A6) &amp; "',THEN" &amp; CHAR(10) &amp; "   " &amp; $I$1 &amp; "_VAR_" &amp; $D$1 &amp; "=" &amp; FIXED(D6/1000,4) &amp; CHAR(10) &amp; "   " &amp; $I$1 &amp; "_VAR_" &amp; $E$1 &amp; "=" &amp; FIXED(E6/1000,4) &amp; CHAR(10) &amp; "   " &amp; $I$1 &amp; "_VAR_" &amp; $F$1 &amp; "=" &amp; FIXED(F6/1000,4) &amp; CHAR(10) &amp; "   " &amp; $I$1 &amp; "_VAR_" &amp; $G$1 &amp; "=" &amp; FIXED(G6/1000,4) &amp; CHAR(10)</f>
        <v xml:space="preserve">*elseif,AR20,EQ,'U152.4X12.2',THEN
   GERDAUU_VAR_d=0.1524
   GERDAUU_VAR_bf=0.0488
   GERDAUU_VAR_tf=0.0087
   GERDAUU_VAR_tw=0.0051
</v>
      </c>
    </row>
    <row r="7" spans="1:16" ht="15" customHeight="1" x14ac:dyDescent="0.25">
      <c r="A7" s="1" t="s">
        <v>625</v>
      </c>
      <c r="B7" s="1" t="s">
        <v>626</v>
      </c>
      <c r="C7" s="2">
        <v>15.6</v>
      </c>
      <c r="D7" s="2">
        <v>152.4</v>
      </c>
      <c r="E7" s="2">
        <v>51.7</v>
      </c>
      <c r="F7" s="2">
        <v>8.6999999999999993</v>
      </c>
      <c r="G7" s="2">
        <v>8</v>
      </c>
      <c r="H7" s="6" t="str">
        <f>$H$1 &amp; UPPER(A7) &amp; "',THEN" &amp; CHAR(10) &amp; "   " &amp; $I$1 &amp; "_VAR_" &amp; $D$1 &amp; "=" &amp; FIXED(D7/1000,4) &amp; CHAR(10) &amp; "   " &amp; $I$1 &amp; "_VAR_" &amp; $E$1 &amp; "=" &amp; FIXED(E7/1000,4) &amp; CHAR(10) &amp; "   " &amp; $I$1 &amp; "_VAR_" &amp; $F$1 &amp; "=" &amp; FIXED(F7/1000,4) &amp; CHAR(10) &amp; "   " &amp; $I$1 &amp; "_VAR_" &amp; $G$1 &amp; "=" &amp; FIXED(G7/1000,4) &amp; CHAR(10)</f>
        <v xml:space="preserve">*elseif,AR20,EQ,'U152.4X15.6',THEN
   GERDAUU_VAR_d=0.1524
   GERDAUU_VAR_bf=0.0517
   GERDAUU_VAR_tf=0.0087
   GERDAUU_VAR_tw=0.0080
</v>
      </c>
      <c r="J7" s="1">
        <v>76.2</v>
      </c>
      <c r="K7" s="1">
        <v>35.799999999999997</v>
      </c>
      <c r="L7" s="1">
        <v>6.9</v>
      </c>
      <c r="M7" s="1">
        <v>4.3</v>
      </c>
      <c r="N7" s="1">
        <v>6.11</v>
      </c>
      <c r="O7" s="1" t="str">
        <f>"U" &amp; J7 &amp; "x" &amp; N7</f>
        <v>U76.2x6.11</v>
      </c>
      <c r="P7" s="1" t="str">
        <f>"U" &amp; ROUNDDOWN(J7,0) &amp; "x" &amp; ROUNDDOWN(N7,0)</f>
        <v>U76x6</v>
      </c>
    </row>
    <row r="8" spans="1:16" ht="15" customHeight="1" x14ac:dyDescent="0.25">
      <c r="A8" s="1" t="s">
        <v>627</v>
      </c>
      <c r="B8" s="1" t="s">
        <v>628</v>
      </c>
      <c r="C8" s="2">
        <v>17.100000000000001</v>
      </c>
      <c r="D8" s="2">
        <v>203.2</v>
      </c>
      <c r="E8" s="2">
        <v>57.4</v>
      </c>
      <c r="F8" s="2">
        <v>9.5</v>
      </c>
      <c r="G8" s="2">
        <v>5.6</v>
      </c>
      <c r="H8" s="6" t="str">
        <f>$H$1 &amp; UPPER(A8) &amp; "',THEN" &amp; CHAR(10) &amp; "   " &amp; $I$1 &amp; "_VAR_" &amp; $D$1 &amp; "=" &amp; FIXED(D8/1000,4) &amp; CHAR(10) &amp; "   " &amp; $I$1 &amp; "_VAR_" &amp; $E$1 &amp; "=" &amp; FIXED(E8/1000,4) &amp; CHAR(10) &amp; "   " &amp; $I$1 &amp; "_VAR_" &amp; $F$1 &amp; "=" &amp; FIXED(F8/1000,4) &amp; CHAR(10) &amp; "   " &amp; $I$1 &amp; "_VAR_" &amp; $G$1 &amp; "=" &amp; FIXED(G8/1000,4) &amp; CHAR(10)</f>
        <v xml:space="preserve">*elseif,AR20,EQ,'U203.2X17.1',THEN
   GERDAUU_VAR_d=0.2032
   GERDAUU_VAR_bf=0.0574
   GERDAUU_VAR_tf=0.0095
   GERDAUU_VAR_tw=0.0056
</v>
      </c>
      <c r="J8" s="1">
        <v>76.2</v>
      </c>
      <c r="K8" s="1">
        <v>38</v>
      </c>
      <c r="L8" s="1">
        <v>6.9</v>
      </c>
      <c r="M8" s="1">
        <v>6.6</v>
      </c>
      <c r="N8" s="1">
        <v>7.44</v>
      </c>
      <c r="O8" s="1" t="str">
        <f t="shared" ref="O8:O16" si="0">"U" &amp; J8 &amp; "x" &amp; N8</f>
        <v>U76.2x7.44</v>
      </c>
      <c r="P8" s="1" t="str">
        <f t="shared" ref="P8:P16" si="1">"U" &amp; ROUNDDOWN(J8,0) &amp; "x" &amp; ROUNDDOWN(N8,0)</f>
        <v>U76x7</v>
      </c>
    </row>
    <row r="9" spans="1:16" ht="15" customHeight="1" x14ac:dyDescent="0.25">
      <c r="A9" s="1" t="s">
        <v>629</v>
      </c>
      <c r="B9" s="1" t="s">
        <v>630</v>
      </c>
      <c r="C9" s="2">
        <v>20.5</v>
      </c>
      <c r="D9" s="2">
        <v>203.2</v>
      </c>
      <c r="E9" s="2">
        <v>59.5</v>
      </c>
      <c r="F9" s="2">
        <v>9.5</v>
      </c>
      <c r="G9" s="2">
        <v>7.7</v>
      </c>
      <c r="H9" s="6" t="str">
        <f>$H$1 &amp; UPPER(A9) &amp; "',THEN" &amp; CHAR(10) &amp; "   " &amp; $I$1 &amp; "_VAR_" &amp; $D$1 &amp; "=" &amp; FIXED(D9/1000,4) &amp; CHAR(10) &amp; "   " &amp; $I$1 &amp; "_VAR_" &amp; $E$1 &amp; "=" &amp; FIXED(E9/1000,4) &amp; CHAR(10) &amp; "   " &amp; $I$1 &amp; "_VAR_" &amp; $F$1 &amp; "=" &amp; FIXED(F9/1000,4) &amp; CHAR(10) &amp; "   " &amp; $I$1 &amp; "_VAR_" &amp; $G$1 &amp; "=" &amp; FIXED(G9/1000,4) &amp; CHAR(10)</f>
        <v xml:space="preserve">*elseif,AR20,EQ,'U203.2X20.5',THEN
   GERDAUU_VAR_d=0.2032
   GERDAUU_VAR_bf=0.0595
   GERDAUU_VAR_tf=0.0095
   GERDAUU_VAR_tw=0.0077
</v>
      </c>
      <c r="J9" s="1">
        <v>101.6</v>
      </c>
      <c r="K9" s="1">
        <v>40.1</v>
      </c>
      <c r="L9" s="1">
        <v>7.5</v>
      </c>
      <c r="M9" s="1">
        <v>4.5999999999999996</v>
      </c>
      <c r="N9" s="1">
        <v>7.95</v>
      </c>
      <c r="O9" s="1" t="str">
        <f t="shared" si="0"/>
        <v>U101.6x7.95</v>
      </c>
      <c r="P9" s="1" t="str">
        <f t="shared" si="1"/>
        <v>U101x7</v>
      </c>
    </row>
    <row r="10" spans="1:16" ht="15" customHeight="1" x14ac:dyDescent="0.25">
      <c r="A10" s="1" t="s">
        <v>631</v>
      </c>
      <c r="B10" s="1" t="s">
        <v>632</v>
      </c>
      <c r="C10" s="2">
        <v>22.77</v>
      </c>
      <c r="D10" s="2">
        <v>254</v>
      </c>
      <c r="E10" s="2">
        <v>66.040000000000006</v>
      </c>
      <c r="F10" s="2">
        <v>11.1</v>
      </c>
      <c r="G10" s="2">
        <v>6.1</v>
      </c>
      <c r="H10" s="6" t="str">
        <f>$H$1 &amp; UPPER(A10) &amp; "',THEN" &amp; CHAR(10) &amp; "   " &amp; $I$1 &amp; "_VAR_" &amp; $D$1 &amp; "=" &amp; FIXED(D10/1000,4) &amp; CHAR(10) &amp; "   " &amp; $I$1 &amp; "_VAR_" &amp; $E$1 &amp; "=" &amp; FIXED(E10/1000,4) &amp; CHAR(10) &amp; "   " &amp; $I$1 &amp; "_VAR_" &amp; $F$1 &amp; "=" &amp; FIXED(F10/1000,4) &amp; CHAR(10) &amp; "   " &amp; $I$1 &amp; "_VAR_" &amp; $G$1 &amp; "=" &amp; FIXED(G10/1000,4) &amp; CHAR(10)</f>
        <v xml:space="preserve">*elseif,AR20,EQ,'U254X22.77',THEN
   GERDAUU_VAR_d=0.2540
   GERDAUU_VAR_bf=0.0660
   GERDAUU_VAR_tf=0.0111
   GERDAUU_VAR_tw=0.0061
</v>
      </c>
      <c r="J10" s="1">
        <v>101.6</v>
      </c>
      <c r="K10" s="1">
        <v>41.8</v>
      </c>
      <c r="L10" s="1">
        <v>7.5</v>
      </c>
      <c r="M10" s="1">
        <v>6.3</v>
      </c>
      <c r="N10" s="1">
        <v>9.3000000000000007</v>
      </c>
      <c r="O10" s="1" t="str">
        <f t="shared" si="0"/>
        <v>U101.6x9.3</v>
      </c>
      <c r="P10" s="1" t="str">
        <f t="shared" si="1"/>
        <v>U101x9</v>
      </c>
    </row>
    <row r="11" spans="1:16" ht="15" customHeight="1" x14ac:dyDescent="0.25">
      <c r="A11" s="1" t="s">
        <v>633</v>
      </c>
      <c r="B11" s="1" t="s">
        <v>634</v>
      </c>
      <c r="C11" s="2">
        <v>29.76</v>
      </c>
      <c r="D11" s="2">
        <v>254</v>
      </c>
      <c r="E11" s="2">
        <v>69.569999999999993</v>
      </c>
      <c r="F11" s="2">
        <v>11.1</v>
      </c>
      <c r="G11" s="2">
        <v>9.6</v>
      </c>
      <c r="H11" s="6" t="str">
        <f>$H$1 &amp; UPPER(A11) &amp; "',THEN" &amp; CHAR(10) &amp; "   " &amp; $I$1 &amp; "_VAR_" &amp; $D$1 &amp; "=" &amp; FIXED(D11/1000,4) &amp; CHAR(10) &amp; "   " &amp; $I$1 &amp; "_VAR_" &amp; $E$1 &amp; "=" &amp; FIXED(E11/1000,4) &amp; CHAR(10) &amp; "   " &amp; $I$1 &amp; "_VAR_" &amp; $F$1 &amp; "=" &amp; FIXED(F11/1000,4) &amp; CHAR(10) &amp; "   " &amp; $I$1 &amp; "_VAR_" &amp; $G$1 &amp; "=" &amp; FIXED(G11/1000,4) &amp; CHAR(10)</f>
        <v xml:space="preserve">*elseif,AR20,EQ,'U254X29.76',THEN
   GERDAUU_VAR_d=0.2540
   GERDAUU_VAR_bf=0.0696
   GERDAUU_VAR_tf=0.0111
   GERDAUU_VAR_tw=0.0096
</v>
      </c>
      <c r="J11" s="1">
        <v>152.4</v>
      </c>
      <c r="K11" s="1">
        <v>48.8</v>
      </c>
      <c r="L11" s="1">
        <v>8.6999999999999993</v>
      </c>
      <c r="M11" s="1">
        <v>5.0999999999999996</v>
      </c>
      <c r="N11" s="1">
        <v>12.2</v>
      </c>
      <c r="O11" s="1" t="str">
        <f t="shared" si="0"/>
        <v>U152.4x12.2</v>
      </c>
      <c r="P11" s="1" t="str">
        <f t="shared" si="1"/>
        <v>U152x12</v>
      </c>
    </row>
    <row r="12" spans="1:16" ht="15" customHeight="1" x14ac:dyDescent="0.25">
      <c r="H12" s="6"/>
      <c r="J12" s="1">
        <v>152.4</v>
      </c>
      <c r="K12" s="1">
        <v>51.7</v>
      </c>
      <c r="L12" s="1">
        <v>8.6999999999999993</v>
      </c>
      <c r="M12" s="1">
        <v>8</v>
      </c>
      <c r="N12" s="1">
        <v>15.6</v>
      </c>
      <c r="O12" s="1" t="str">
        <f t="shared" si="0"/>
        <v>U152.4x15.6</v>
      </c>
      <c r="P12" s="1" t="str">
        <f t="shared" si="1"/>
        <v>U152x15</v>
      </c>
    </row>
    <row r="13" spans="1:16" ht="15" customHeight="1" x14ac:dyDescent="0.25">
      <c r="H13" s="6"/>
      <c r="J13" s="1">
        <v>203.2</v>
      </c>
      <c r="K13" s="1">
        <v>57.4</v>
      </c>
      <c r="L13" s="1">
        <v>9.5</v>
      </c>
      <c r="M13" s="1">
        <v>5.6</v>
      </c>
      <c r="N13" s="1">
        <v>17.100000000000001</v>
      </c>
      <c r="O13" s="1" t="str">
        <f t="shared" si="0"/>
        <v>U203.2x17.1</v>
      </c>
      <c r="P13" s="1" t="str">
        <f t="shared" si="1"/>
        <v>U203x17</v>
      </c>
    </row>
    <row r="14" spans="1:16" ht="15" customHeight="1" x14ac:dyDescent="0.25">
      <c r="H14" s="6"/>
      <c r="J14" s="1">
        <v>203.2</v>
      </c>
      <c r="K14" s="1">
        <v>59.5</v>
      </c>
      <c r="L14" s="1">
        <v>9.5</v>
      </c>
      <c r="M14" s="1">
        <v>7.7</v>
      </c>
      <c r="N14" s="1">
        <v>20.5</v>
      </c>
      <c r="O14" s="1" t="str">
        <f t="shared" si="0"/>
        <v>U203.2x20.5</v>
      </c>
      <c r="P14" s="1" t="str">
        <f t="shared" si="1"/>
        <v>U203x20</v>
      </c>
    </row>
    <row r="15" spans="1:16" ht="15" customHeight="1" x14ac:dyDescent="0.25">
      <c r="H15" s="6"/>
      <c r="J15" s="1">
        <v>254</v>
      </c>
      <c r="K15" s="1">
        <v>66.040000000000006</v>
      </c>
      <c r="L15" s="1">
        <v>11.1</v>
      </c>
      <c r="M15" s="1">
        <v>6.1</v>
      </c>
      <c r="N15" s="1">
        <v>22.77</v>
      </c>
      <c r="O15" s="1" t="str">
        <f t="shared" si="0"/>
        <v>U254x22.77</v>
      </c>
      <c r="P15" s="1" t="str">
        <f t="shared" si="1"/>
        <v>U254x22</v>
      </c>
    </row>
    <row r="16" spans="1:16" ht="15" customHeight="1" x14ac:dyDescent="0.25">
      <c r="H16" s="6"/>
      <c r="J16" s="1">
        <v>254</v>
      </c>
      <c r="K16" s="1">
        <v>69.569999999999993</v>
      </c>
      <c r="L16" s="1">
        <v>11.1</v>
      </c>
      <c r="M16" s="1">
        <v>9.6</v>
      </c>
      <c r="N16" s="1">
        <v>29.76</v>
      </c>
      <c r="O16" s="1" t="str">
        <f t="shared" si="0"/>
        <v>U254x29.76</v>
      </c>
      <c r="P16" s="1" t="str">
        <f t="shared" si="1"/>
        <v>U254x29</v>
      </c>
    </row>
    <row r="17" spans="8:8" ht="15" customHeight="1" x14ac:dyDescent="0.25">
      <c r="H17" s="6"/>
    </row>
    <row r="18" spans="8:8" ht="15" customHeight="1" x14ac:dyDescent="0.25">
      <c r="H18" s="6"/>
    </row>
    <row r="19" spans="8:8" ht="15" customHeight="1" x14ac:dyDescent="0.25">
      <c r="H19" s="6"/>
    </row>
    <row r="20" spans="8:8" ht="15" customHeight="1" x14ac:dyDescent="0.25">
      <c r="H20" s="6"/>
    </row>
    <row r="21" spans="8:8" ht="15" customHeight="1" x14ac:dyDescent="0.25">
      <c r="H21" s="6"/>
    </row>
    <row r="22" spans="8:8" ht="15" customHeight="1" x14ac:dyDescent="0.25">
      <c r="H22" s="6"/>
    </row>
    <row r="23" spans="8:8" ht="15" customHeight="1" x14ac:dyDescent="0.25">
      <c r="H23" s="6"/>
    </row>
    <row r="24" spans="8:8" ht="15" customHeight="1" x14ac:dyDescent="0.25">
      <c r="H24" s="6"/>
    </row>
    <row r="25" spans="8:8" ht="15" customHeight="1" x14ac:dyDescent="0.25">
      <c r="H25" s="6"/>
    </row>
    <row r="26" spans="8:8" ht="15" customHeight="1" x14ac:dyDescent="0.25">
      <c r="H26" s="6"/>
    </row>
    <row r="27" spans="8:8" ht="15" customHeight="1" x14ac:dyDescent="0.25">
      <c r="H27" s="6"/>
    </row>
    <row r="28" spans="8:8" ht="15" customHeight="1" x14ac:dyDescent="0.25">
      <c r="H28" s="6"/>
    </row>
    <row r="29" spans="8:8" ht="15" customHeight="1" x14ac:dyDescent="0.25">
      <c r="H29" s="6"/>
    </row>
    <row r="30" spans="8:8" ht="15" customHeight="1" x14ac:dyDescent="0.25">
      <c r="H30" s="6"/>
    </row>
    <row r="31" spans="8:8" ht="15" customHeight="1" x14ac:dyDescent="0.25">
      <c r="H31" s="6"/>
    </row>
    <row r="32" spans="8:8" ht="15" customHeight="1" x14ac:dyDescent="0.25">
      <c r="H32" s="6"/>
    </row>
    <row r="33" spans="8:8" ht="15" customHeight="1" x14ac:dyDescent="0.25">
      <c r="H33" s="6"/>
    </row>
    <row r="34" spans="8:8" ht="15" customHeight="1" x14ac:dyDescent="0.25">
      <c r="H34" s="6"/>
    </row>
    <row r="35" spans="8:8" ht="15" customHeight="1" x14ac:dyDescent="0.25">
      <c r="H35" s="6"/>
    </row>
    <row r="36" spans="8:8" ht="15" customHeight="1" x14ac:dyDescent="0.25">
      <c r="H36" s="6"/>
    </row>
    <row r="37" spans="8:8" ht="15" customHeight="1" x14ac:dyDescent="0.25">
      <c r="H37" s="6"/>
    </row>
    <row r="38" spans="8:8" ht="15" customHeight="1" x14ac:dyDescent="0.25">
      <c r="H38" s="6"/>
    </row>
    <row r="39" spans="8:8" ht="15" customHeight="1" x14ac:dyDescent="0.25">
      <c r="H39" s="6"/>
    </row>
    <row r="40" spans="8:8" ht="15" customHeight="1" x14ac:dyDescent="0.25">
      <c r="H40" s="6"/>
    </row>
    <row r="41" spans="8:8" ht="15" customHeight="1" x14ac:dyDescent="0.25">
      <c r="H41" s="6"/>
    </row>
    <row r="42" spans="8:8" ht="15" customHeight="1" x14ac:dyDescent="0.25">
      <c r="H42" s="6"/>
    </row>
    <row r="43" spans="8:8" ht="15" customHeight="1" x14ac:dyDescent="0.25">
      <c r="H43" s="6"/>
    </row>
    <row r="44" spans="8:8" ht="15" customHeight="1" x14ac:dyDescent="0.25">
      <c r="H44" s="6"/>
    </row>
    <row r="45" spans="8:8" ht="15" customHeight="1" x14ac:dyDescent="0.25">
      <c r="H45" s="6"/>
    </row>
    <row r="46" spans="8:8" ht="15" customHeight="1" x14ac:dyDescent="0.25">
      <c r="H46" s="6"/>
    </row>
    <row r="47" spans="8:8" ht="15" customHeight="1" x14ac:dyDescent="0.25">
      <c r="H47" s="6"/>
    </row>
    <row r="48" spans="8:8" ht="15" customHeight="1" x14ac:dyDescent="0.25">
      <c r="H48" s="6"/>
    </row>
    <row r="49" spans="8:8" ht="15" customHeight="1" x14ac:dyDescent="0.25">
      <c r="H49" s="6"/>
    </row>
    <row r="50" spans="8:8" ht="15" customHeight="1" x14ac:dyDescent="0.25">
      <c r="H50" s="6"/>
    </row>
    <row r="51" spans="8:8" ht="15" customHeight="1" x14ac:dyDescent="0.25">
      <c r="H51" s="6"/>
    </row>
    <row r="52" spans="8:8" ht="15" customHeight="1" x14ac:dyDescent="0.25">
      <c r="H52" s="6"/>
    </row>
    <row r="53" spans="8:8" ht="15" customHeight="1" x14ac:dyDescent="0.25">
      <c r="H53" s="6"/>
    </row>
    <row r="54" spans="8:8" ht="15" customHeight="1" x14ac:dyDescent="0.25">
      <c r="H54" s="6"/>
    </row>
    <row r="55" spans="8:8" ht="15" customHeight="1" x14ac:dyDescent="0.25">
      <c r="H55" s="6"/>
    </row>
    <row r="56" spans="8:8" ht="15" customHeight="1" x14ac:dyDescent="0.25">
      <c r="H56" s="6"/>
    </row>
    <row r="57" spans="8:8" ht="15" customHeight="1" x14ac:dyDescent="0.25">
      <c r="H57" s="6"/>
    </row>
    <row r="58" spans="8:8" ht="15" customHeight="1" x14ac:dyDescent="0.25">
      <c r="H58" s="6"/>
    </row>
    <row r="59" spans="8:8" ht="15" customHeight="1" x14ac:dyDescent="0.25">
      <c r="H59" s="6"/>
    </row>
    <row r="60" spans="8:8" ht="15" customHeight="1" x14ac:dyDescent="0.25">
      <c r="H60" s="6"/>
    </row>
    <row r="61" spans="8:8" ht="15" customHeight="1" x14ac:dyDescent="0.25"/>
    <row r="62" spans="8:8" ht="15" customHeight="1" x14ac:dyDescent="0.25"/>
    <row r="63" spans="8:8" ht="15" customHeight="1" x14ac:dyDescent="0.25"/>
    <row r="64" spans="8:8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7" ht="15" customHeight="1" x14ac:dyDescent="0.25"/>
    <row r="466" spans="3:7" ht="15" customHeight="1" x14ac:dyDescent="0.25"/>
    <row r="467" spans="3:7" ht="15" customHeight="1" x14ac:dyDescent="0.25"/>
    <row r="468" spans="3:7" ht="15" customHeight="1" x14ac:dyDescent="0.25"/>
    <row r="469" spans="3:7" ht="15" customHeight="1" x14ac:dyDescent="0.25"/>
    <row r="470" spans="3:7" ht="15" customHeight="1" x14ac:dyDescent="0.25"/>
    <row r="471" spans="3:7" ht="15" customHeight="1" x14ac:dyDescent="0.25"/>
    <row r="472" spans="3:7" s="5" customFormat="1" ht="15" customHeight="1" thickBot="1" x14ac:dyDescent="0.3">
      <c r="C472" s="4"/>
      <c r="D472" s="4"/>
      <c r="E472" s="4"/>
      <c r="F472" s="4"/>
      <c r="G472" s="4"/>
    </row>
    <row r="473" spans="3:7" ht="15" customHeight="1" x14ac:dyDescent="0.25"/>
    <row r="474" spans="3:7" ht="15" customHeight="1" x14ac:dyDescent="0.25"/>
    <row r="475" spans="3:7" ht="15" customHeight="1" x14ac:dyDescent="0.25"/>
    <row r="476" spans="3:7" ht="15" customHeight="1" x14ac:dyDescent="0.25"/>
    <row r="477" spans="3:7" ht="15" customHeight="1" x14ac:dyDescent="0.25"/>
    <row r="478" spans="3:7" ht="15" customHeight="1" x14ac:dyDescent="0.25"/>
    <row r="479" spans="3:7" ht="15" customHeight="1" x14ac:dyDescent="0.25"/>
    <row r="480" spans="3:7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</sheetData>
  <conditionalFormatting sqref="H1 J1:AQ1 H2:AQ1048576">
    <cfRule type="notContainsBlanks" dxfId="136" priority="3">
      <formula>LEN(TRIM(H1))&gt;0</formula>
    </cfRule>
  </conditionalFormatting>
  <conditionalFormatting sqref="A1:G1">
    <cfRule type="notContainsBlanks" dxfId="135" priority="5">
      <formula>LEN(TRIM(A1))&gt;0</formula>
    </cfRule>
  </conditionalFormatting>
  <conditionalFormatting sqref="H1 J1:AQ1">
    <cfRule type="notContainsBlanks" dxfId="134" priority="4">
      <formula>LEN(TRIM(H1))&gt;0</formula>
    </cfRule>
  </conditionalFormatting>
  <conditionalFormatting sqref="A1:G472">
    <cfRule type="containsBlanks" dxfId="133" priority="1">
      <formula>LEN(TRIM(A1))=0</formula>
    </cfRule>
    <cfRule type="expression" dxfId="132" priority="2">
      <formula>AND(COUNTA(A1),(COUNTBLANK(A$1)&lt;&gt;0))</formula>
    </cfRule>
    <cfRule type="notContainsBlanks" dxfId="131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1"/>
  <sheetViews>
    <sheetView showGridLines="0" zoomScaleNormal="100" workbookViewId="0">
      <pane ySplit="1" topLeftCell="A2" activePane="bottomLeft" state="frozen"/>
      <selection pane="bottomLeft" activeCell="I1" sqref="I1"/>
    </sheetView>
  </sheetViews>
  <sheetFormatPr defaultRowHeight="12.75" x14ac:dyDescent="0.25"/>
  <cols>
    <col min="1" max="2" width="18.7109375" style="1" customWidth="1"/>
    <col min="3" max="7" width="10.7109375" style="2" customWidth="1"/>
    <col min="8" max="8" width="73.28515625" style="1" bestFit="1" customWidth="1"/>
    <col min="9" max="70" width="10.7109375" style="1" customWidth="1"/>
    <col min="71" max="16384" width="9.140625" style="1"/>
  </cols>
  <sheetData>
    <row r="1" spans="1:9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tr">
        <f>IF(COUNTA([1]GERAL!B6),[1]GERAL!B6,"")</f>
        <v>d</v>
      </c>
      <c r="E1" s="3" t="str">
        <f>IF(COUNTA([1]GERAL!B7),[1]GERAL!B7,"")</f>
        <v>bf</v>
      </c>
      <c r="F1" s="3" t="str">
        <f>IF(COUNTA([1]GERAL!B8),[1]GERAL!B8,"")</f>
        <v>tf</v>
      </c>
      <c r="G1" s="3" t="str">
        <f>IF(COUNTA([1]GERAL!B9),[1]GERAL!B9,"")</f>
        <v>tw</v>
      </c>
      <c r="H1" s="1" t="s">
        <v>176</v>
      </c>
      <c r="I1" s="9" t="s">
        <v>635</v>
      </c>
    </row>
    <row r="2" spans="1:9" ht="15" customHeight="1" x14ac:dyDescent="0.25">
      <c r="A2" s="1" t="s">
        <v>636</v>
      </c>
      <c r="B2" s="1" t="s">
        <v>637</v>
      </c>
      <c r="C2" s="2">
        <v>0.71</v>
      </c>
      <c r="D2" s="2">
        <v>15.88</v>
      </c>
      <c r="E2" s="2">
        <v>15.88</v>
      </c>
      <c r="F2" s="2">
        <v>3.18</v>
      </c>
      <c r="G2" s="2">
        <v>3.18</v>
      </c>
      <c r="H2" s="6" t="str">
        <f>$H$1 &amp; UPPER(A2) &amp; "',THEN" &amp; CHAR(10) &amp; "   " &amp; $I$1 &amp; "_VAR_" &amp; $D$1 &amp; "=" &amp; FIXED(D2/1000,4) &amp; CHAR(10) &amp; "   " &amp; $I$1 &amp; "_VAR_" &amp; $E$1 &amp; "=" &amp; FIXED(E2/1000,4) &amp; CHAR(10) &amp; "   " &amp; $I$1 &amp; "_VAR_" &amp; $F$1 &amp; "=" &amp; FIXED(F2/1000,4) &amp; CHAR(10) &amp; "   " &amp; $I$1 &amp; "_VAR_" &amp; $G$1 &amp; "=" &amp; FIXED(G2/1000,4) &amp; CHAR(10)</f>
        <v xml:space="preserve">*elseif,AR20,EQ,'T15.88X3.18',THEN
   GERDAUT_VAR_d=0.0159
   GERDAUT_VAR_bf=0.0159
   GERDAUT_VAR_tf=0.0032
   GERDAUT_VAR_tw=0.0032
</v>
      </c>
    </row>
    <row r="3" spans="1:9" ht="15" customHeight="1" x14ac:dyDescent="0.25">
      <c r="A3" s="1" t="s">
        <v>638</v>
      </c>
      <c r="B3" s="1" t="s">
        <v>639</v>
      </c>
      <c r="C3" s="2">
        <v>0.69</v>
      </c>
      <c r="D3" s="2">
        <v>19.05</v>
      </c>
      <c r="E3" s="2">
        <v>19.05</v>
      </c>
      <c r="F3" s="2">
        <v>2.5</v>
      </c>
      <c r="G3" s="2">
        <v>2.5</v>
      </c>
      <c r="H3" s="6" t="str">
        <f>$H$1 &amp; UPPER(A3) &amp; "',THEN" &amp; CHAR(10) &amp; "   " &amp; $I$1 &amp; "_VAR_" &amp; $D$1 &amp; "=" &amp; FIXED(D3/1000,4) &amp; CHAR(10) &amp; "   " &amp; $I$1 &amp; "_VAR_" &amp; $E$1 &amp; "=" &amp; FIXED(E3/1000,4) &amp; CHAR(10) &amp; "   " &amp; $I$1 &amp; "_VAR_" &amp; $F$1 &amp; "=" &amp; FIXED(F3/1000,4) &amp; CHAR(10) &amp; "   " &amp; $I$1 &amp; "_VAR_" &amp; $G$1 &amp; "=" &amp; FIXED(G3/1000,4) &amp; CHAR(10)</f>
        <v xml:space="preserve">*elseif,AR20,EQ,'T19.05X2.5',THEN
   GERDAUT_VAR_d=0.0191
   GERDAUT_VAR_bf=0.0191
   GERDAUT_VAR_tf=0.0025
   GERDAUT_VAR_tw=0.0025
</v>
      </c>
    </row>
    <row r="4" spans="1:9" ht="15" customHeight="1" x14ac:dyDescent="0.25">
      <c r="A4" s="1" t="s">
        <v>640</v>
      </c>
      <c r="B4" s="1" t="s">
        <v>641</v>
      </c>
      <c r="C4" s="2">
        <v>0.86</v>
      </c>
      <c r="D4" s="2">
        <v>19.05</v>
      </c>
      <c r="E4" s="2">
        <v>19.05</v>
      </c>
      <c r="F4" s="2">
        <v>3.18</v>
      </c>
      <c r="G4" s="2">
        <v>3.18</v>
      </c>
      <c r="H4" s="6" t="str">
        <f>$H$1 &amp; UPPER(A4) &amp; "',THEN" &amp; CHAR(10) &amp; "   " &amp; $I$1 &amp; "_VAR_" &amp; $D$1 &amp; "=" &amp; FIXED(D4/1000,4) &amp; CHAR(10) &amp; "   " &amp; $I$1 &amp; "_VAR_" &amp; $E$1 &amp; "=" &amp; FIXED(E4/1000,4) &amp; CHAR(10) &amp; "   " &amp; $I$1 &amp; "_VAR_" &amp; $F$1 &amp; "=" &amp; FIXED(F4/1000,4) &amp; CHAR(10) &amp; "   " &amp; $I$1 &amp; "_VAR_" &amp; $G$1 &amp; "=" &amp; FIXED(G4/1000,4) &amp; CHAR(10)</f>
        <v xml:space="preserve">*elseif,AR20,EQ,'T19.05X3.18',THEN
   GERDAUT_VAR_d=0.0191
   GERDAUT_VAR_bf=0.0191
   GERDAUT_VAR_tf=0.0032
   GERDAUT_VAR_tw=0.0032
</v>
      </c>
    </row>
    <row r="5" spans="1:9" ht="15" customHeight="1" x14ac:dyDescent="0.25">
      <c r="A5" s="1" t="s">
        <v>642</v>
      </c>
      <c r="B5" s="1" t="s">
        <v>643</v>
      </c>
      <c r="C5" s="2">
        <v>0.99</v>
      </c>
      <c r="D5" s="2">
        <v>22.22</v>
      </c>
      <c r="E5" s="2">
        <v>22.22</v>
      </c>
      <c r="F5" s="2">
        <v>3.18</v>
      </c>
      <c r="G5" s="2">
        <v>3.18</v>
      </c>
      <c r="H5" s="6" t="str">
        <f>$H$1 &amp; UPPER(A5) &amp; "',THEN" &amp; CHAR(10) &amp; "   " &amp; $I$1 &amp; "_VAR_" &amp; $D$1 &amp; "=" &amp; FIXED(D5/1000,4) &amp; CHAR(10) &amp; "   " &amp; $I$1 &amp; "_VAR_" &amp; $E$1 &amp; "=" &amp; FIXED(E5/1000,4) &amp; CHAR(10) &amp; "   " &amp; $I$1 &amp; "_VAR_" &amp; $F$1 &amp; "=" &amp; FIXED(F5/1000,4) &amp; CHAR(10) &amp; "   " &amp; $I$1 &amp; "_VAR_" &amp; $G$1 &amp; "=" &amp; FIXED(G5/1000,4) &amp; CHAR(10)</f>
        <v xml:space="preserve">*elseif,AR20,EQ,'T22.22X3.18',THEN
   GERDAUT_VAR_d=0.0222
   GERDAUT_VAR_bf=0.0222
   GERDAUT_VAR_tf=0.0032
   GERDAUT_VAR_tw=0.0032
</v>
      </c>
    </row>
    <row r="6" spans="1:9" ht="15" customHeight="1" x14ac:dyDescent="0.25">
      <c r="A6" s="1" t="s">
        <v>644</v>
      </c>
      <c r="B6" s="1" t="s">
        <v>645</v>
      </c>
      <c r="C6" s="2">
        <v>1.18</v>
      </c>
      <c r="D6" s="2">
        <v>25.4</v>
      </c>
      <c r="E6" s="2">
        <v>25.4</v>
      </c>
      <c r="F6" s="2">
        <v>3.18</v>
      </c>
      <c r="G6" s="2">
        <v>3.18</v>
      </c>
      <c r="H6" s="6" t="str">
        <f>$H$1 &amp; UPPER(A6) &amp; "',THEN" &amp; CHAR(10) &amp; "   " &amp; $I$1 &amp; "_VAR_" &amp; $D$1 &amp; "=" &amp; FIXED(D6/1000,4) &amp; CHAR(10) &amp; "   " &amp; $I$1 &amp; "_VAR_" &amp; $E$1 &amp; "=" &amp; FIXED(E6/1000,4) &amp; CHAR(10) &amp; "   " &amp; $I$1 &amp; "_VAR_" &amp; $F$1 &amp; "=" &amp; FIXED(F6/1000,4) &amp; CHAR(10) &amp; "   " &amp; $I$1 &amp; "_VAR_" &amp; $G$1 &amp; "=" &amp; FIXED(G6/1000,4) &amp; CHAR(10)</f>
        <v xml:space="preserve">*elseif,AR20,EQ,'T25.4X3.18',THEN
   GERDAUT_VAR_d=0.0254
   GERDAUT_VAR_bf=0.0254
   GERDAUT_VAR_tf=0.0032
   GERDAUT_VAR_tw=0.0032
</v>
      </c>
    </row>
    <row r="7" spans="1:9" ht="15" customHeight="1" x14ac:dyDescent="0.25">
      <c r="A7" s="1" t="s">
        <v>646</v>
      </c>
      <c r="B7" s="1" t="s">
        <v>647</v>
      </c>
      <c r="C7" s="2">
        <v>1.5</v>
      </c>
      <c r="D7" s="2">
        <v>31.75</v>
      </c>
      <c r="E7" s="2">
        <v>31.75</v>
      </c>
      <c r="F7" s="2">
        <v>3.18</v>
      </c>
      <c r="G7" s="2">
        <v>3.18</v>
      </c>
      <c r="H7" s="6" t="str">
        <f>$H$1 &amp; UPPER(A7) &amp; "',THEN" &amp; CHAR(10) &amp; "   " &amp; $I$1 &amp; "_VAR_" &amp; $D$1 &amp; "=" &amp; FIXED(D7/1000,4) &amp; CHAR(10) &amp; "   " &amp; $I$1 &amp; "_VAR_" &amp; $E$1 &amp; "=" &amp; FIXED(E7/1000,4) &amp; CHAR(10) &amp; "   " &amp; $I$1 &amp; "_VAR_" &amp; $F$1 &amp; "=" &amp; FIXED(F7/1000,4) &amp; CHAR(10) &amp; "   " &amp; $I$1 &amp; "_VAR_" &amp; $G$1 &amp; "=" &amp; FIXED(G7/1000,4) &amp; CHAR(10)</f>
        <v xml:space="preserve">*elseif,AR20,EQ,'T31.75X3.18',THEN
   GERDAUT_VAR_d=0.0318
   GERDAUT_VAR_bf=0.0318
   GERDAUT_VAR_tf=0.0032
   GERDAUT_VAR_tw=0.0032
</v>
      </c>
    </row>
    <row r="8" spans="1:9" ht="15" customHeight="1" x14ac:dyDescent="0.25">
      <c r="A8" s="1" t="s">
        <v>648</v>
      </c>
      <c r="B8" s="1" t="s">
        <v>649</v>
      </c>
      <c r="C8" s="2">
        <v>1.82</v>
      </c>
      <c r="D8" s="2">
        <v>38.1</v>
      </c>
      <c r="E8" s="2">
        <v>38.1</v>
      </c>
      <c r="F8" s="2">
        <v>3.18</v>
      </c>
      <c r="G8" s="2">
        <v>3.18</v>
      </c>
      <c r="H8" s="6" t="str">
        <f>$H$1 &amp; UPPER(A8) &amp; "',THEN" &amp; CHAR(10) &amp; "   " &amp; $I$1 &amp; "_VAR_" &amp; $D$1 &amp; "=" &amp; FIXED(D8/1000,4) &amp; CHAR(10) &amp; "   " &amp; $I$1 &amp; "_VAR_" &amp; $E$1 &amp; "=" &amp; FIXED(E8/1000,4) &amp; CHAR(10) &amp; "   " &amp; $I$1 &amp; "_VAR_" &amp; $F$1 &amp; "=" &amp; FIXED(F8/1000,4) &amp; CHAR(10) &amp; "   " &amp; $I$1 &amp; "_VAR_" &amp; $G$1 &amp; "=" &amp; FIXED(G8/1000,4) &amp; CHAR(10)</f>
        <v xml:space="preserve">*elseif,AR20,EQ,'T38.1X3.18',THEN
   GERDAUT_VAR_d=0.0381
   GERDAUT_VAR_bf=0.0381
   GERDAUT_VAR_tf=0.0032
   GERDAUT_VAR_tw=0.0032
</v>
      </c>
    </row>
    <row r="9" spans="1:9" ht="15" customHeight="1" x14ac:dyDescent="0.25">
      <c r="A9" s="1" t="s">
        <v>650</v>
      </c>
      <c r="B9" s="1" t="s">
        <v>651</v>
      </c>
      <c r="C9" s="2">
        <v>2.16</v>
      </c>
      <c r="D9" s="2">
        <v>31.75</v>
      </c>
      <c r="E9" s="2">
        <v>31.75</v>
      </c>
      <c r="F9" s="2">
        <v>4.76</v>
      </c>
      <c r="G9" s="2">
        <v>4.76</v>
      </c>
      <c r="H9" s="6" t="str">
        <f>$H$1 &amp; UPPER(A9) &amp; "',THEN" &amp; CHAR(10) &amp; "   " &amp; $I$1 &amp; "_VAR_" &amp; $D$1 &amp; "=" &amp; FIXED(D9/1000,4) &amp; CHAR(10) &amp; "   " &amp; $I$1 &amp; "_VAR_" &amp; $E$1 &amp; "=" &amp; FIXED(E9/1000,4) &amp; CHAR(10) &amp; "   " &amp; $I$1 &amp; "_VAR_" &amp; $F$1 &amp; "=" &amp; FIXED(F9/1000,4) &amp; CHAR(10) &amp; "   " &amp; $I$1 &amp; "_VAR_" &amp; $G$1 &amp; "=" &amp; FIXED(G9/1000,4) &amp; CHAR(10)</f>
        <v xml:space="preserve">*elseif,AR20,EQ,'T31.75X4.76',THEN
   GERDAUT_VAR_d=0.0318
   GERDAUT_VAR_bf=0.0318
   GERDAUT_VAR_tf=0.0048
   GERDAUT_VAR_tw=0.0048
</v>
      </c>
    </row>
    <row r="10" spans="1:9" ht="15" customHeight="1" x14ac:dyDescent="0.25">
      <c r="A10" s="1" t="s">
        <v>652</v>
      </c>
      <c r="B10" s="1" t="s">
        <v>653</v>
      </c>
      <c r="C10" s="2">
        <v>2.65</v>
      </c>
      <c r="D10" s="2">
        <v>38.1</v>
      </c>
      <c r="E10" s="2">
        <v>38.1</v>
      </c>
      <c r="F10" s="2">
        <v>4.76</v>
      </c>
      <c r="G10" s="2">
        <v>4.76</v>
      </c>
      <c r="H10" s="6" t="str">
        <f>$H$1 &amp; UPPER(A10) &amp; "',THEN" &amp; CHAR(10) &amp; "   " &amp; $I$1 &amp; "_VAR_" &amp; $D$1 &amp; "=" &amp; FIXED(D10/1000,4) &amp; CHAR(10) &amp; "   " &amp; $I$1 &amp; "_VAR_" &amp; $E$1 &amp; "=" &amp; FIXED(E10/1000,4) &amp; CHAR(10) &amp; "   " &amp; $I$1 &amp; "_VAR_" &amp; $F$1 &amp; "=" &amp; FIXED(F10/1000,4) &amp; CHAR(10) &amp; "   " &amp; $I$1 &amp; "_VAR_" &amp; $G$1 &amp; "=" &amp; FIXED(G10/1000,4) &amp; CHAR(10)</f>
        <v xml:space="preserve">*elseif,AR20,EQ,'T38.1X4.76',THEN
   GERDAUT_VAR_d=0.0381
   GERDAUT_VAR_bf=0.0381
   GERDAUT_VAR_tf=0.0048
   GERDAUT_VAR_tw=0.0048
</v>
      </c>
    </row>
    <row r="11" spans="1:9" ht="15" customHeight="1" x14ac:dyDescent="0.25">
      <c r="A11" s="1" t="s">
        <v>654</v>
      </c>
      <c r="B11" s="1" t="s">
        <v>655</v>
      </c>
      <c r="C11" s="2">
        <v>3.62</v>
      </c>
      <c r="D11" s="2">
        <v>50.8</v>
      </c>
      <c r="E11" s="2">
        <v>50.8</v>
      </c>
      <c r="F11" s="2">
        <v>4.76</v>
      </c>
      <c r="G11" s="2">
        <v>4.76</v>
      </c>
      <c r="H11" s="6" t="str">
        <f>$H$1 &amp; UPPER(A11) &amp; "',THEN" &amp; CHAR(10) &amp; "   " &amp; $I$1 &amp; "_VAR_" &amp; $D$1 &amp; "=" &amp; FIXED(D11/1000,4) &amp; CHAR(10) &amp; "   " &amp; $I$1 &amp; "_VAR_" &amp; $E$1 &amp; "=" &amp; FIXED(E11/1000,4) &amp; CHAR(10) &amp; "   " &amp; $I$1 &amp; "_VAR_" &amp; $F$1 &amp; "=" &amp; FIXED(F11/1000,4) &amp; CHAR(10) &amp; "   " &amp; $I$1 &amp; "_VAR_" &amp; $G$1 &amp; "=" &amp; FIXED(G11/1000,4) &amp; CHAR(10)</f>
        <v xml:space="preserve">*elseif,AR20,EQ,'T50.8X4.76',THEN
   GERDAUT_VAR_d=0.0508
   GERDAUT_VAR_bf=0.0508
   GERDAUT_VAR_tf=0.0048
   GERDAUT_VAR_tw=0.0048
</v>
      </c>
    </row>
    <row r="12" spans="1:9" ht="15" customHeight="1" x14ac:dyDescent="0.25">
      <c r="A12" s="1" t="s">
        <v>656</v>
      </c>
      <c r="B12" s="1" t="s">
        <v>657</v>
      </c>
      <c r="C12" s="2">
        <v>4.74</v>
      </c>
      <c r="D12" s="2">
        <v>50.8</v>
      </c>
      <c r="E12" s="2">
        <v>50.8</v>
      </c>
      <c r="F12" s="2">
        <v>6.35</v>
      </c>
      <c r="G12" s="2">
        <v>6.35</v>
      </c>
      <c r="H12" s="6" t="str">
        <f>$H$1 &amp; UPPER(A12) &amp; "',THEN" &amp; CHAR(10) &amp; "   " &amp; $I$1 &amp; "_VAR_" &amp; $D$1 &amp; "=" &amp; FIXED(D12/1000,4) &amp; CHAR(10) &amp; "   " &amp; $I$1 &amp; "_VAR_" &amp; $E$1 &amp; "=" &amp; FIXED(E12/1000,4) &amp; CHAR(10) &amp; "   " &amp; $I$1 &amp; "_VAR_" &amp; $F$1 &amp; "=" &amp; FIXED(F12/1000,4) &amp; CHAR(10) &amp; "   " &amp; $I$1 &amp; "_VAR_" &amp; $G$1 &amp; "=" &amp; FIXED(G12/1000,4) &amp; CHAR(10)</f>
        <v xml:space="preserve">*elseif,AR20,EQ,'T50.8X6.35',THEN
   GERDAUT_VAR_d=0.0508
   GERDAUT_VAR_bf=0.0508
   GERDAUT_VAR_tf=0.0064
   GERDAUT_VAR_tw=0.0064
</v>
      </c>
    </row>
    <row r="13" spans="1:9" ht="15" customHeight="1" x14ac:dyDescent="0.25">
      <c r="H13" s="6"/>
    </row>
    <row r="14" spans="1:9" ht="15" customHeight="1" x14ac:dyDescent="0.25">
      <c r="H14" s="6"/>
    </row>
    <row r="15" spans="1:9" ht="15" customHeight="1" x14ac:dyDescent="0.25">
      <c r="H15" s="6"/>
    </row>
    <row r="16" spans="1:9" ht="15" customHeight="1" x14ac:dyDescent="0.25">
      <c r="H16" s="6"/>
    </row>
    <row r="17" spans="8:8" ht="15" customHeight="1" x14ac:dyDescent="0.25">
      <c r="H17" s="6"/>
    </row>
    <row r="18" spans="8:8" ht="15" customHeight="1" x14ac:dyDescent="0.25">
      <c r="H18" s="6"/>
    </row>
    <row r="19" spans="8:8" ht="15" customHeight="1" x14ac:dyDescent="0.25">
      <c r="H19" s="6"/>
    </row>
    <row r="20" spans="8:8" ht="15" customHeight="1" x14ac:dyDescent="0.25">
      <c r="H20" s="6"/>
    </row>
    <row r="21" spans="8:8" ht="15" customHeight="1" x14ac:dyDescent="0.25">
      <c r="H21" s="6"/>
    </row>
    <row r="22" spans="8:8" ht="15" customHeight="1" x14ac:dyDescent="0.25">
      <c r="H22" s="6"/>
    </row>
    <row r="23" spans="8:8" ht="15" customHeight="1" x14ac:dyDescent="0.25">
      <c r="H23" s="6"/>
    </row>
    <row r="24" spans="8:8" ht="15" customHeight="1" x14ac:dyDescent="0.25">
      <c r="H24" s="6"/>
    </row>
    <row r="25" spans="8:8" ht="15" customHeight="1" x14ac:dyDescent="0.25">
      <c r="H25" s="6"/>
    </row>
    <row r="26" spans="8:8" ht="15" customHeight="1" x14ac:dyDescent="0.25">
      <c r="H26" s="6"/>
    </row>
    <row r="27" spans="8:8" ht="15" customHeight="1" x14ac:dyDescent="0.25">
      <c r="H27" s="6"/>
    </row>
    <row r="28" spans="8:8" ht="15" customHeight="1" x14ac:dyDescent="0.25">
      <c r="H28" s="6"/>
    </row>
    <row r="29" spans="8:8" ht="15" customHeight="1" x14ac:dyDescent="0.25">
      <c r="H29" s="6"/>
    </row>
    <row r="30" spans="8:8" ht="15" customHeight="1" x14ac:dyDescent="0.25">
      <c r="H30" s="6"/>
    </row>
    <row r="31" spans="8:8" ht="15" customHeight="1" x14ac:dyDescent="0.25">
      <c r="H31" s="6"/>
    </row>
    <row r="32" spans="8:8" ht="15" customHeight="1" x14ac:dyDescent="0.25">
      <c r="H32" s="6"/>
    </row>
    <row r="33" spans="8:8" ht="15" customHeight="1" x14ac:dyDescent="0.25">
      <c r="H33" s="6"/>
    </row>
    <row r="34" spans="8:8" ht="15" customHeight="1" x14ac:dyDescent="0.25">
      <c r="H34" s="6"/>
    </row>
    <row r="35" spans="8:8" ht="15" customHeight="1" x14ac:dyDescent="0.25">
      <c r="H35" s="6"/>
    </row>
    <row r="36" spans="8:8" ht="15" customHeight="1" x14ac:dyDescent="0.25">
      <c r="H36" s="6"/>
    </row>
    <row r="37" spans="8:8" ht="15" customHeight="1" x14ac:dyDescent="0.25">
      <c r="H37" s="6"/>
    </row>
    <row r="38" spans="8:8" ht="15" customHeight="1" x14ac:dyDescent="0.25">
      <c r="H38" s="6"/>
    </row>
    <row r="39" spans="8:8" ht="15" customHeight="1" x14ac:dyDescent="0.25">
      <c r="H39" s="6"/>
    </row>
    <row r="40" spans="8:8" ht="15" customHeight="1" x14ac:dyDescent="0.25">
      <c r="H40" s="6"/>
    </row>
    <row r="41" spans="8:8" ht="15" customHeight="1" x14ac:dyDescent="0.25">
      <c r="H41" s="6"/>
    </row>
    <row r="42" spans="8:8" ht="15" customHeight="1" x14ac:dyDescent="0.25">
      <c r="H42" s="6"/>
    </row>
    <row r="43" spans="8:8" ht="15" customHeight="1" x14ac:dyDescent="0.25">
      <c r="H43" s="6"/>
    </row>
    <row r="44" spans="8:8" ht="15" customHeight="1" x14ac:dyDescent="0.25">
      <c r="H44" s="6"/>
    </row>
    <row r="45" spans="8:8" ht="15" customHeight="1" x14ac:dyDescent="0.25">
      <c r="H45" s="6"/>
    </row>
    <row r="46" spans="8:8" ht="15" customHeight="1" x14ac:dyDescent="0.25">
      <c r="H46" s="6"/>
    </row>
    <row r="47" spans="8:8" ht="15" customHeight="1" x14ac:dyDescent="0.25">
      <c r="H47" s="6"/>
    </row>
    <row r="48" spans="8:8" ht="15" customHeight="1" x14ac:dyDescent="0.25">
      <c r="H48" s="6"/>
    </row>
    <row r="49" spans="8:8" ht="15" customHeight="1" x14ac:dyDescent="0.25">
      <c r="H49" s="6"/>
    </row>
    <row r="50" spans="8:8" ht="15" customHeight="1" x14ac:dyDescent="0.25">
      <c r="H50" s="6"/>
    </row>
    <row r="51" spans="8:8" ht="15" customHeight="1" x14ac:dyDescent="0.25">
      <c r="H51" s="6"/>
    </row>
    <row r="52" spans="8:8" ht="15" customHeight="1" x14ac:dyDescent="0.25">
      <c r="H52" s="6"/>
    </row>
    <row r="53" spans="8:8" ht="15" customHeight="1" x14ac:dyDescent="0.25">
      <c r="H53" s="6"/>
    </row>
    <row r="54" spans="8:8" ht="15" customHeight="1" x14ac:dyDescent="0.25">
      <c r="H54" s="6"/>
    </row>
    <row r="55" spans="8:8" ht="15" customHeight="1" x14ac:dyDescent="0.25">
      <c r="H55" s="6"/>
    </row>
    <row r="56" spans="8:8" ht="15" customHeight="1" x14ac:dyDescent="0.25">
      <c r="H56" s="6"/>
    </row>
    <row r="57" spans="8:8" ht="15" customHeight="1" x14ac:dyDescent="0.25">
      <c r="H57" s="6"/>
    </row>
    <row r="58" spans="8:8" ht="15" customHeight="1" x14ac:dyDescent="0.25">
      <c r="H58" s="6"/>
    </row>
    <row r="59" spans="8:8" ht="15" customHeight="1" x14ac:dyDescent="0.25">
      <c r="H59" s="6"/>
    </row>
    <row r="60" spans="8:8" ht="15" customHeight="1" x14ac:dyDescent="0.25">
      <c r="H60" s="6"/>
    </row>
    <row r="61" spans="8:8" ht="15" customHeight="1" x14ac:dyDescent="0.25"/>
    <row r="62" spans="8:8" ht="15" customHeight="1" x14ac:dyDescent="0.25"/>
    <row r="63" spans="8:8" ht="15" customHeight="1" x14ac:dyDescent="0.25"/>
    <row r="64" spans="8:8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7" ht="15" customHeight="1" x14ac:dyDescent="0.25"/>
    <row r="466" spans="3:7" ht="15" customHeight="1" x14ac:dyDescent="0.25"/>
    <row r="467" spans="3:7" ht="15" customHeight="1" x14ac:dyDescent="0.25"/>
    <row r="468" spans="3:7" ht="15" customHeight="1" x14ac:dyDescent="0.25"/>
    <row r="469" spans="3:7" ht="15" customHeight="1" x14ac:dyDescent="0.25"/>
    <row r="470" spans="3:7" ht="15" customHeight="1" x14ac:dyDescent="0.25"/>
    <row r="471" spans="3:7" ht="15" customHeight="1" x14ac:dyDescent="0.25"/>
    <row r="472" spans="3:7" s="5" customFormat="1" ht="15" customHeight="1" thickBot="1" x14ac:dyDescent="0.3">
      <c r="C472" s="4"/>
      <c r="D472" s="4"/>
      <c r="E472" s="4"/>
      <c r="F472" s="4"/>
      <c r="G472" s="4"/>
    </row>
    <row r="473" spans="3:7" ht="15" customHeight="1" x14ac:dyDescent="0.25"/>
    <row r="474" spans="3:7" ht="15" customHeight="1" x14ac:dyDescent="0.25"/>
    <row r="475" spans="3:7" ht="15" customHeight="1" x14ac:dyDescent="0.25"/>
    <row r="476" spans="3:7" ht="15" customHeight="1" x14ac:dyDescent="0.25"/>
    <row r="477" spans="3:7" ht="15" customHeight="1" x14ac:dyDescent="0.25"/>
    <row r="478" spans="3:7" ht="15" customHeight="1" x14ac:dyDescent="0.25"/>
    <row r="479" spans="3:7" ht="15" customHeight="1" x14ac:dyDescent="0.25"/>
    <row r="480" spans="3:7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</sheetData>
  <conditionalFormatting sqref="H1 J1:AQ1 H2:AQ1048576">
    <cfRule type="notContainsBlanks" dxfId="130" priority="3">
      <formula>LEN(TRIM(H1))&gt;0</formula>
    </cfRule>
  </conditionalFormatting>
  <conditionalFormatting sqref="A1:G1">
    <cfRule type="notContainsBlanks" dxfId="129" priority="5">
      <formula>LEN(TRIM(A1))&gt;0</formula>
    </cfRule>
  </conditionalFormatting>
  <conditionalFormatting sqref="H1 J1:AQ1">
    <cfRule type="notContainsBlanks" dxfId="128" priority="4">
      <formula>LEN(TRIM(H1))&gt;0</formula>
    </cfRule>
  </conditionalFormatting>
  <conditionalFormatting sqref="A1:G472">
    <cfRule type="containsBlanks" dxfId="127" priority="1">
      <formula>LEN(TRIM(A1))=0</formula>
    </cfRule>
    <cfRule type="expression" dxfId="126" priority="2">
      <formula>AND(COUNTA(A1),(COUNTBLANK(A$1)&lt;&gt;0))</formula>
    </cfRule>
    <cfRule type="notContainsBlanks" dxfId="125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1"/>
  <sheetViews>
    <sheetView showGridLines="0" zoomScaleNormal="100" workbookViewId="0">
      <pane ySplit="1" topLeftCell="A2" activePane="bottomLeft" state="frozen"/>
      <selection pane="bottomLeft" activeCell="H1" sqref="H1"/>
    </sheetView>
  </sheetViews>
  <sheetFormatPr defaultRowHeight="12.75" x14ac:dyDescent="0.25"/>
  <cols>
    <col min="1" max="2" width="18.7109375" style="1" customWidth="1"/>
    <col min="3" max="6" width="10.7109375" style="2" customWidth="1"/>
    <col min="7" max="7" width="73.28515625" style="1" bestFit="1" customWidth="1"/>
    <col min="8" max="13" width="10.7109375" style="1" customWidth="1"/>
    <col min="14" max="14" width="14.42578125" style="1" bestFit="1" customWidth="1"/>
    <col min="15" max="15" width="11.85546875" style="1" bestFit="1" customWidth="1"/>
    <col min="16" max="69" width="10.7109375" style="1" customWidth="1"/>
    <col min="70" max="16384" width="9.140625" style="1"/>
  </cols>
  <sheetData>
    <row r="1" spans="1:8" ht="24.95" customHeight="1" thickBot="1" x14ac:dyDescent="0.3">
      <c r="A1" s="1" t="str">
        <f>IF(COUNTA([1]GERAL!B3),[1]GERAL!B3,"")</f>
        <v>NOME</v>
      </c>
      <c r="B1" s="1" t="str">
        <f>IF(COUNTA([1]GERAL!B4),[1]GERAL!B4,"")</f>
        <v>PERFIL</v>
      </c>
      <c r="C1" s="2" t="str">
        <f>IF(COUNTA([1]GERAL!B5),[1]GERAL!B5,"")</f>
        <v>MASSA</v>
      </c>
      <c r="D1" s="3" t="s">
        <v>700</v>
      </c>
      <c r="E1" s="3" t="s">
        <v>347</v>
      </c>
      <c r="F1" s="3" t="s">
        <v>348</v>
      </c>
      <c r="G1" s="1" t="s">
        <v>176</v>
      </c>
      <c r="H1" s="9" t="s">
        <v>658</v>
      </c>
    </row>
    <row r="2" spans="1:8" ht="15" customHeight="1" x14ac:dyDescent="0.25">
      <c r="A2" s="1" t="s">
        <v>659</v>
      </c>
      <c r="B2" s="1" t="s">
        <v>659</v>
      </c>
      <c r="C2" s="11">
        <v>1.38</v>
      </c>
      <c r="D2" s="2">
        <v>50</v>
      </c>
      <c r="E2" s="2">
        <v>25</v>
      </c>
      <c r="F2" s="11">
        <v>2</v>
      </c>
      <c r="G2" s="6" t="str">
        <f>$G$1 &amp; UPPER(A2) &amp; "',THEN" &amp; CHAR(10) &amp; "   " &amp; $H$1 &amp; "_VAR_" &amp; $D$1 &amp; "=" &amp; FIXED(D2/1000,5) &amp; CHAR(10) &amp; "   " &amp; $H$1 &amp; "_VAR_" &amp; $E$1 &amp; "=" &amp; FIXED(E2/1000,5) &amp; CHAR(10) &amp; "   " &amp; $H$1 &amp; "_VAR_" &amp; $F$1 &amp; "=" &amp; FIXED(F2/1000,5) &amp; CHAR(10)</f>
        <v xml:space="preserve">*elseif,AR20,EQ,'U50X25X2',THEN
   GERDAUUDS_VAR_h=0.05000
   GERDAUUDS_VAR_b=0.02500
   GERDAUUDS_VAR_t=0.00200
</v>
      </c>
    </row>
    <row r="3" spans="1:8" ht="15" customHeight="1" x14ac:dyDescent="0.25">
      <c r="A3" s="1" t="s">
        <v>660</v>
      </c>
      <c r="B3" s="1" t="s">
        <v>659</v>
      </c>
      <c r="C3" s="11">
        <v>1.62</v>
      </c>
      <c r="D3" s="2">
        <v>50</v>
      </c>
      <c r="E3" s="2">
        <v>25</v>
      </c>
      <c r="F3" s="11">
        <v>2.25</v>
      </c>
      <c r="G3" s="6" t="str">
        <f t="shared" ref="G3:G35" si="0">$G$1 &amp; UPPER(A3) &amp; "',THEN" &amp; CHAR(10) &amp; "   " &amp; $H$1 &amp; "_VAR_" &amp; $D$1 &amp; "=" &amp; FIXED(D3/1000,5) &amp; CHAR(10) &amp; "   " &amp; $H$1 &amp; "_VAR_" &amp; $E$1 &amp; "=" &amp; FIXED(E3/1000,5) &amp; CHAR(10) &amp; "   " &amp; $H$1 &amp; "_VAR_" &amp; $F$1 &amp; "=" &amp; FIXED(F3/1000,5) &amp; CHAR(10)</f>
        <v xml:space="preserve">*elseif,AR20,EQ,'U50X25X2.25',THEN
   GERDAUUDS_VAR_h=0.05000
   GERDAUUDS_VAR_b=0.02500
   GERDAUUDS_VAR_t=0.00225
</v>
      </c>
    </row>
    <row r="4" spans="1:8" ht="15" customHeight="1" x14ac:dyDescent="0.25">
      <c r="A4" s="1" t="s">
        <v>661</v>
      </c>
      <c r="B4" s="1" t="s">
        <v>659</v>
      </c>
      <c r="C4" s="11">
        <v>1.86</v>
      </c>
      <c r="D4" s="2">
        <v>50</v>
      </c>
      <c r="E4" s="2">
        <v>25</v>
      </c>
      <c r="F4" s="11">
        <v>2.65</v>
      </c>
      <c r="G4" s="6" t="str">
        <f t="shared" si="0"/>
        <v xml:space="preserve">*elseif,AR20,EQ,'U50X25X2.65',THEN
   GERDAUUDS_VAR_h=0.05000
   GERDAUUDS_VAR_b=0.02500
   GERDAUUDS_VAR_t=0.00265
</v>
      </c>
    </row>
    <row r="5" spans="1:8" ht="15" customHeight="1" x14ac:dyDescent="0.25">
      <c r="A5" s="1" t="s">
        <v>662</v>
      </c>
      <c r="B5" s="1" t="s">
        <v>662</v>
      </c>
      <c r="C5" s="11">
        <v>2.1</v>
      </c>
      <c r="D5" s="2">
        <v>50</v>
      </c>
      <c r="E5" s="2">
        <v>25</v>
      </c>
      <c r="F5" s="11">
        <v>3</v>
      </c>
      <c r="G5" s="6" t="str">
        <f t="shared" si="0"/>
        <v xml:space="preserve">*elseif,AR20,EQ,'U50X25X3',THEN
   GERDAUUDS_VAR_h=0.05000
   GERDAUUDS_VAR_b=0.02500
   GERDAUUDS_VAR_t=0.00300
</v>
      </c>
    </row>
    <row r="6" spans="1:8" ht="15" customHeight="1" x14ac:dyDescent="0.25">
      <c r="A6" s="1" t="s">
        <v>663</v>
      </c>
      <c r="B6" s="1" t="s">
        <v>663</v>
      </c>
      <c r="C6" s="11">
        <v>2.2000000000000002</v>
      </c>
      <c r="D6" s="2">
        <v>75</v>
      </c>
      <c r="E6" s="2">
        <v>38</v>
      </c>
      <c r="F6" s="11">
        <v>2</v>
      </c>
      <c r="G6" s="6" t="str">
        <f t="shared" si="0"/>
        <v xml:space="preserve">*elseif,AR20,EQ,'U75X38X2',THEN
   GERDAUUDS_VAR_h=0.07500
   GERDAUUDS_VAR_b=0.03800
   GERDAUUDS_VAR_t=0.00200
</v>
      </c>
    </row>
    <row r="7" spans="1:8" ht="15" customHeight="1" x14ac:dyDescent="0.25">
      <c r="A7" s="1" t="s">
        <v>664</v>
      </c>
      <c r="B7" s="1" t="s">
        <v>663</v>
      </c>
      <c r="C7" s="11">
        <v>2.61</v>
      </c>
      <c r="D7" s="2">
        <v>75</v>
      </c>
      <c r="E7" s="2">
        <v>38</v>
      </c>
      <c r="F7" s="11">
        <v>2.25</v>
      </c>
      <c r="G7" s="6" t="str">
        <f t="shared" si="0"/>
        <v xml:space="preserve">*elseif,AR20,EQ,'U75X38X2.25',THEN
   GERDAUUDS_VAR_h=0.07500
   GERDAUUDS_VAR_b=0.03800
   GERDAUUDS_VAR_t=0.00225
</v>
      </c>
    </row>
    <row r="8" spans="1:8" ht="15" customHeight="1" x14ac:dyDescent="0.25">
      <c r="A8" s="1" t="s">
        <v>665</v>
      </c>
      <c r="B8" s="1" t="s">
        <v>663</v>
      </c>
      <c r="C8" s="11">
        <v>3.01</v>
      </c>
      <c r="D8" s="2">
        <v>75</v>
      </c>
      <c r="E8" s="2">
        <v>38</v>
      </c>
      <c r="F8" s="11">
        <v>2.65</v>
      </c>
      <c r="G8" s="6" t="str">
        <f t="shared" si="0"/>
        <v xml:space="preserve">*elseif,AR20,EQ,'U75X38X2.65',THEN
   GERDAUUDS_VAR_h=0.07500
   GERDAUUDS_VAR_b=0.03800
   GERDAUUDS_VAR_t=0.00265
</v>
      </c>
    </row>
    <row r="9" spans="1:8" ht="15" customHeight="1" x14ac:dyDescent="0.25">
      <c r="A9" s="1" t="s">
        <v>666</v>
      </c>
      <c r="B9" s="1" t="s">
        <v>666</v>
      </c>
      <c r="C9" s="11">
        <v>3.41</v>
      </c>
      <c r="D9" s="2">
        <v>75</v>
      </c>
      <c r="E9" s="2">
        <v>38</v>
      </c>
      <c r="F9" s="11">
        <v>3</v>
      </c>
      <c r="G9" s="6" t="str">
        <f t="shared" si="0"/>
        <v xml:space="preserve">*elseif,AR20,EQ,'U75X38X3',THEN
   GERDAUUDS_VAR_h=0.07500
   GERDAUUDS_VAR_b=0.03800
   GERDAUUDS_VAR_t=0.00300
</v>
      </c>
    </row>
    <row r="10" spans="1:8" ht="15" customHeight="1" x14ac:dyDescent="0.25">
      <c r="A10" s="1" t="s">
        <v>667</v>
      </c>
      <c r="B10" s="1" t="s">
        <v>668</v>
      </c>
      <c r="C10" s="11">
        <v>5.09</v>
      </c>
      <c r="D10" s="2">
        <v>75</v>
      </c>
      <c r="E10" s="2">
        <v>38</v>
      </c>
      <c r="F10" s="11">
        <v>4.75</v>
      </c>
      <c r="G10" s="6" t="str">
        <f t="shared" si="0"/>
        <v xml:space="preserve">*elseif,AR20,EQ,'U75X38X4.75',THEN
   GERDAUUDS_VAR_h=0.07500
   GERDAUUDS_VAR_b=0.03800
   GERDAUUDS_VAR_t=0.00475
</v>
      </c>
    </row>
    <row r="11" spans="1:8" ht="15" customHeight="1" x14ac:dyDescent="0.25">
      <c r="A11" s="1" t="s">
        <v>669</v>
      </c>
      <c r="B11" s="1" t="s">
        <v>669</v>
      </c>
      <c r="C11" s="11">
        <v>2.57</v>
      </c>
      <c r="D11" s="2">
        <v>100</v>
      </c>
      <c r="E11" s="2">
        <v>40</v>
      </c>
      <c r="F11" s="11">
        <v>2</v>
      </c>
      <c r="G11" s="6" t="str">
        <f t="shared" si="0"/>
        <v xml:space="preserve">*elseif,AR20,EQ,'U100X40X2',THEN
   GERDAUUDS_VAR_h=0.10000
   GERDAUUDS_VAR_b=0.04000
   GERDAUUDS_VAR_t=0.00200
</v>
      </c>
    </row>
    <row r="12" spans="1:8" ht="15" customHeight="1" x14ac:dyDescent="0.25">
      <c r="A12" s="1" t="s">
        <v>670</v>
      </c>
      <c r="B12" s="1" t="s">
        <v>669</v>
      </c>
      <c r="C12" s="11">
        <v>3.06</v>
      </c>
      <c r="D12" s="2">
        <v>100</v>
      </c>
      <c r="E12" s="2">
        <v>40</v>
      </c>
      <c r="F12" s="11">
        <v>2.25</v>
      </c>
      <c r="G12" s="6" t="str">
        <f t="shared" si="0"/>
        <v xml:space="preserve">*elseif,AR20,EQ,'U100X40X2.25',THEN
   GERDAUUDS_VAR_h=0.10000
   GERDAUUDS_VAR_b=0.04000
   GERDAUUDS_VAR_t=0.00225
</v>
      </c>
    </row>
    <row r="13" spans="1:8" ht="15" customHeight="1" x14ac:dyDescent="0.25">
      <c r="A13" s="1" t="s">
        <v>671</v>
      </c>
      <c r="B13" s="1" t="s">
        <v>669</v>
      </c>
      <c r="C13" s="11">
        <v>3.54</v>
      </c>
      <c r="D13" s="2">
        <v>100</v>
      </c>
      <c r="E13" s="2">
        <v>40</v>
      </c>
      <c r="F13" s="11">
        <v>2.65</v>
      </c>
      <c r="G13" s="6" t="str">
        <f t="shared" si="0"/>
        <v xml:space="preserve">*elseif,AR20,EQ,'U100X40X2.65',THEN
   GERDAUUDS_VAR_h=0.10000
   GERDAUUDS_VAR_b=0.04000
   GERDAUUDS_VAR_t=0.00265
</v>
      </c>
    </row>
    <row r="14" spans="1:8" ht="15" customHeight="1" x14ac:dyDescent="0.25">
      <c r="A14" s="1" t="s">
        <v>672</v>
      </c>
      <c r="B14" s="1" t="s">
        <v>672</v>
      </c>
      <c r="C14" s="11">
        <v>4.01</v>
      </c>
      <c r="D14" s="2">
        <v>100</v>
      </c>
      <c r="E14" s="2">
        <v>40</v>
      </c>
      <c r="F14" s="11">
        <v>3</v>
      </c>
      <c r="G14" s="6" t="str">
        <f t="shared" si="0"/>
        <v xml:space="preserve">*elseif,AR20,EQ,'U100X40X3',THEN
   GERDAUUDS_VAR_h=0.10000
   GERDAUUDS_VAR_b=0.04000
   GERDAUUDS_VAR_t=0.00300
</v>
      </c>
    </row>
    <row r="15" spans="1:8" ht="15" customHeight="1" x14ac:dyDescent="0.25">
      <c r="A15" s="1" t="s">
        <v>673</v>
      </c>
      <c r="B15" s="1" t="s">
        <v>674</v>
      </c>
      <c r="C15" s="11">
        <v>6.02</v>
      </c>
      <c r="D15" s="2">
        <v>100</v>
      </c>
      <c r="E15" s="2">
        <v>40</v>
      </c>
      <c r="F15" s="11">
        <v>4.75</v>
      </c>
      <c r="G15" s="6" t="str">
        <f t="shared" si="0"/>
        <v xml:space="preserve">*elseif,AR20,EQ,'U100X40X4.75',THEN
   GERDAUUDS_VAR_h=0.10000
   GERDAUUDS_VAR_b=0.04000
   GERDAUUDS_VAR_t=0.00475
</v>
      </c>
    </row>
    <row r="16" spans="1:8" ht="15" customHeight="1" x14ac:dyDescent="0.25">
      <c r="A16" s="1" t="s">
        <v>675</v>
      </c>
      <c r="B16" s="1" t="s">
        <v>675</v>
      </c>
      <c r="C16" s="11">
        <v>2.87</v>
      </c>
      <c r="D16" s="2">
        <v>100</v>
      </c>
      <c r="E16" s="2">
        <v>50</v>
      </c>
      <c r="F16" s="11">
        <v>2</v>
      </c>
      <c r="G16" s="6" t="str">
        <f t="shared" si="0"/>
        <v xml:space="preserve">*elseif,AR20,EQ,'U100X50X2',THEN
   GERDAUUDS_VAR_h=0.10000
   GERDAUUDS_VAR_b=0.05000
   GERDAUUDS_VAR_t=0.00200
</v>
      </c>
    </row>
    <row r="17" spans="1:7" ht="15" customHeight="1" x14ac:dyDescent="0.25">
      <c r="A17" s="1" t="s">
        <v>676</v>
      </c>
      <c r="B17" s="1" t="s">
        <v>675</v>
      </c>
      <c r="C17" s="11">
        <v>3.41</v>
      </c>
      <c r="D17" s="2">
        <v>100</v>
      </c>
      <c r="E17" s="2">
        <v>50</v>
      </c>
      <c r="F17" s="11">
        <v>2.25</v>
      </c>
      <c r="G17" s="6" t="str">
        <f t="shared" si="0"/>
        <v xml:space="preserve">*elseif,AR20,EQ,'U100X50X2.25',THEN
   GERDAUUDS_VAR_h=0.10000
   GERDAUUDS_VAR_b=0.05000
   GERDAUUDS_VAR_t=0.00225
</v>
      </c>
    </row>
    <row r="18" spans="1:7" ht="15" customHeight="1" x14ac:dyDescent="0.25">
      <c r="A18" s="1" t="s">
        <v>677</v>
      </c>
      <c r="B18" s="1" t="s">
        <v>675</v>
      </c>
      <c r="C18" s="11">
        <v>3.95</v>
      </c>
      <c r="D18" s="2">
        <v>100</v>
      </c>
      <c r="E18" s="2">
        <v>50</v>
      </c>
      <c r="F18" s="11">
        <v>2.65</v>
      </c>
      <c r="G18" s="6" t="str">
        <f t="shared" si="0"/>
        <v xml:space="preserve">*elseif,AR20,EQ,'U100X50X2.65',THEN
   GERDAUUDS_VAR_h=0.10000
   GERDAUUDS_VAR_b=0.05000
   GERDAUUDS_VAR_t=0.00265
</v>
      </c>
    </row>
    <row r="19" spans="1:7" ht="15" customHeight="1" x14ac:dyDescent="0.25">
      <c r="A19" s="1" t="s">
        <v>678</v>
      </c>
      <c r="B19" s="1" t="s">
        <v>678</v>
      </c>
      <c r="C19" s="11">
        <v>4.4800000000000004</v>
      </c>
      <c r="D19" s="2">
        <v>100</v>
      </c>
      <c r="E19" s="2">
        <v>50</v>
      </c>
      <c r="F19" s="11">
        <v>3</v>
      </c>
      <c r="G19" s="6" t="str">
        <f t="shared" si="0"/>
        <v xml:space="preserve">*elseif,AR20,EQ,'U100X50X3',THEN
   GERDAUUDS_VAR_h=0.10000
   GERDAUUDS_VAR_b=0.05000
   GERDAUUDS_VAR_t=0.00300
</v>
      </c>
    </row>
    <row r="20" spans="1:7" ht="15" customHeight="1" x14ac:dyDescent="0.25">
      <c r="A20" s="1" t="s">
        <v>679</v>
      </c>
      <c r="B20" s="1" t="s">
        <v>680</v>
      </c>
      <c r="C20" s="11">
        <v>6.77</v>
      </c>
      <c r="D20" s="2">
        <v>100</v>
      </c>
      <c r="E20" s="2">
        <v>50</v>
      </c>
      <c r="F20" s="11">
        <v>4.75</v>
      </c>
      <c r="G20" s="6" t="str">
        <f t="shared" si="0"/>
        <v xml:space="preserve">*elseif,AR20,EQ,'U100X50X4.75',THEN
   GERDAUUDS_VAR_h=0.10000
   GERDAUUDS_VAR_b=0.05000
   GERDAUUDS_VAR_t=0.00475
</v>
      </c>
    </row>
    <row r="21" spans="1:7" ht="15" customHeight="1" x14ac:dyDescent="0.25">
      <c r="A21" s="1" t="s">
        <v>681</v>
      </c>
      <c r="B21" s="1" t="s">
        <v>681</v>
      </c>
      <c r="C21" s="11">
        <v>3.27</v>
      </c>
      <c r="D21" s="2">
        <v>127</v>
      </c>
      <c r="E21" s="2">
        <v>50</v>
      </c>
      <c r="F21" s="11">
        <v>2</v>
      </c>
      <c r="G21" s="6" t="str">
        <f t="shared" si="0"/>
        <v xml:space="preserve">*elseif,AR20,EQ,'U127X50X2',THEN
   GERDAUUDS_VAR_h=0.12700
   GERDAUUDS_VAR_b=0.05000
   GERDAUUDS_VAR_t=0.00200
</v>
      </c>
    </row>
    <row r="22" spans="1:7" ht="15" customHeight="1" x14ac:dyDescent="0.25">
      <c r="A22" s="1" t="s">
        <v>682</v>
      </c>
      <c r="B22" s="1" t="s">
        <v>681</v>
      </c>
      <c r="C22" s="11">
        <v>3.9</v>
      </c>
      <c r="D22" s="2">
        <v>127</v>
      </c>
      <c r="E22" s="2">
        <v>50</v>
      </c>
      <c r="F22" s="11">
        <v>2.25</v>
      </c>
      <c r="G22" s="6" t="str">
        <f t="shared" si="0"/>
        <v xml:space="preserve">*elseif,AR20,EQ,'U127X50X2.25',THEN
   GERDAUUDS_VAR_h=0.12700
   GERDAUUDS_VAR_b=0.05000
   GERDAUUDS_VAR_t=0.00225
</v>
      </c>
    </row>
    <row r="23" spans="1:7" ht="15" customHeight="1" x14ac:dyDescent="0.25">
      <c r="A23" s="1" t="s">
        <v>683</v>
      </c>
      <c r="B23" s="1" t="s">
        <v>681</v>
      </c>
      <c r="C23" s="11">
        <v>4.5199999999999996</v>
      </c>
      <c r="D23" s="2">
        <v>127</v>
      </c>
      <c r="E23" s="2">
        <v>50</v>
      </c>
      <c r="F23" s="11">
        <v>2.65</v>
      </c>
      <c r="G23" s="6" t="str">
        <f t="shared" si="0"/>
        <v xml:space="preserve">*elseif,AR20,EQ,'U127X50X2.65',THEN
   GERDAUUDS_VAR_h=0.12700
   GERDAUUDS_VAR_b=0.05000
   GERDAUUDS_VAR_t=0.00265
</v>
      </c>
    </row>
    <row r="24" spans="1:7" ht="15" customHeight="1" x14ac:dyDescent="0.25">
      <c r="A24" s="1" t="s">
        <v>684</v>
      </c>
      <c r="B24" s="1" t="s">
        <v>684</v>
      </c>
      <c r="C24" s="11">
        <v>5.13</v>
      </c>
      <c r="D24" s="2">
        <v>127</v>
      </c>
      <c r="E24" s="2">
        <v>50</v>
      </c>
      <c r="F24" s="11">
        <v>3</v>
      </c>
      <c r="G24" s="6" t="str">
        <f t="shared" si="0"/>
        <v xml:space="preserve">*elseif,AR20,EQ,'U127X50X3',THEN
   GERDAUUDS_VAR_h=0.12700
   GERDAUUDS_VAR_b=0.05000
   GERDAUUDS_VAR_t=0.00300
</v>
      </c>
    </row>
    <row r="25" spans="1:7" ht="15" customHeight="1" x14ac:dyDescent="0.25">
      <c r="A25" s="1" t="s">
        <v>685</v>
      </c>
      <c r="B25" s="1" t="s">
        <v>686</v>
      </c>
      <c r="C25" s="11">
        <v>7.78</v>
      </c>
      <c r="D25" s="2">
        <v>127</v>
      </c>
      <c r="E25" s="2">
        <v>50</v>
      </c>
      <c r="F25" s="11">
        <v>4.75</v>
      </c>
      <c r="G25" s="6" t="str">
        <f t="shared" si="0"/>
        <v xml:space="preserve">*elseif,AR20,EQ,'U127X50X4.75',THEN
   GERDAUUDS_VAR_h=0.12700
   GERDAUUDS_VAR_b=0.05000
   GERDAUUDS_VAR_t=0.00475
</v>
      </c>
    </row>
    <row r="26" spans="1:7" ht="15" customHeight="1" x14ac:dyDescent="0.25">
      <c r="A26" s="1" t="s">
        <v>687</v>
      </c>
      <c r="B26" s="1" t="s">
        <v>687</v>
      </c>
      <c r="C26" s="11">
        <v>3.61</v>
      </c>
      <c r="D26" s="2">
        <v>150</v>
      </c>
      <c r="E26" s="2">
        <v>50</v>
      </c>
      <c r="F26" s="11">
        <v>2</v>
      </c>
      <c r="G26" s="6" t="str">
        <f t="shared" si="0"/>
        <v xml:space="preserve">*elseif,AR20,EQ,'U150X50X2',THEN
   GERDAUUDS_VAR_h=0.15000
   GERDAUUDS_VAR_b=0.05000
   GERDAUUDS_VAR_t=0.00200
</v>
      </c>
    </row>
    <row r="27" spans="1:7" ht="15" customHeight="1" x14ac:dyDescent="0.25">
      <c r="A27" s="1" t="s">
        <v>688</v>
      </c>
      <c r="B27" s="1" t="s">
        <v>687</v>
      </c>
      <c r="C27" s="11">
        <v>4.3099999999999996</v>
      </c>
      <c r="D27" s="2">
        <v>150</v>
      </c>
      <c r="E27" s="2">
        <v>50</v>
      </c>
      <c r="F27" s="11">
        <v>2.25</v>
      </c>
      <c r="G27" s="6" t="str">
        <f t="shared" si="0"/>
        <v xml:space="preserve">*elseif,AR20,EQ,'U150X50X2.25',THEN
   GERDAUUDS_VAR_h=0.15000
   GERDAUUDS_VAR_b=0.05000
   GERDAUUDS_VAR_t=0.00225
</v>
      </c>
    </row>
    <row r="28" spans="1:7" ht="15" customHeight="1" x14ac:dyDescent="0.25">
      <c r="A28" s="1" t="s">
        <v>689</v>
      </c>
      <c r="B28" s="1" t="s">
        <v>687</v>
      </c>
      <c r="C28" s="11">
        <v>5</v>
      </c>
      <c r="D28" s="2">
        <v>150</v>
      </c>
      <c r="E28" s="2">
        <v>50</v>
      </c>
      <c r="F28" s="11">
        <v>2.65</v>
      </c>
      <c r="G28" s="6" t="str">
        <f t="shared" si="0"/>
        <v xml:space="preserve">*elseif,AR20,EQ,'U150X50X2.65',THEN
   GERDAUUDS_VAR_h=0.15000
   GERDAUUDS_VAR_b=0.05000
   GERDAUUDS_VAR_t=0.00265
</v>
      </c>
    </row>
    <row r="29" spans="1:7" ht="15" customHeight="1" x14ac:dyDescent="0.25">
      <c r="A29" s="1" t="s">
        <v>690</v>
      </c>
      <c r="B29" s="1" t="s">
        <v>690</v>
      </c>
      <c r="C29" s="11">
        <v>5.68</v>
      </c>
      <c r="D29" s="2">
        <v>150</v>
      </c>
      <c r="E29" s="2">
        <v>50</v>
      </c>
      <c r="F29" s="11">
        <v>3</v>
      </c>
      <c r="G29" s="6" t="str">
        <f t="shared" si="0"/>
        <v xml:space="preserve">*elseif,AR20,EQ,'U150X50X3',THEN
   GERDAUUDS_VAR_h=0.15000
   GERDAUUDS_VAR_b=0.05000
   GERDAUUDS_VAR_t=0.00300
</v>
      </c>
    </row>
    <row r="30" spans="1:7" ht="15" customHeight="1" x14ac:dyDescent="0.25">
      <c r="A30" s="1" t="s">
        <v>691</v>
      </c>
      <c r="B30" s="1" t="s">
        <v>692</v>
      </c>
      <c r="C30" s="11">
        <v>8.64</v>
      </c>
      <c r="D30" s="2">
        <v>150</v>
      </c>
      <c r="E30" s="2">
        <v>50</v>
      </c>
      <c r="F30" s="11">
        <v>4.75</v>
      </c>
      <c r="G30" s="6" t="str">
        <f t="shared" si="0"/>
        <v xml:space="preserve">*elseif,AR20,EQ,'U150X50X4.75',THEN
   GERDAUUDS_VAR_h=0.15000
   GERDAUUDS_VAR_b=0.05000
   GERDAUUDS_VAR_t=0.00475
</v>
      </c>
    </row>
    <row r="31" spans="1:7" ht="15" customHeight="1" x14ac:dyDescent="0.25">
      <c r="A31" s="1" t="s">
        <v>693</v>
      </c>
      <c r="B31" s="1" t="s">
        <v>693</v>
      </c>
      <c r="C31" s="11">
        <v>4.3600000000000003</v>
      </c>
      <c r="D31" s="2">
        <v>200</v>
      </c>
      <c r="E31" s="2">
        <v>50</v>
      </c>
      <c r="F31" s="11">
        <v>2</v>
      </c>
      <c r="G31" s="6" t="str">
        <f t="shared" si="0"/>
        <v xml:space="preserve">*elseif,AR20,EQ,'U200X50X2',THEN
   GERDAUUDS_VAR_h=0.20000
   GERDAUUDS_VAR_b=0.05000
   GERDAUUDS_VAR_t=0.00200
</v>
      </c>
    </row>
    <row r="32" spans="1:7" ht="15" customHeight="1" x14ac:dyDescent="0.25">
      <c r="A32" s="1" t="s">
        <v>694</v>
      </c>
      <c r="B32" s="1" t="s">
        <v>693</v>
      </c>
      <c r="C32" s="11">
        <v>5.2</v>
      </c>
      <c r="D32" s="2">
        <v>200</v>
      </c>
      <c r="E32" s="2">
        <v>50</v>
      </c>
      <c r="F32" s="11">
        <v>2.25</v>
      </c>
      <c r="G32" s="6" t="str">
        <f t="shared" si="0"/>
        <v xml:space="preserve">*elseif,AR20,EQ,'U200X50X2.25',THEN
   GERDAUUDS_VAR_h=0.20000
   GERDAUUDS_VAR_b=0.05000
   GERDAUUDS_VAR_t=0.00225
</v>
      </c>
    </row>
    <row r="33" spans="1:7" ht="15" customHeight="1" x14ac:dyDescent="0.25">
      <c r="A33" s="1" t="s">
        <v>695</v>
      </c>
      <c r="B33" s="1" t="s">
        <v>693</v>
      </c>
      <c r="C33" s="11">
        <v>6.04</v>
      </c>
      <c r="D33" s="2">
        <v>200</v>
      </c>
      <c r="E33" s="2">
        <v>50</v>
      </c>
      <c r="F33" s="11">
        <v>2.65</v>
      </c>
      <c r="G33" s="6" t="str">
        <f t="shared" si="0"/>
        <v xml:space="preserve">*elseif,AR20,EQ,'U200X50X2.65',THEN
   GERDAUUDS_VAR_h=0.20000
   GERDAUUDS_VAR_b=0.05000
   GERDAUUDS_VAR_t=0.00265
</v>
      </c>
    </row>
    <row r="34" spans="1:7" ht="15" customHeight="1" x14ac:dyDescent="0.25">
      <c r="A34" s="1" t="s">
        <v>696</v>
      </c>
      <c r="B34" s="1" t="s">
        <v>696</v>
      </c>
      <c r="C34" s="11">
        <v>6.87</v>
      </c>
      <c r="D34" s="2">
        <v>200</v>
      </c>
      <c r="E34" s="2">
        <v>50</v>
      </c>
      <c r="F34" s="11">
        <v>3</v>
      </c>
      <c r="G34" s="6" t="str">
        <f t="shared" si="0"/>
        <v xml:space="preserve">*elseif,AR20,EQ,'U200X50X3',THEN
   GERDAUUDS_VAR_h=0.20000
   GERDAUUDS_VAR_b=0.05000
   GERDAUUDS_VAR_t=0.00300
</v>
      </c>
    </row>
    <row r="35" spans="1:7" ht="15" customHeight="1" x14ac:dyDescent="0.25">
      <c r="A35" s="1" t="s">
        <v>697</v>
      </c>
      <c r="B35" s="1" t="s">
        <v>698</v>
      </c>
      <c r="C35" s="11">
        <v>10.51</v>
      </c>
      <c r="D35" s="2">
        <v>200</v>
      </c>
      <c r="E35" s="2">
        <v>50</v>
      </c>
      <c r="F35" s="11">
        <v>4.75</v>
      </c>
      <c r="G35" s="6" t="str">
        <f t="shared" si="0"/>
        <v xml:space="preserve">*elseif,AR20,EQ,'U200X50X4.75',THEN
   GERDAUUDS_VAR_h=0.20000
   GERDAUUDS_VAR_b=0.05000
   GERDAUUDS_VAR_t=0.00475
</v>
      </c>
    </row>
    <row r="36" spans="1:7" ht="15" customHeight="1" x14ac:dyDescent="0.25">
      <c r="G36" s="6"/>
    </row>
    <row r="37" spans="1:7" ht="15" customHeight="1" x14ac:dyDescent="0.25">
      <c r="G37" s="6"/>
    </row>
    <row r="38" spans="1:7" ht="15" customHeight="1" x14ac:dyDescent="0.25">
      <c r="G38" s="6"/>
    </row>
    <row r="39" spans="1:7" ht="15" customHeight="1" x14ac:dyDescent="0.25">
      <c r="G39" s="6"/>
    </row>
    <row r="40" spans="1:7" ht="15" customHeight="1" x14ac:dyDescent="0.25">
      <c r="G40" s="6"/>
    </row>
    <row r="41" spans="1:7" ht="15" customHeight="1" x14ac:dyDescent="0.25">
      <c r="G41" s="6"/>
    </row>
    <row r="42" spans="1:7" ht="15" customHeight="1" x14ac:dyDescent="0.25">
      <c r="G42" s="6"/>
    </row>
    <row r="43" spans="1:7" ht="15" customHeight="1" x14ac:dyDescent="0.25">
      <c r="G43" s="6"/>
    </row>
    <row r="44" spans="1:7" ht="15" customHeight="1" x14ac:dyDescent="0.25">
      <c r="G44" s="6"/>
    </row>
    <row r="45" spans="1:7" ht="15" customHeight="1" x14ac:dyDescent="0.25">
      <c r="G45" s="6"/>
    </row>
    <row r="46" spans="1:7" ht="15" customHeight="1" x14ac:dyDescent="0.25">
      <c r="G46" s="6"/>
    </row>
    <row r="47" spans="1:7" ht="15" customHeight="1" x14ac:dyDescent="0.25">
      <c r="G47" s="6"/>
    </row>
    <row r="48" spans="1:7" ht="15" customHeight="1" x14ac:dyDescent="0.25">
      <c r="G48" s="6"/>
    </row>
    <row r="49" spans="7:7" ht="15" customHeight="1" x14ac:dyDescent="0.25">
      <c r="G49" s="6"/>
    </row>
    <row r="50" spans="7:7" ht="15" customHeight="1" x14ac:dyDescent="0.25">
      <c r="G50" s="6"/>
    </row>
    <row r="51" spans="7:7" ht="15" customHeight="1" x14ac:dyDescent="0.25">
      <c r="G51" s="6"/>
    </row>
    <row r="52" spans="7:7" ht="15" customHeight="1" x14ac:dyDescent="0.25">
      <c r="G52" s="6"/>
    </row>
    <row r="53" spans="7:7" ht="15" customHeight="1" x14ac:dyDescent="0.25">
      <c r="G53" s="6"/>
    </row>
    <row r="54" spans="7:7" ht="15" customHeight="1" x14ac:dyDescent="0.25">
      <c r="G54" s="6"/>
    </row>
    <row r="55" spans="7:7" ht="15" customHeight="1" x14ac:dyDescent="0.25">
      <c r="G55" s="6"/>
    </row>
    <row r="56" spans="7:7" ht="15" customHeight="1" x14ac:dyDescent="0.25">
      <c r="G56" s="6"/>
    </row>
    <row r="57" spans="7:7" ht="15" customHeight="1" x14ac:dyDescent="0.25">
      <c r="G57" s="6"/>
    </row>
    <row r="58" spans="7:7" ht="15" customHeight="1" x14ac:dyDescent="0.25">
      <c r="G58" s="6"/>
    </row>
    <row r="59" spans="7:7" ht="15" customHeight="1" x14ac:dyDescent="0.25">
      <c r="G59" s="6"/>
    </row>
    <row r="60" spans="7:7" ht="15" customHeight="1" x14ac:dyDescent="0.25">
      <c r="G60" s="6"/>
    </row>
    <row r="61" spans="7:7" ht="15" customHeight="1" x14ac:dyDescent="0.25"/>
    <row r="62" spans="7:7" ht="15" customHeight="1" x14ac:dyDescent="0.25"/>
    <row r="63" spans="7:7" ht="15" customHeight="1" x14ac:dyDescent="0.25"/>
    <row r="64" spans="7:7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spans="3:6" ht="15" customHeight="1" x14ac:dyDescent="0.25"/>
    <row r="466" spans="3:6" ht="15" customHeight="1" x14ac:dyDescent="0.25"/>
    <row r="467" spans="3:6" ht="15" customHeight="1" x14ac:dyDescent="0.25"/>
    <row r="468" spans="3:6" ht="15" customHeight="1" x14ac:dyDescent="0.25"/>
    <row r="469" spans="3:6" ht="15" customHeight="1" x14ac:dyDescent="0.25"/>
    <row r="470" spans="3:6" ht="15" customHeight="1" x14ac:dyDescent="0.25"/>
    <row r="471" spans="3:6" ht="15" customHeight="1" x14ac:dyDescent="0.25"/>
    <row r="472" spans="3:6" s="5" customFormat="1" ht="15" customHeight="1" thickBot="1" x14ac:dyDescent="0.3">
      <c r="C472" s="4"/>
      <c r="D472" s="4"/>
      <c r="E472" s="4"/>
      <c r="F472" s="4"/>
    </row>
    <row r="473" spans="3:6" ht="15" customHeight="1" x14ac:dyDescent="0.25"/>
    <row r="474" spans="3:6" ht="15" customHeight="1" x14ac:dyDescent="0.25"/>
    <row r="475" spans="3:6" ht="15" customHeight="1" x14ac:dyDescent="0.25"/>
    <row r="476" spans="3:6" ht="15" customHeight="1" x14ac:dyDescent="0.25"/>
    <row r="477" spans="3:6" ht="15" customHeight="1" x14ac:dyDescent="0.25"/>
    <row r="478" spans="3:6" ht="15" customHeight="1" x14ac:dyDescent="0.25"/>
    <row r="479" spans="3:6" ht="15" customHeight="1" x14ac:dyDescent="0.25"/>
    <row r="480" spans="3:6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</sheetData>
  <conditionalFormatting sqref="G1 I1:AP1 G2:AP1048576">
    <cfRule type="notContainsBlanks" dxfId="124" priority="3">
      <formula>LEN(TRIM(G1))&gt;0</formula>
    </cfRule>
  </conditionalFormatting>
  <conditionalFormatting sqref="A1:F1">
    <cfRule type="notContainsBlanks" dxfId="123" priority="5">
      <formula>LEN(TRIM(A1))&gt;0</formula>
    </cfRule>
  </conditionalFormatting>
  <conditionalFormatting sqref="G1 I1:AP1">
    <cfRule type="notContainsBlanks" dxfId="122" priority="4">
      <formula>LEN(TRIM(G1))&gt;0</formula>
    </cfRule>
  </conditionalFormatting>
  <conditionalFormatting sqref="A1:F472">
    <cfRule type="containsBlanks" dxfId="121" priority="1">
      <formula>LEN(TRIM(A1))=0</formula>
    </cfRule>
    <cfRule type="expression" dxfId="120" priority="2">
      <formula>AND(COUNTA(A1),(COUNTBLANK(A$1)&lt;&gt;0))</formula>
    </cfRule>
    <cfRule type="notContainsBlanks" dxfId="119" priority="6">
      <formula>LEN(TRIM(A1))&gt;0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Gerdau H</vt:lpstr>
      <vt:lpstr>Gerdau I</vt:lpstr>
      <vt:lpstr>Gerdau CH</vt:lpstr>
      <vt:lpstr>Gerdau B</vt:lpstr>
      <vt:lpstr>Gerdau Q</vt:lpstr>
      <vt:lpstr>Gerdau L</vt:lpstr>
      <vt:lpstr>Gerdau U</vt:lpstr>
      <vt:lpstr>Gerdau T</vt:lpstr>
      <vt:lpstr>Gerdau UDS</vt:lpstr>
      <vt:lpstr>Gerdau UDE</vt:lpstr>
      <vt:lpstr>Cedisa UDS</vt:lpstr>
      <vt:lpstr>Cedisa UDE</vt:lpstr>
      <vt:lpstr>Cedisa TR</vt:lpstr>
      <vt:lpstr>Cedisa TQ</vt:lpstr>
      <vt:lpstr>Cedisa CH</vt:lpstr>
      <vt:lpstr>Cedisa U</vt:lpstr>
      <vt:lpstr>Cedisa VS</vt:lpstr>
      <vt:lpstr>Cedisa CVS</vt:lpstr>
      <vt:lpstr>Cedisa CS</vt:lpstr>
      <vt:lpstr>Cedisa L</vt:lpstr>
      <vt:lpstr>Cedisa 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MrStone</dc:creator>
  <cp:lastModifiedBy>MrStone</cp:lastModifiedBy>
  <dcterms:created xsi:type="dcterms:W3CDTF">2017-11-30T14:51:36Z</dcterms:created>
  <dcterms:modified xsi:type="dcterms:W3CDTF">2017-12-04T21:20:07Z</dcterms:modified>
</cp:coreProperties>
</file>