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me\Documents\ALG\DivideVencerás\"/>
    </mc:Choice>
  </mc:AlternateContent>
  <xr:revisionPtr revIDLastSave="0" documentId="13_ncr:1_{89BDF9F3-D394-435F-BEB9-2ABEF9BA1E84}" xr6:coauthVersionLast="45" xr6:coauthVersionMax="45" xr10:uidLastSave="{00000000-0000-0000-0000-000000000000}"/>
  <bookViews>
    <workbookView xWindow="-108" yWindow="-108" windowWidth="23256" windowHeight="12576" xr2:uid="{36E59FFA-26D5-44F3-9809-E935D27B2C7C}"/>
  </bookViews>
  <sheets>
    <sheet name="Sustracción" sheetId="1" r:id="rId1"/>
    <sheet name="Divis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20" i="2"/>
  <c r="E19" i="2"/>
  <c r="E18" i="2"/>
  <c r="E17" i="2"/>
  <c r="E16" i="2"/>
  <c r="E15" i="2"/>
  <c r="E14" i="2"/>
  <c r="E13" i="2"/>
  <c r="E12" i="2"/>
  <c r="E11" i="2"/>
  <c r="E24" i="2"/>
  <c r="D24" i="2"/>
  <c r="E21" i="2"/>
  <c r="E22" i="2"/>
  <c r="E23" i="2"/>
  <c r="E25" i="2"/>
  <c r="E26" i="2"/>
  <c r="E27" i="2"/>
  <c r="E28" i="2"/>
  <c r="E29" i="2"/>
  <c r="D10" i="2"/>
  <c r="D9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29" i="2"/>
  <c r="D28" i="2"/>
  <c r="D27" i="2"/>
  <c r="D26" i="2"/>
  <c r="D25" i="2"/>
  <c r="H9" i="2"/>
  <c r="D8" i="2" s="1"/>
  <c r="C29" i="2"/>
  <c r="C28" i="2"/>
  <c r="C27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 l="1"/>
  <c r="C8" i="2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23" i="1" l="1"/>
  <c r="D22" i="1"/>
  <c r="D21" i="1"/>
  <c r="D20" i="1"/>
  <c r="D19" i="1"/>
  <c r="D18" i="1"/>
  <c r="D17" i="1"/>
  <c r="D14" i="1"/>
  <c r="D13" i="1"/>
  <c r="D12" i="1"/>
  <c r="D11" i="1"/>
  <c r="D16" i="1"/>
  <c r="D15" i="1"/>
  <c r="D10" i="1"/>
  <c r="D9" i="1"/>
  <c r="C9" i="1"/>
  <c r="C24" i="1"/>
  <c r="C23" i="1"/>
  <c r="C22" i="1"/>
  <c r="C21" i="1"/>
  <c r="C20" i="1"/>
  <c r="C19" i="1"/>
  <c r="C17" i="1"/>
  <c r="C18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<sst xmlns="http://schemas.openxmlformats.org/spreadsheetml/2006/main" count="18" uniqueCount="14">
  <si>
    <r>
      <rPr>
        <b/>
        <sz val="11"/>
        <color theme="1"/>
        <rFont val="Calibri"/>
        <family val="2"/>
        <scheme val="minor"/>
      </rPr>
      <t xml:space="preserve">Procesador: </t>
    </r>
    <r>
      <rPr>
        <sz val="11"/>
        <color theme="1"/>
        <rFont val="Calibri"/>
        <family val="2"/>
        <scheme val="minor"/>
      </rPr>
      <t>Intel(R) Core(TM) i7-4750HQ CPU @ 2.00GHz, 1995 Mhz, 4 procesadores principales, 8 procesadores lógicos</t>
    </r>
  </si>
  <si>
    <t>n</t>
  </si>
  <si>
    <t>Sustracción1</t>
  </si>
  <si>
    <t>Sustracción2</t>
  </si>
  <si>
    <t>Sustracción3</t>
  </si>
  <si>
    <t>Unidad de tiempo: segundos</t>
  </si>
  <si>
    <t>Conversión</t>
  </si>
  <si>
    <t>nVeces</t>
  </si>
  <si>
    <t>n2</t>
  </si>
  <si>
    <t>nVeces = 10</t>
  </si>
  <si>
    <t>nVeces=1000</t>
  </si>
  <si>
    <t>División1</t>
  </si>
  <si>
    <t>División2</t>
  </si>
  <si>
    <t>División3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</si>
</sst>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E+00"/>
    <numFmt numFmtId="166" formatCode="0.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/>
    <xf numFmtId="11" fontId="0" fillId="3" borderId="2" xfId="0" applyNumberFormat="1" applyFill="1" applyBorder="1"/>
    <xf numFmtId="0" fontId="0" fillId="0" borderId="2" xfId="0" applyBorder="1"/>
    <xf numFmtId="11" fontId="0" fillId="5" borderId="3" xfId="0" applyNumberFormat="1" applyFill="1" applyBorder="1"/>
    <xf numFmtId="165" fontId="0" fillId="3" borderId="3" xfId="0" applyNumberFormat="1" applyFill="1" applyBorder="1"/>
    <xf numFmtId="164" fontId="0" fillId="4" borderId="3" xfId="0" applyNumberFormat="1" applyFill="1" applyBorder="1"/>
    <xf numFmtId="164" fontId="0" fillId="6" borderId="3" xfId="0" applyNumberFormat="1" applyFill="1" applyBorder="1"/>
    <xf numFmtId="0" fontId="1" fillId="0" borderId="1" xfId="0" applyFont="1" applyBorder="1" applyAlignment="1">
      <alignment horizontal="right"/>
    </xf>
    <xf numFmtId="0" fontId="0" fillId="5" borderId="1" xfId="0" applyFill="1" applyBorder="1"/>
    <xf numFmtId="1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11" fontId="0" fillId="4" borderId="2" xfId="0" applyNumberFormat="1" applyFill="1" applyBorder="1"/>
    <xf numFmtId="11" fontId="0" fillId="6" borderId="2" xfId="0" applyNumberFormat="1" applyFill="1" applyBorder="1"/>
    <xf numFmtId="0" fontId="0" fillId="0" borderId="1" xfId="0" applyBorder="1"/>
    <xf numFmtId="0" fontId="0" fillId="7" borderId="2" xfId="0" applyFill="1" applyBorder="1"/>
    <xf numFmtId="11" fontId="0" fillId="0" borderId="2" xfId="0" applyNumberFormat="1" applyBorder="1"/>
    <xf numFmtId="0" fontId="0" fillId="0" borderId="3" xfId="0" applyBorder="1"/>
    <xf numFmtId="0" fontId="0" fillId="8" borderId="2" xfId="0" applyFill="1" applyBorder="1"/>
    <xf numFmtId="0" fontId="0" fillId="10" borderId="0" xfId="0" applyFont="1" applyFill="1"/>
    <xf numFmtId="0" fontId="4" fillId="9" borderId="4" xfId="0" applyFont="1" applyFill="1" applyBorder="1"/>
    <xf numFmtId="11" fontId="0" fillId="11" borderId="0" xfId="0" applyNumberFormat="1" applyFill="1"/>
    <xf numFmtId="0" fontId="0" fillId="12" borderId="1" xfId="0" applyFill="1" applyBorder="1"/>
    <xf numFmtId="0" fontId="0" fillId="12" borderId="0" xfId="0" applyFill="1"/>
    <xf numFmtId="0" fontId="1" fillId="0" borderId="1" xfId="0" applyFont="1" applyBorder="1"/>
    <xf numFmtId="11" fontId="0" fillId="6" borderId="0" xfId="0" applyNumberFormat="1" applyFill="1" applyAlignment="1"/>
    <xf numFmtId="167" fontId="0" fillId="6" borderId="0" xfId="0" applyNumberFormat="1" applyFill="1" applyAlignment="1"/>
    <xf numFmtId="11" fontId="0" fillId="11" borderId="0" xfId="0" applyNumberFormat="1" applyFill="1" applyAlignment="1"/>
    <xf numFmtId="0" fontId="0" fillId="0" borderId="0" xfId="0" applyFont="1" applyBorder="1"/>
    <xf numFmtId="166" fontId="0" fillId="7" borderId="0" xfId="0" applyNumberFormat="1" applyFill="1"/>
    <xf numFmtId="0" fontId="0" fillId="7" borderId="0" xfId="0" applyNumberFormat="1" applyFill="1" applyAlignment="1"/>
    <xf numFmtId="0" fontId="0" fillId="7" borderId="0" xfId="0" applyNumberFormat="1" applyFill="1"/>
    <xf numFmtId="166" fontId="0" fillId="11" borderId="0" xfId="0" applyNumberFormat="1" applyFill="1"/>
    <xf numFmtId="167" fontId="0" fillId="7" borderId="0" xfId="0" applyNumberFormat="1" applyFill="1"/>
    <xf numFmtId="11" fontId="0" fillId="6" borderId="0" xfId="0" applyNumberFormat="1" applyFill="1"/>
    <xf numFmtId="0" fontId="0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  <alignment horizontal="general" vertical="bottom" textRotation="0" wrapText="0" indent="0" justifyLastLine="0" shrinkToFit="0" readingOrder="0"/>
    </dxf>
    <dxf>
      <numFmt numFmtId="166" formatCode="0.00000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000000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1 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Sustracción!$C$8</c:f>
              <c:strCache>
                <c:ptCount val="1"/>
                <c:pt idx="0">
                  <c:v>Sustracción1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Sustracción!$B$9:$B$24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Sustracción!$C$9:$C$24</c:f>
              <c:numCache>
                <c:formatCode>0.000E+00</c:formatCode>
                <c:ptCount val="16"/>
                <c:pt idx="0" formatCode="0.00E+00">
                  <c:v>5.4999999999999996E-10</c:v>
                </c:pt>
                <c:pt idx="1">
                  <c:v>3.9600000000000004E-8</c:v>
                </c:pt>
                <c:pt idx="2">
                  <c:v>6.2699999999999999E-8</c:v>
                </c:pt>
                <c:pt idx="3">
                  <c:v>1.2849999999999999E-7</c:v>
                </c:pt>
                <c:pt idx="4">
                  <c:v>2.4890000000000001E-7</c:v>
                </c:pt>
                <c:pt idx="5">
                  <c:v>4.975E-7</c:v>
                </c:pt>
                <c:pt idx="6">
                  <c:v>1.0576E-6</c:v>
                </c:pt>
                <c:pt idx="7">
                  <c:v>2.1456000000000003E-6</c:v>
                </c:pt>
                <c:pt idx="8">
                  <c:v>4.2926000000000002E-6</c:v>
                </c:pt>
                <c:pt idx="9">
                  <c:v>8.6757000000000006E-6</c:v>
                </c:pt>
                <c:pt idx="10" formatCode="0.0000000">
                  <c:v>1.7047000000000001E-5</c:v>
                </c:pt>
                <c:pt idx="11" formatCode="0.0000000">
                  <c:v>5.3546000000000005E-5</c:v>
                </c:pt>
                <c:pt idx="12" formatCode="0.0000000">
                  <c:v>1.0800700000000001E-4</c:v>
                </c:pt>
                <c:pt idx="13" formatCode="0.0000000">
                  <c:v>2.2197400000000003E-4</c:v>
                </c:pt>
                <c:pt idx="14" formatCode="0.0000000">
                  <c:v>4.5779500000000004E-4</c:v>
                </c:pt>
                <c:pt idx="15" formatCode="0.0000000">
                  <c:v>1.0091500000000001E-3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6-46C6-B179-5F578F0F4633}"/>
            </c:ext>
          </c:extLst>
        </c:ser>
        <c:ser>
          <c:idx val="1"/>
          <c:order val="1"/>
          <c:tx>
            <c:strRef>
              <c:f>Sustracción!$D$8</c:f>
              <c:strCache>
                <c:ptCount val="1"/>
                <c:pt idx="0">
                  <c:v>Sustracción2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Sustracción!$B$9:$B$24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Sustracción!$D$9:$D$24</c:f>
              <c:numCache>
                <c:formatCode>0.00E+00</c:formatCode>
                <c:ptCount val="16"/>
                <c:pt idx="0">
                  <c:v>2.7400000000000001E-8</c:v>
                </c:pt>
                <c:pt idx="1">
                  <c:v>9.2700000000000003E-8</c:v>
                </c:pt>
                <c:pt idx="2">
                  <c:v>2.53E-7</c:v>
                </c:pt>
                <c:pt idx="3">
                  <c:v>7.9700000000000006E-7</c:v>
                </c:pt>
                <c:pt idx="4">
                  <c:v>2.774E-6</c:v>
                </c:pt>
                <c:pt idx="5">
                  <c:v>1.043E-5</c:v>
                </c:pt>
                <c:pt idx="6">
                  <c:v>4.0775000000000002E-5</c:v>
                </c:pt>
                <c:pt idx="7">
                  <c:v>1.3598700000000001E-4</c:v>
                </c:pt>
                <c:pt idx="8">
                  <c:v>4.5860000000000003E-4</c:v>
                </c:pt>
                <c:pt idx="9" formatCode="General">
                  <c:v>1.58E-3</c:v>
                </c:pt>
                <c:pt idx="10" formatCode="General">
                  <c:v>6.0100000000000006E-3</c:v>
                </c:pt>
                <c:pt idx="11" formatCode="General">
                  <c:v>2.3020000000000002E-2</c:v>
                </c:pt>
                <c:pt idx="12" formatCode="General">
                  <c:v>9.0960000000000013E-2</c:v>
                </c:pt>
                <c:pt idx="13" formatCode="General">
                  <c:v>0.36624000000000001</c:v>
                </c:pt>
                <c:pt idx="14" formatCode="General">
                  <c:v>1.4615600000000002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6-46C6-B179-5F578F0F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02271"/>
        <c:axId val="1005678367"/>
      </c:scatterChart>
      <c:valAx>
        <c:axId val="10647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678367"/>
        <c:crosses val="autoZero"/>
        <c:crossBetween val="midCat"/>
      </c:valAx>
      <c:valAx>
        <c:axId val="10056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470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Sustracción!$G$8</c:f>
              <c:strCache>
                <c:ptCount val="1"/>
                <c:pt idx="0">
                  <c:v>Sustracción3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Sustracción!$F$9:$F$24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Sustracción!$G$9:$G$24</c:f>
              <c:numCache>
                <c:formatCode>0.00E+00</c:formatCode>
                <c:ptCount val="16"/>
                <c:pt idx="0">
                  <c:v>1.2900000000000001E-3</c:v>
                </c:pt>
                <c:pt idx="1">
                  <c:v>3.3000000000000004E-3</c:v>
                </c:pt>
                <c:pt idx="2">
                  <c:v>3.5000000000000001E-3</c:v>
                </c:pt>
                <c:pt idx="3">
                  <c:v>9.9300000000000013E-3</c:v>
                </c:pt>
                <c:pt idx="4">
                  <c:v>1.3730000000000001E-2</c:v>
                </c:pt>
                <c:pt idx="5">
                  <c:v>3.9510000000000003E-2</c:v>
                </c:pt>
                <c:pt idx="6" formatCode="General">
                  <c:v>6.4000000000000003E-3</c:v>
                </c:pt>
                <c:pt idx="7" formatCode="General">
                  <c:v>8.3000000000000001E-3</c:v>
                </c:pt>
                <c:pt idx="8" formatCode="General">
                  <c:v>3.1600000000000003E-2</c:v>
                </c:pt>
                <c:pt idx="9" formatCode="General">
                  <c:v>6.4500000000000002E-2</c:v>
                </c:pt>
                <c:pt idx="10" formatCode="General">
                  <c:v>8.8500000000000009E-2</c:v>
                </c:pt>
                <c:pt idx="11" formatCode="General">
                  <c:v>0.27900000000000003</c:v>
                </c:pt>
                <c:pt idx="12" formatCode="General">
                  <c:v>0.39030000000000004</c:v>
                </c:pt>
                <c:pt idx="13" formatCode="General">
                  <c:v>1.1476</c:v>
                </c:pt>
                <c:pt idx="14" formatCode="General">
                  <c:v>1.4430000000000001</c:v>
                </c:pt>
                <c:pt idx="15" formatCode="General">
                  <c:v>4.5344000000000007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A-4E9B-B57A-66DB7848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11952"/>
        <c:axId val="1593793456"/>
      </c:scatterChart>
      <c:valAx>
        <c:axId val="17120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793456"/>
        <c:crosses val="autoZero"/>
        <c:crossBetween val="midCat"/>
      </c:valAx>
      <c:valAx>
        <c:axId val="15937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20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División!$C$7</c:f>
              <c:strCache>
                <c:ptCount val="1"/>
                <c:pt idx="0">
                  <c:v>División1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División!$B$8:$B$29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xVal>
          <c:yVal>
            <c:numRef>
              <c:f>División!$C$8:$C$29</c:f>
              <c:numCache>
                <c:formatCode>General</c:formatCode>
                <c:ptCount val="22"/>
                <c:pt idx="0">
                  <c:v>7.2999999999999993E-11</c:v>
                </c:pt>
                <c:pt idx="1">
                  <c:v>2.5759999999999998E-9</c:v>
                </c:pt>
                <c:pt idx="2" formatCode="0.00E+00">
                  <c:v>1.0300000000000001E-7</c:v>
                </c:pt>
                <c:pt idx="3" formatCode="0.00E+00">
                  <c:v>1.2800000000000001E-7</c:v>
                </c:pt>
                <c:pt idx="4" formatCode="0.00E+00">
                  <c:v>2.8700000000000002E-7</c:v>
                </c:pt>
                <c:pt idx="5" formatCode="0.00E+00">
                  <c:v>5.4900000000000006E-7</c:v>
                </c:pt>
                <c:pt idx="6" formatCode="0.00E+00">
                  <c:v>8.7900000000000008E-7</c:v>
                </c:pt>
                <c:pt idx="7" formatCode="0.00E+00">
                  <c:v>1.607E-6</c:v>
                </c:pt>
                <c:pt idx="8" formatCode="0.00E+00">
                  <c:v>2.39E-6</c:v>
                </c:pt>
                <c:pt idx="9" formatCode="0.00E+00">
                  <c:v>4.1610000000000005E-6</c:v>
                </c:pt>
                <c:pt idx="10" formatCode="0.00E+00">
                  <c:v>1.1277000000000001E-5</c:v>
                </c:pt>
                <c:pt idx="11" formatCode="0.00E+00">
                  <c:v>1.4421000000000001E-5</c:v>
                </c:pt>
                <c:pt idx="12" formatCode="0.00E+00">
                  <c:v>4.6948000000000005E-5</c:v>
                </c:pt>
                <c:pt idx="13" formatCode="0.00E+00">
                  <c:v>5.9843000000000003E-5</c:v>
                </c:pt>
                <c:pt idx="14" formatCode="0.00E+00">
                  <c:v>1.2330200000000002E-4</c:v>
                </c:pt>
                <c:pt idx="15" formatCode="0.00E+00">
                  <c:v>3.1511700000000001E-4</c:v>
                </c:pt>
                <c:pt idx="17" formatCode="0.000000">
                  <c:v>1E-3</c:v>
                </c:pt>
                <c:pt idx="18" formatCode="0.000000">
                  <c:v>1.7600000000000001E-3</c:v>
                </c:pt>
                <c:pt idx="19" formatCode="0.000000">
                  <c:v>2.7500000000000003E-3</c:v>
                </c:pt>
                <c:pt idx="20" formatCode="0.000000">
                  <c:v>5.3300000000000005E-3</c:v>
                </c:pt>
                <c:pt idx="21" formatCode="0.000000">
                  <c:v>1.0540000000000001E-2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A74-AF64-B21419BED046}"/>
            </c:ext>
          </c:extLst>
        </c:ser>
        <c:ser>
          <c:idx val="1"/>
          <c:order val="1"/>
          <c:tx>
            <c:strRef>
              <c:f>División!$D$7</c:f>
              <c:strCache>
                <c:ptCount val="1"/>
                <c:pt idx="0">
                  <c:v>División2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División!$B$8:$B$29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xVal>
          <c:yVal>
            <c:numRef>
              <c:f>División!$D$8:$D$29</c:f>
              <c:numCache>
                <c:formatCode>0.00E+00</c:formatCode>
                <c:ptCount val="22"/>
                <c:pt idx="0" formatCode="General">
                  <c:v>7.4000000000000003E-11</c:v>
                </c:pt>
                <c:pt idx="1">
                  <c:v>1.9900000000000002E-7</c:v>
                </c:pt>
                <c:pt idx="2">
                  <c:v>3.3800000000000004E-7</c:v>
                </c:pt>
                <c:pt idx="3">
                  <c:v>1.1000000000000001E-6</c:v>
                </c:pt>
                <c:pt idx="4">
                  <c:v>1.75E-6</c:v>
                </c:pt>
                <c:pt idx="5">
                  <c:v>3.7000000000000002E-6</c:v>
                </c:pt>
                <c:pt idx="6">
                  <c:v>6.3899999999999998E-6</c:v>
                </c:pt>
                <c:pt idx="7">
                  <c:v>1.6739999999999999E-5</c:v>
                </c:pt>
                <c:pt idx="8">
                  <c:v>3.4570000000000003E-5</c:v>
                </c:pt>
                <c:pt idx="9">
                  <c:v>7.6290000000000003E-5</c:v>
                </c:pt>
                <c:pt idx="10">
                  <c:v>1.3765000000000001E-4</c:v>
                </c:pt>
                <c:pt idx="11">
                  <c:v>3.2674000000000001E-4</c:v>
                </c:pt>
                <c:pt idx="12">
                  <c:v>5.8609000000000005E-4</c:v>
                </c:pt>
                <c:pt idx="13" formatCode="0.00000">
                  <c:v>1.3482100000000001E-3</c:v>
                </c:pt>
                <c:pt idx="14" formatCode="0.00000">
                  <c:v>2.4063800000000001E-3</c:v>
                </c:pt>
                <c:pt idx="15" formatCode="0.00000">
                  <c:v>5.6282500000000004E-3</c:v>
                </c:pt>
                <c:pt idx="16" formatCode="General">
                  <c:v>1.0010000000000002E-2</c:v>
                </c:pt>
                <c:pt idx="17" formatCode="General">
                  <c:v>2.3720000000000001E-2</c:v>
                </c:pt>
                <c:pt idx="18" formatCode="General">
                  <c:v>5.0480000000000004E-2</c:v>
                </c:pt>
                <c:pt idx="19" formatCode="General">
                  <c:v>0.11196</c:v>
                </c:pt>
                <c:pt idx="20" formatCode="General">
                  <c:v>0.18369000000000002</c:v>
                </c:pt>
                <c:pt idx="21" formatCode="General">
                  <c:v>0.43933000000000005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C-4A74-AF64-B21419BED046}"/>
            </c:ext>
          </c:extLst>
        </c:ser>
        <c:ser>
          <c:idx val="2"/>
          <c:order val="2"/>
          <c:tx>
            <c:strRef>
              <c:f>División!$E$7</c:f>
              <c:strCache>
                <c:ptCount val="1"/>
                <c:pt idx="0">
                  <c:v>División3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División!$B$8:$B$29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xVal>
          <c:yVal>
            <c:numRef>
              <c:f>División!$E$8:$E$29</c:f>
              <c:numCache>
                <c:formatCode>0.00E+00</c:formatCode>
                <c:ptCount val="22"/>
                <c:pt idx="0" formatCode="General">
                  <c:v>8.2999999999999998E-11</c:v>
                </c:pt>
                <c:pt idx="1">
                  <c:v>1.8900000000000001E-7</c:v>
                </c:pt>
                <c:pt idx="2">
                  <c:v>2.9000000000000003E-7</c:v>
                </c:pt>
                <c:pt idx="3">
                  <c:v>1.0100000000000001E-6</c:v>
                </c:pt>
                <c:pt idx="4">
                  <c:v>1.5099999999999999E-6</c:v>
                </c:pt>
                <c:pt idx="5">
                  <c:v>3.7100000000000001E-6</c:v>
                </c:pt>
                <c:pt idx="6">
                  <c:v>4.5000000000000001E-6</c:v>
                </c:pt>
                <c:pt idx="7">
                  <c:v>1.151E-5</c:v>
                </c:pt>
                <c:pt idx="8">
                  <c:v>2.19E-5</c:v>
                </c:pt>
                <c:pt idx="9">
                  <c:v>4.655E-5</c:v>
                </c:pt>
                <c:pt idx="10">
                  <c:v>6.9029999999999995E-5</c:v>
                </c:pt>
                <c:pt idx="11">
                  <c:v>1.9144E-4</c:v>
                </c:pt>
                <c:pt idx="12">
                  <c:v>2.8045000000000001E-4</c:v>
                </c:pt>
                <c:pt idx="13" formatCode="General">
                  <c:v>1.1800000000000001E-3</c:v>
                </c:pt>
                <c:pt idx="14" formatCode="General">
                  <c:v>1.6800000000000001E-3</c:v>
                </c:pt>
                <c:pt idx="15" formatCode="General">
                  <c:v>3.3500000000000001E-3</c:v>
                </c:pt>
                <c:pt idx="16" formatCode="0.00000">
                  <c:v>4.6000000000000008E-3</c:v>
                </c:pt>
                <c:pt idx="17" formatCode="General">
                  <c:v>1.174E-2</c:v>
                </c:pt>
                <c:pt idx="18" formatCode="General">
                  <c:v>1.7910000000000002E-2</c:v>
                </c:pt>
                <c:pt idx="19" formatCode="General">
                  <c:v>5.7030000000000004E-2</c:v>
                </c:pt>
                <c:pt idx="20" formatCode="General">
                  <c:v>7.529000000000001E-2</c:v>
                </c:pt>
                <c:pt idx="21" formatCode="General">
                  <c:v>0.19221000000000002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C-4A74-AF64-B21419BE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32639"/>
        <c:axId val="698058351"/>
      </c:scatterChart>
      <c:valAx>
        <c:axId val="85353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058351"/>
        <c:crosses val="autoZero"/>
        <c:crossBetween val="midCat"/>
      </c:valAx>
      <c:valAx>
        <c:axId val="6980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53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5</xdr:row>
      <xdr:rowOff>0</xdr:rowOff>
    </xdr:from>
    <xdr:to>
      <xdr:col>15</xdr:col>
      <xdr:colOff>617220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B6AB00-264A-4B8B-9306-8298D990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68580</xdr:rowOff>
    </xdr:from>
    <xdr:to>
      <xdr:col>15</xdr:col>
      <xdr:colOff>609600</xdr:colOff>
      <xdr:row>35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2801B0-98BF-4FC5-AFAC-56AA930BD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7</xdr:row>
      <xdr:rowOff>0</xdr:rowOff>
    </xdr:from>
    <xdr:to>
      <xdr:col>14</xdr:col>
      <xdr:colOff>624840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5FE427-B494-41D7-BA0B-C1053447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2D01A-A9F1-4D2C-85A9-C39614F05CA9}" name="Tabla1" displayName="Tabla1" ref="B8:D24" totalsRowShown="0" headerRowDxfId="7">
  <autoFilter ref="B8:D24" xr:uid="{0280963A-0FF4-405E-8ADD-BFAEA62C3AF5}"/>
  <tableColumns count="3">
    <tableColumn id="1" xr3:uid="{366B79DE-711E-4BB6-9947-487E7C4F7B60}" name="n"/>
    <tableColumn id="2" xr3:uid="{DB7CB2F4-EE0D-4EE2-878E-1359D4C0464F}" name="Sustracción1" dataDxfId="6"/>
    <tableColumn id="3" xr3:uid="{51CC97A1-EE78-4637-9B7D-E60A2D937F36}" name="Sustracción2" dataDxfId="5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C4D6E-BAD5-4FC0-ACDB-46E8D3317B3E}" name="Tabla2" displayName="Tabla2" ref="F8:G24" totalsRowShown="0" headerRowDxfId="4">
  <autoFilter ref="F8:G24" xr:uid="{E95ABA47-C27C-4A5C-A13C-C14ED484F0FD}"/>
  <tableColumns count="2">
    <tableColumn id="1" xr3:uid="{0F9CE74B-7CB2-4DE6-9392-101320C23C78}" name="n2" dataDxfId="3"/>
    <tableColumn id="2" xr3:uid="{4E2F37FC-F60F-43AD-872B-9ABE3248CCBF}" name="Sustracción3" dataDxfId="2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CA49A0-2AF9-45FF-B16F-BEC6D832DFCB}" name="Tabla3" displayName="Tabla3" ref="B7:E29" totalsRowShown="0">
  <autoFilter ref="B7:E29" xr:uid="{782D9263-74C7-451F-AE79-970CFDDEC72B}"/>
  <tableColumns count="4">
    <tableColumn id="1" xr3:uid="{93BA8BB3-3D1B-482B-B46D-73D1F2308811}" name="n"/>
    <tableColumn id="2" xr3:uid="{59521613-F31D-4610-BB34-CFED31357343}" name="División1" dataDxfId="1"/>
    <tableColumn id="3" xr3:uid="{B4542089-ED94-4110-B8CE-977BBEC6DEFB}" name="División2" dataDxfId="0"/>
    <tableColumn id="4" xr3:uid="{90081798-5F6B-4E93-A816-7F1E19DF08B0}" name="División3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2D44-62F1-46BB-89A1-BCA1F84F6623}">
  <dimension ref="B2:H32"/>
  <sheetViews>
    <sheetView tabSelected="1" workbookViewId="0">
      <selection activeCell="J20" sqref="J20"/>
    </sheetView>
  </sheetViews>
  <sheetFormatPr baseColWidth="10" defaultRowHeight="14.4" x14ac:dyDescent="0.3"/>
  <cols>
    <col min="3" max="3" width="14.6640625" customWidth="1"/>
    <col min="4" max="4" width="14.44140625" customWidth="1"/>
    <col min="5" max="5" width="14.6640625" customWidth="1"/>
    <col min="6" max="6" width="13.6640625" customWidth="1"/>
    <col min="7" max="7" width="15.109375" customWidth="1"/>
    <col min="8" max="8" width="13.33203125" customWidth="1"/>
  </cols>
  <sheetData>
    <row r="2" spans="2:8" ht="14.4" customHeight="1" x14ac:dyDescent="0.3">
      <c r="B2" s="38" t="s">
        <v>0</v>
      </c>
      <c r="C2" s="38"/>
      <c r="D2" s="38"/>
      <c r="E2" s="38"/>
      <c r="F2" s="38"/>
    </row>
    <row r="3" spans="2:8" x14ac:dyDescent="0.3">
      <c r="B3" s="38"/>
      <c r="C3" s="38"/>
      <c r="D3" s="38"/>
      <c r="E3" s="38"/>
      <c r="F3" s="38"/>
    </row>
    <row r="5" spans="2:8" x14ac:dyDescent="0.3">
      <c r="B5" s="39" t="s">
        <v>5</v>
      </c>
      <c r="C5" s="39"/>
    </row>
    <row r="7" spans="2:8" x14ac:dyDescent="0.3">
      <c r="G7" s="1"/>
    </row>
    <row r="8" spans="2:8" x14ac:dyDescent="0.3">
      <c r="B8" s="2" t="s">
        <v>1</v>
      </c>
      <c r="C8" s="2" t="s">
        <v>2</v>
      </c>
      <c r="D8" s="2" t="s">
        <v>3</v>
      </c>
      <c r="F8" s="2" t="s">
        <v>8</v>
      </c>
      <c r="G8" s="2" t="s">
        <v>4</v>
      </c>
    </row>
    <row r="9" spans="2:8" x14ac:dyDescent="0.3">
      <c r="B9">
        <v>1</v>
      </c>
      <c r="C9" s="5">
        <f>55*D28</f>
        <v>5.4999999999999996E-10</v>
      </c>
      <c r="D9" s="3">
        <f>274*D29</f>
        <v>2.7400000000000001E-8</v>
      </c>
      <c r="F9" s="20">
        <v>15</v>
      </c>
      <c r="G9" s="19">
        <f>129*D32</f>
        <v>1.2900000000000001E-3</v>
      </c>
      <c r="H9" s="40" t="s">
        <v>10</v>
      </c>
    </row>
    <row r="10" spans="2:8" x14ac:dyDescent="0.3">
      <c r="B10">
        <v>2</v>
      </c>
      <c r="C10" s="6">
        <f>396*0.0000000001</f>
        <v>3.9600000000000004E-8</v>
      </c>
      <c r="D10" s="3">
        <f>927*D29</f>
        <v>9.2700000000000003E-8</v>
      </c>
      <c r="F10" s="20">
        <v>16</v>
      </c>
      <c r="G10" s="19">
        <f>330*D32</f>
        <v>3.3000000000000004E-3</v>
      </c>
      <c r="H10" s="40"/>
    </row>
    <row r="11" spans="2:8" x14ac:dyDescent="0.3">
      <c r="B11">
        <v>4</v>
      </c>
      <c r="C11" s="6">
        <f>627*0.0000000001</f>
        <v>6.2699999999999999E-8</v>
      </c>
      <c r="D11" s="15">
        <f>253*D30</f>
        <v>2.53E-7</v>
      </c>
      <c r="F11" s="20">
        <v>17</v>
      </c>
      <c r="G11" s="19">
        <f>350*D32</f>
        <v>3.5000000000000001E-3</v>
      </c>
      <c r="H11" s="40"/>
    </row>
    <row r="12" spans="2:8" x14ac:dyDescent="0.3">
      <c r="B12">
        <v>8</v>
      </c>
      <c r="C12" s="6">
        <f>1285*0.0000000001</f>
        <v>1.2849999999999999E-7</v>
      </c>
      <c r="D12" s="15">
        <f>797*D30</f>
        <v>7.9700000000000006E-7</v>
      </c>
      <c r="F12" s="20">
        <v>18</v>
      </c>
      <c r="G12" s="19">
        <f>993*D32</f>
        <v>9.9300000000000013E-3</v>
      </c>
      <c r="H12" s="40"/>
    </row>
    <row r="13" spans="2:8" x14ac:dyDescent="0.3">
      <c r="B13">
        <v>16</v>
      </c>
      <c r="C13" s="6">
        <f>2489*0.0000000001</f>
        <v>2.4890000000000001E-7</v>
      </c>
      <c r="D13" s="15">
        <f>2774*D30</f>
        <v>2.774E-6</v>
      </c>
      <c r="F13" s="20">
        <v>19</v>
      </c>
      <c r="G13" s="19">
        <f>1373*D32</f>
        <v>1.3730000000000001E-2</v>
      </c>
      <c r="H13" s="40"/>
    </row>
    <row r="14" spans="2:8" x14ac:dyDescent="0.3">
      <c r="B14">
        <v>32</v>
      </c>
      <c r="C14" s="6">
        <f>4975*0.0000000001</f>
        <v>4.975E-7</v>
      </c>
      <c r="D14" s="15">
        <f>10430*D30</f>
        <v>1.043E-5</v>
      </c>
      <c r="F14" s="20">
        <v>20</v>
      </c>
      <c r="G14" s="19">
        <f>3951*D32</f>
        <v>3.9510000000000003E-2</v>
      </c>
      <c r="H14" s="40"/>
    </row>
    <row r="15" spans="2:8" x14ac:dyDescent="0.3">
      <c r="B15">
        <v>64</v>
      </c>
      <c r="C15" s="6">
        <f>10576*0.0000000001</f>
        <v>1.0576E-6</v>
      </c>
      <c r="D15" s="15">
        <f>40775*D30</f>
        <v>4.0775000000000002E-5</v>
      </c>
      <c r="F15" s="20">
        <v>21</v>
      </c>
      <c r="G15" s="21">
        <f>64*10^-4</f>
        <v>6.4000000000000003E-3</v>
      </c>
      <c r="H15" s="40" t="s">
        <v>9</v>
      </c>
    </row>
    <row r="16" spans="2:8" x14ac:dyDescent="0.3">
      <c r="B16">
        <v>128</v>
      </c>
      <c r="C16" s="6">
        <f>21456*0.0000000001</f>
        <v>2.1456000000000003E-6</v>
      </c>
      <c r="D16" s="15">
        <f>135987*D30</f>
        <v>1.3598700000000001E-4</v>
      </c>
      <c r="F16" s="20">
        <v>22</v>
      </c>
      <c r="G16" s="4">
        <f>83*10^-4</f>
        <v>8.3000000000000001E-3</v>
      </c>
      <c r="H16" s="40"/>
    </row>
    <row r="17" spans="2:8" x14ac:dyDescent="0.3">
      <c r="B17">
        <v>256</v>
      </c>
      <c r="C17" s="6">
        <f>42926*0.0000000001</f>
        <v>4.2926000000000002E-6</v>
      </c>
      <c r="D17" s="16">
        <f>45860*D31</f>
        <v>4.5860000000000003E-4</v>
      </c>
      <c r="F17" s="20">
        <v>23</v>
      </c>
      <c r="G17" s="4">
        <f>316*10^-4</f>
        <v>3.1600000000000003E-2</v>
      </c>
      <c r="H17" s="40"/>
    </row>
    <row r="18" spans="2:8" x14ac:dyDescent="0.3">
      <c r="B18">
        <v>512</v>
      </c>
      <c r="C18" s="6">
        <f>86757*0.0000000001</f>
        <v>8.6757000000000006E-6</v>
      </c>
      <c r="D18" s="18">
        <f>158*0.00001</f>
        <v>1.58E-3</v>
      </c>
      <c r="F18" s="20">
        <v>24</v>
      </c>
      <c r="G18" s="4">
        <f>645*10^-4</f>
        <v>6.4500000000000002E-2</v>
      </c>
      <c r="H18" s="40"/>
    </row>
    <row r="19" spans="2:8" x14ac:dyDescent="0.3">
      <c r="B19">
        <v>1024</v>
      </c>
      <c r="C19" s="7">
        <f>17047*0.000000001</f>
        <v>1.7047000000000001E-5</v>
      </c>
      <c r="D19" s="18">
        <f>601*0.00001</f>
        <v>6.0100000000000006E-3</v>
      </c>
      <c r="F19" s="20">
        <v>25</v>
      </c>
      <c r="G19" s="4">
        <f>885*10^-4</f>
        <v>8.8500000000000009E-2</v>
      </c>
      <c r="H19" s="40"/>
    </row>
    <row r="20" spans="2:8" x14ac:dyDescent="0.3">
      <c r="B20">
        <v>2048</v>
      </c>
      <c r="C20" s="7">
        <f>53546*0.000000001</f>
        <v>5.3546000000000005E-5</v>
      </c>
      <c r="D20" s="18">
        <f>2302*0.00001</f>
        <v>2.3020000000000002E-2</v>
      </c>
      <c r="F20" s="20">
        <v>26</v>
      </c>
      <c r="G20" s="4">
        <f>2790*10^-4</f>
        <v>0.27900000000000003</v>
      </c>
      <c r="H20" s="40"/>
    </row>
    <row r="21" spans="2:8" x14ac:dyDescent="0.3">
      <c r="B21">
        <v>4096</v>
      </c>
      <c r="C21" s="7">
        <f>108007*0.000000001</f>
        <v>1.0800700000000001E-4</v>
      </c>
      <c r="D21" s="18">
        <f>9096*0.00001</f>
        <v>9.0960000000000013E-2</v>
      </c>
      <c r="F21" s="20">
        <v>27</v>
      </c>
      <c r="G21" s="4">
        <f>3903*10^-4</f>
        <v>0.39030000000000004</v>
      </c>
      <c r="H21" s="40"/>
    </row>
    <row r="22" spans="2:8" x14ac:dyDescent="0.3">
      <c r="B22">
        <v>8192</v>
      </c>
      <c r="C22" s="7">
        <f>221974*0.000000001</f>
        <v>2.2197400000000003E-4</v>
      </c>
      <c r="D22" s="18">
        <f>36624*0.00001</f>
        <v>0.36624000000000001</v>
      </c>
      <c r="F22" s="20">
        <v>28</v>
      </c>
      <c r="G22" s="4">
        <f>11476*10^-4</f>
        <v>1.1476</v>
      </c>
      <c r="H22" s="40"/>
    </row>
    <row r="23" spans="2:8" x14ac:dyDescent="0.3">
      <c r="B23">
        <v>16384</v>
      </c>
      <c r="C23" s="7">
        <f>457795*D30</f>
        <v>4.5779500000000004E-4</v>
      </c>
      <c r="D23" s="18">
        <f>146156*0.00001</f>
        <v>1.4615600000000002</v>
      </c>
      <c r="F23" s="20">
        <v>29</v>
      </c>
      <c r="G23" s="4">
        <f>14430*10^-4</f>
        <v>1.4430000000000001</v>
      </c>
      <c r="H23" s="40"/>
    </row>
    <row r="24" spans="2:8" x14ac:dyDescent="0.3">
      <c r="B24">
        <v>32768</v>
      </c>
      <c r="C24" s="8">
        <f>100915*D31</f>
        <v>1.0091500000000001E-3</v>
      </c>
      <c r="D24" s="18"/>
      <c r="F24" s="20">
        <v>30</v>
      </c>
      <c r="G24" s="4">
        <f>45344*10^-4</f>
        <v>4.5344000000000007</v>
      </c>
      <c r="H24" s="40"/>
    </row>
    <row r="27" spans="2:8" x14ac:dyDescent="0.3">
      <c r="C27" s="9" t="s">
        <v>7</v>
      </c>
      <c r="D27" s="9" t="s">
        <v>6</v>
      </c>
    </row>
    <row r="28" spans="2:8" x14ac:dyDescent="0.3">
      <c r="C28" s="10">
        <v>1000000000</v>
      </c>
      <c r="D28" s="11">
        <v>9.9999999999999994E-12</v>
      </c>
    </row>
    <row r="29" spans="2:8" x14ac:dyDescent="0.3">
      <c r="C29" s="12">
        <v>100000000</v>
      </c>
      <c r="D29" s="11">
        <v>1E-10</v>
      </c>
    </row>
    <row r="30" spans="2:8" x14ac:dyDescent="0.3">
      <c r="C30" s="13">
        <v>10000000</v>
      </c>
      <c r="D30" s="11">
        <v>1.0000000000000001E-9</v>
      </c>
    </row>
    <row r="31" spans="2:8" x14ac:dyDescent="0.3">
      <c r="C31" s="14">
        <v>1000000</v>
      </c>
      <c r="D31" s="11">
        <v>1E-8</v>
      </c>
    </row>
    <row r="32" spans="2:8" x14ac:dyDescent="0.3">
      <c r="C32" s="17">
        <v>1000</v>
      </c>
      <c r="D32" s="11">
        <v>1.0000000000000001E-5</v>
      </c>
    </row>
  </sheetData>
  <mergeCells count="4">
    <mergeCell ref="B2:F3"/>
    <mergeCell ref="B5:C5"/>
    <mergeCell ref="H15:H24"/>
    <mergeCell ref="H9:H14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415D-094E-422B-957A-ADF7CCDFD2AE}">
  <dimension ref="B2:H29"/>
  <sheetViews>
    <sheetView workbookViewId="0">
      <selection activeCell="H23" sqref="H23"/>
    </sheetView>
  </sheetViews>
  <sheetFormatPr baseColWidth="10" defaultRowHeight="14.4" x14ac:dyDescent="0.3"/>
  <sheetData>
    <row r="2" spans="2:8" x14ac:dyDescent="0.3">
      <c r="B2" s="38" t="s">
        <v>0</v>
      </c>
      <c r="C2" s="38"/>
      <c r="D2" s="38"/>
      <c r="E2" s="38"/>
      <c r="F2" s="38"/>
    </row>
    <row r="3" spans="2:8" x14ac:dyDescent="0.3">
      <c r="B3" s="38"/>
      <c r="C3" s="38"/>
      <c r="D3" s="38"/>
      <c r="E3" s="38"/>
      <c r="F3" s="38"/>
    </row>
    <row r="6" spans="2:8" ht="15" thickBot="1" x14ac:dyDescent="0.35"/>
    <row r="7" spans="2:8" ht="15" thickBot="1" x14ac:dyDescent="0.35">
      <c r="B7" s="23" t="s">
        <v>1</v>
      </c>
      <c r="C7" s="2" t="s">
        <v>11</v>
      </c>
      <c r="D7" s="2" t="s">
        <v>12</v>
      </c>
      <c r="E7" s="2" t="s">
        <v>13</v>
      </c>
    </row>
    <row r="8" spans="2:8" x14ac:dyDescent="0.3">
      <c r="B8" s="22">
        <v>1</v>
      </c>
      <c r="C8" s="26">
        <f>73*H9</f>
        <v>7.2999999999999993E-11</v>
      </c>
      <c r="D8" s="26">
        <f>74*H9</f>
        <v>7.4000000000000003E-11</v>
      </c>
      <c r="E8" s="26">
        <f>83*H9</f>
        <v>8.2999999999999998E-11</v>
      </c>
      <c r="G8" s="27" t="s">
        <v>7</v>
      </c>
      <c r="H8" s="27" t="s">
        <v>6</v>
      </c>
    </row>
    <row r="9" spans="2:8" x14ac:dyDescent="0.3">
      <c r="B9" s="1">
        <v>2</v>
      </c>
      <c r="C9" s="26">
        <f>2576*H9</f>
        <v>2.5759999999999998E-9</v>
      </c>
      <c r="D9" s="24">
        <f>199*H10</f>
        <v>1.9900000000000002E-7</v>
      </c>
      <c r="E9" s="24">
        <f>189*H10</f>
        <v>1.8900000000000001E-7</v>
      </c>
      <c r="G9" s="25">
        <v>1000000000</v>
      </c>
      <c r="H9" s="17">
        <f>10^-12</f>
        <v>9.9999999999999998E-13</v>
      </c>
    </row>
    <row r="10" spans="2:8" x14ac:dyDescent="0.3">
      <c r="B10" s="22">
        <v>4</v>
      </c>
      <c r="C10" s="24">
        <f>103*H10</f>
        <v>1.0300000000000001E-7</v>
      </c>
      <c r="D10" s="30">
        <f>338*H10</f>
        <v>3.3800000000000004E-7</v>
      </c>
      <c r="E10" s="24">
        <f>290*H10</f>
        <v>2.9000000000000003E-7</v>
      </c>
      <c r="G10" s="13">
        <v>10000000</v>
      </c>
      <c r="H10" s="11">
        <v>1.0000000000000001E-9</v>
      </c>
    </row>
    <row r="11" spans="2:8" x14ac:dyDescent="0.3">
      <c r="B11" s="1">
        <v>8</v>
      </c>
      <c r="C11" s="24">
        <f>128*H10</f>
        <v>1.2800000000000001E-7</v>
      </c>
      <c r="D11" s="28">
        <f>110*H11</f>
        <v>1.1000000000000001E-6</v>
      </c>
      <c r="E11" s="37">
        <f>101*H11</f>
        <v>1.0100000000000001E-6</v>
      </c>
      <c r="G11" s="14">
        <v>1000000</v>
      </c>
      <c r="H11" s="11">
        <v>1E-8</v>
      </c>
    </row>
    <row r="12" spans="2:8" x14ac:dyDescent="0.3">
      <c r="B12" s="22">
        <v>16</v>
      </c>
      <c r="C12" s="24">
        <f>287*H10</f>
        <v>2.8700000000000002E-7</v>
      </c>
      <c r="D12" s="28">
        <f>175*H11</f>
        <v>1.75E-6</v>
      </c>
      <c r="E12" s="37">
        <f>151*H11</f>
        <v>1.5099999999999999E-6</v>
      </c>
      <c r="G12" s="17">
        <v>1000</v>
      </c>
      <c r="H12" s="11">
        <v>1.0000000000000001E-5</v>
      </c>
    </row>
    <row r="13" spans="2:8" x14ac:dyDescent="0.3">
      <c r="B13" s="1">
        <v>32</v>
      </c>
      <c r="C13" s="24">
        <f>549*H10</f>
        <v>5.4900000000000006E-7</v>
      </c>
      <c r="D13" s="28">
        <f>370*H11</f>
        <v>3.7000000000000002E-6</v>
      </c>
      <c r="E13" s="37">
        <f>371*H11</f>
        <v>3.7100000000000001E-6</v>
      </c>
    </row>
    <row r="14" spans="2:8" x14ac:dyDescent="0.3">
      <c r="B14" s="22">
        <v>64</v>
      </c>
      <c r="C14" s="24">
        <f>879*H10</f>
        <v>8.7900000000000008E-7</v>
      </c>
      <c r="D14" s="28">
        <f>639*H11</f>
        <v>6.3899999999999998E-6</v>
      </c>
      <c r="E14" s="37">
        <f>450*H11</f>
        <v>4.5000000000000001E-6</v>
      </c>
    </row>
    <row r="15" spans="2:8" x14ac:dyDescent="0.3">
      <c r="B15" s="1">
        <v>128</v>
      </c>
      <c r="C15" s="24">
        <f>1607*H10</f>
        <v>1.607E-6</v>
      </c>
      <c r="D15" s="28">
        <f>1674*H11</f>
        <v>1.6739999999999999E-5</v>
      </c>
      <c r="E15" s="37">
        <f>1151*H11</f>
        <v>1.151E-5</v>
      </c>
    </row>
    <row r="16" spans="2:8" x14ac:dyDescent="0.3">
      <c r="B16" s="22">
        <v>256</v>
      </c>
      <c r="C16" s="24">
        <f>2390*H10</f>
        <v>2.39E-6</v>
      </c>
      <c r="D16" s="28">
        <f>3457*H11</f>
        <v>3.4570000000000003E-5</v>
      </c>
      <c r="E16" s="37">
        <f>2190*H11</f>
        <v>2.19E-5</v>
      </c>
    </row>
    <row r="17" spans="2:5" x14ac:dyDescent="0.3">
      <c r="B17" s="1">
        <v>512</v>
      </c>
      <c r="C17" s="24">
        <f>4161*H10</f>
        <v>4.1610000000000005E-6</v>
      </c>
      <c r="D17" s="28">
        <f>7629*H11</f>
        <v>7.6290000000000003E-5</v>
      </c>
      <c r="E17" s="37">
        <f>4655*H11</f>
        <v>4.655E-5</v>
      </c>
    </row>
    <row r="18" spans="2:5" x14ac:dyDescent="0.3">
      <c r="B18" s="22">
        <v>1024</v>
      </c>
      <c r="C18" s="24">
        <f>11277*H10</f>
        <v>1.1277000000000001E-5</v>
      </c>
      <c r="D18" s="28">
        <f>13765*H11</f>
        <v>1.3765000000000001E-4</v>
      </c>
      <c r="E18" s="37">
        <f>6903*H11</f>
        <v>6.9029999999999995E-5</v>
      </c>
    </row>
    <row r="19" spans="2:5" x14ac:dyDescent="0.3">
      <c r="B19" s="1">
        <v>2048</v>
      </c>
      <c r="C19" s="24">
        <f>14421*H10</f>
        <v>1.4421000000000001E-5</v>
      </c>
      <c r="D19" s="28">
        <f>32674*H11</f>
        <v>3.2674000000000001E-4</v>
      </c>
      <c r="E19" s="37">
        <f>19144*H11</f>
        <v>1.9144E-4</v>
      </c>
    </row>
    <row r="20" spans="2:5" x14ac:dyDescent="0.3">
      <c r="B20" s="22">
        <v>4096</v>
      </c>
      <c r="C20" s="24">
        <f>46948*H10</f>
        <v>4.6948000000000005E-5</v>
      </c>
      <c r="D20" s="28">
        <f>58609*H11</f>
        <v>5.8609000000000005E-4</v>
      </c>
      <c r="E20" s="37">
        <f>28045*H11</f>
        <v>2.8045000000000001E-4</v>
      </c>
    </row>
    <row r="21" spans="2:5" x14ac:dyDescent="0.3">
      <c r="B21" s="1">
        <v>8192</v>
      </c>
      <c r="C21" s="24">
        <f>59843*H10</f>
        <v>5.9843000000000003E-5</v>
      </c>
      <c r="D21" s="29">
        <f>134821*H11</f>
        <v>1.3482100000000001E-3</v>
      </c>
      <c r="E21" s="34">
        <f>118*H12</f>
        <v>1.1800000000000001E-3</v>
      </c>
    </row>
    <row r="22" spans="2:5" x14ac:dyDescent="0.3">
      <c r="B22" s="22">
        <v>16384</v>
      </c>
      <c r="C22" s="24">
        <f>123302*H10</f>
        <v>1.2330200000000002E-4</v>
      </c>
      <c r="D22" s="29">
        <f>240638*H11</f>
        <v>2.4063800000000001E-3</v>
      </c>
      <c r="E22" s="34">
        <f>168*H12</f>
        <v>1.6800000000000001E-3</v>
      </c>
    </row>
    <row r="23" spans="2:5" x14ac:dyDescent="0.3">
      <c r="B23" s="31">
        <v>32768</v>
      </c>
      <c r="C23" s="24">
        <f>315117*H10</f>
        <v>3.1511700000000001E-4</v>
      </c>
      <c r="D23" s="29">
        <f>562825*H11</f>
        <v>5.6282500000000004E-3</v>
      </c>
      <c r="E23" s="34">
        <f>335*H12</f>
        <v>3.3500000000000001E-3</v>
      </c>
    </row>
    <row r="24" spans="2:5" x14ac:dyDescent="0.3">
      <c r="B24" s="31">
        <v>65536</v>
      </c>
      <c r="C24" s="35"/>
      <c r="D24" s="33">
        <f>1001*H12</f>
        <v>1.0010000000000002E-2</v>
      </c>
      <c r="E24" s="36">
        <f>460*H12</f>
        <v>4.6000000000000008E-3</v>
      </c>
    </row>
    <row r="25" spans="2:5" x14ac:dyDescent="0.3">
      <c r="B25">
        <v>131072</v>
      </c>
      <c r="C25" s="32">
        <f>100*H12</f>
        <v>1E-3</v>
      </c>
      <c r="D25" s="33">
        <f>2372*H12</f>
        <v>2.3720000000000001E-2</v>
      </c>
      <c r="E25" s="34">
        <f>1174*H12</f>
        <v>1.174E-2</v>
      </c>
    </row>
    <row r="26" spans="2:5" x14ac:dyDescent="0.3">
      <c r="B26">
        <v>262144</v>
      </c>
      <c r="C26" s="32">
        <f>176*H12</f>
        <v>1.7600000000000001E-3</v>
      </c>
      <c r="D26" s="33">
        <f>5048*H12</f>
        <v>5.0480000000000004E-2</v>
      </c>
      <c r="E26" s="34">
        <f>1791*H12</f>
        <v>1.7910000000000002E-2</v>
      </c>
    </row>
    <row r="27" spans="2:5" x14ac:dyDescent="0.3">
      <c r="B27">
        <v>524288</v>
      </c>
      <c r="C27" s="32">
        <f>275*H12</f>
        <v>2.7500000000000003E-3</v>
      </c>
      <c r="D27" s="33">
        <f>11196*H12</f>
        <v>0.11196</v>
      </c>
      <c r="E27" s="34">
        <f>5703*H12</f>
        <v>5.7030000000000004E-2</v>
      </c>
    </row>
    <row r="28" spans="2:5" x14ac:dyDescent="0.3">
      <c r="B28">
        <v>1048576</v>
      </c>
      <c r="C28" s="32">
        <f>533*H12</f>
        <v>5.3300000000000005E-3</v>
      </c>
      <c r="D28" s="33">
        <f>18369*H12</f>
        <v>0.18369000000000002</v>
      </c>
      <c r="E28" s="34">
        <f>7529*H12</f>
        <v>7.529000000000001E-2</v>
      </c>
    </row>
    <row r="29" spans="2:5" x14ac:dyDescent="0.3">
      <c r="B29">
        <v>2097152</v>
      </c>
      <c r="C29" s="32">
        <f>1054*H12</f>
        <v>1.0540000000000001E-2</v>
      </c>
      <c r="D29" s="33">
        <f>43933*H12</f>
        <v>0.43933000000000005</v>
      </c>
      <c r="E29" s="34">
        <f>19221*H12</f>
        <v>0.19221000000000002</v>
      </c>
    </row>
  </sheetData>
  <mergeCells count="1">
    <mergeCell ref="B2:F3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Sustracción</vt:lpstr>
      <vt:lpstr>División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msame</dc:creator>
  <cp:lastModifiedBy>msame</cp:lastModifiedBy>
  <dcterms:created xsi:type="dcterms:W3CDTF">2020-02-28T14:43:58Z</dcterms:created>
  <dcterms:modified xsi:type="dcterms:W3CDTF">2020-03-06T15:47:03Z</dcterms:modified>
</cp:coreProperties>
</file>