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sed\Downloads\MATRIZ\"/>
    </mc:Choice>
  </mc:AlternateContent>
  <xr:revisionPtr revIDLastSave="71" documentId="11_CD5DEC4232EBC2351D66475A2715D44980B26BE7" xr6:coauthVersionLast="47" xr6:coauthVersionMax="47" xr10:uidLastSave="{639C92B1-4B59-44AF-9762-335F680928C2}"/>
  <bookViews>
    <workbookView xWindow="1515" yWindow="1515" windowWidth="21600" windowHeight="11385" firstSheet="1" activeTab="1" xr2:uid="{00000000-000D-0000-FFFF-FFFF00000000}"/>
  </bookViews>
  <sheets>
    <sheet name="- AYUDA -" sheetId="5" r:id="rId1"/>
    <sheet name="Precios " sheetId="10" r:id="rId2"/>
    <sheet name="Precios  (2)" sheetId="11" r:id="rId3"/>
    <sheet name="Soporte" sheetId="8" state="hidden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0" l="1"/>
  <c r="D9" i="10"/>
  <c r="E9" i="10"/>
  <c r="B9" i="10"/>
  <c r="F21" i="11"/>
  <c r="E21" i="11"/>
  <c r="D21" i="11"/>
  <c r="F20" i="11"/>
  <c r="E20" i="11"/>
  <c r="D20" i="11"/>
  <c r="F19" i="11"/>
  <c r="E19" i="11"/>
  <c r="D19" i="11"/>
  <c r="J19" i="11"/>
  <c r="F18" i="11"/>
  <c r="E18" i="11"/>
  <c r="D18" i="11"/>
  <c r="K18" i="11" s="1"/>
  <c r="F17" i="11"/>
  <c r="E17" i="11"/>
  <c r="D17" i="11"/>
  <c r="F16" i="11"/>
  <c r="E16" i="11"/>
  <c r="D16" i="11"/>
  <c r="F15" i="11"/>
  <c r="E15" i="11"/>
  <c r="D15" i="11"/>
  <c r="K15" i="11" s="1"/>
  <c r="F14" i="11"/>
  <c r="E14" i="11"/>
  <c r="D14" i="11"/>
  <c r="F13" i="11"/>
  <c r="E13" i="11"/>
  <c r="D13" i="11"/>
  <c r="F12" i="11"/>
  <c r="E12" i="11"/>
  <c r="D12" i="11"/>
  <c r="F11" i="11"/>
  <c r="E11" i="11"/>
  <c r="D11" i="11"/>
  <c r="F9" i="11"/>
  <c r="F10" i="11"/>
  <c r="J23" i="11"/>
  <c r="K24" i="11"/>
  <c r="E10" i="11"/>
  <c r="E9" i="11"/>
  <c r="E25" i="11" s="1"/>
  <c r="D9" i="11"/>
  <c r="D10" i="11"/>
  <c r="L18" i="11"/>
  <c r="K22" i="11"/>
  <c r="J10" i="11"/>
  <c r="L17" i="11"/>
  <c r="J18" i="11"/>
  <c r="L13" i="11"/>
  <c r="K17" i="11"/>
  <c r="J21" i="11"/>
  <c r="K23" i="11"/>
  <c r="J11" i="11"/>
  <c r="J14" i="11"/>
  <c r="L22" i="11"/>
  <c r="L23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I25" i="11"/>
  <c r="H25" i="11"/>
  <c r="G25" i="11"/>
  <c r="J22" i="11"/>
  <c r="K21" i="11"/>
  <c r="K19" i="11"/>
  <c r="L14" i="11"/>
  <c r="K13" i="11"/>
  <c r="L10" i="11"/>
  <c r="K9" i="11"/>
  <c r="I26" i="10"/>
  <c r="H26" i="10"/>
  <c r="G26" i="10"/>
  <c r="L25" i="10"/>
  <c r="K25" i="10"/>
  <c r="J25" i="10"/>
  <c r="L24" i="10"/>
  <c r="K24" i="10"/>
  <c r="J24" i="10"/>
  <c r="L23" i="10"/>
  <c r="K23" i="10"/>
  <c r="J23" i="10"/>
  <c r="L22" i="10"/>
  <c r="K22" i="10"/>
  <c r="J22" i="10"/>
  <c r="L21" i="10"/>
  <c r="K21" i="10"/>
  <c r="J21" i="10"/>
  <c r="L20" i="10"/>
  <c r="K20" i="10"/>
  <c r="J20" i="10"/>
  <c r="L19" i="10"/>
  <c r="K19" i="10"/>
  <c r="J19" i="10"/>
  <c r="F18" i="10"/>
  <c r="E18" i="10"/>
  <c r="D18" i="10"/>
  <c r="B18" i="10"/>
  <c r="F17" i="10"/>
  <c r="E17" i="10"/>
  <c r="D17" i="10"/>
  <c r="B17" i="10"/>
  <c r="F16" i="10"/>
  <c r="E16" i="10"/>
  <c r="D16" i="10"/>
  <c r="L16" i="10" s="1"/>
  <c r="B16" i="10"/>
  <c r="F15" i="10"/>
  <c r="E15" i="10"/>
  <c r="D15" i="10"/>
  <c r="L15" i="10" s="1"/>
  <c r="B15" i="10"/>
  <c r="F14" i="10"/>
  <c r="E14" i="10"/>
  <c r="D14" i="10"/>
  <c r="K14" i="10" s="1"/>
  <c r="B14" i="10"/>
  <c r="F13" i="10"/>
  <c r="E13" i="10"/>
  <c r="D13" i="10"/>
  <c r="J13" i="10" s="1"/>
  <c r="B13" i="10"/>
  <c r="F12" i="10"/>
  <c r="E12" i="10"/>
  <c r="D12" i="10"/>
  <c r="L12" i="10" s="1"/>
  <c r="B12" i="10"/>
  <c r="F11" i="10"/>
  <c r="E11" i="10"/>
  <c r="D11" i="10"/>
  <c r="L11" i="10" s="1"/>
  <c r="B11" i="10"/>
  <c r="F10" i="10"/>
  <c r="E10" i="10"/>
  <c r="E26" i="10" s="1"/>
  <c r="D10" i="10"/>
  <c r="B10" i="10"/>
  <c r="K10" i="10" l="1"/>
  <c r="D26" i="10"/>
  <c r="L18" i="10"/>
  <c r="J9" i="10"/>
  <c r="L9" i="10"/>
  <c r="K9" i="10"/>
  <c r="J16" i="10"/>
  <c r="F26" i="10"/>
  <c r="J14" i="10"/>
  <c r="J17" i="10"/>
  <c r="K18" i="10"/>
  <c r="J12" i="10"/>
  <c r="J15" i="10"/>
  <c r="J18" i="10"/>
  <c r="J15" i="11"/>
  <c r="J20" i="11"/>
  <c r="J16" i="11"/>
  <c r="J12" i="11"/>
  <c r="L19" i="11"/>
  <c r="L21" i="11"/>
  <c r="K20" i="11"/>
  <c r="J24" i="11"/>
  <c r="K11" i="11"/>
  <c r="L20" i="11"/>
  <c r="L24" i="11"/>
  <c r="F25" i="11"/>
  <c r="L12" i="11"/>
  <c r="J9" i="11"/>
  <c r="K10" i="11"/>
  <c r="L11" i="11"/>
  <c r="J13" i="11"/>
  <c r="K14" i="11"/>
  <c r="L15" i="11"/>
  <c r="J17" i="11"/>
  <c r="D25" i="11"/>
  <c r="L9" i="11"/>
  <c r="K12" i="11"/>
  <c r="K16" i="11"/>
  <c r="L16" i="11"/>
  <c r="L14" i="10"/>
  <c r="K17" i="10"/>
  <c r="J11" i="10"/>
  <c r="K12" i="10"/>
  <c r="K11" i="10"/>
  <c r="L10" i="10"/>
  <c r="K13" i="10"/>
  <c r="L13" i="10"/>
  <c r="K16" i="10"/>
  <c r="L17" i="10"/>
  <c r="J10" i="10"/>
  <c r="K15" i="10"/>
</calcChain>
</file>

<file path=xl/sharedStrings.xml><?xml version="1.0" encoding="utf-8"?>
<sst xmlns="http://schemas.openxmlformats.org/spreadsheetml/2006/main" count="78" uniqueCount="46">
  <si>
    <t>Ayuda</t>
  </si>
  <si>
    <t>Comparación de Precios entre diferentes proveedores</t>
  </si>
  <si>
    <t>Ingresa en la tabla los productos, los proveedores y sus precios</t>
  </si>
  <si>
    <t>ESTADÍSTICAS POR PRODUCTO</t>
  </si>
  <si>
    <t>PRODUCTO</t>
  </si>
  <si>
    <t>CANTIDAD</t>
  </si>
  <si>
    <t>PROVEEDOR 1</t>
  </si>
  <si>
    <t>PROVEEDOR 2</t>
  </si>
  <si>
    <t>PROVEEDOR 3</t>
  </si>
  <si>
    <t>PROVEEDOR 4</t>
  </si>
  <si>
    <t>PROVEEDOR 5</t>
  </si>
  <si>
    <t>PROVEEDOR 6</t>
  </si>
  <si>
    <t>PRECIO MÁS BAJO</t>
  </si>
  <si>
    <t>PRECIO PROMEDIO</t>
  </si>
  <si>
    <t>PRECIO MÁS ALTO</t>
  </si>
  <si>
    <t>Total</t>
  </si>
  <si>
    <t>DATOS ADICIONALES</t>
  </si>
  <si>
    <t>TIEMPO DE ENTREGA (DÍAS)</t>
  </si>
  <si>
    <t>Horas de dia los 7 dias de la semana</t>
  </si>
  <si>
    <t>de 3 a 5 minutos</t>
  </si>
  <si>
    <t>3 a 10 dias habiles</t>
  </si>
  <si>
    <t>entrega de 2  dias habiles</t>
  </si>
  <si>
    <t>1 a 5 dias habiles</t>
  </si>
  <si>
    <t>5 dias laborales</t>
  </si>
  <si>
    <t>COSTO DE ENVÍO</t>
  </si>
  <si>
    <t>$ 7.055</t>
  </si>
  <si>
    <t>$287.497</t>
  </si>
  <si>
    <t>$295.39</t>
  </si>
  <si>
    <t>FORMAS DE PAGO</t>
  </si>
  <si>
    <t>contado</t>
  </si>
  <si>
    <t>Almendras</t>
  </si>
  <si>
    <t>Nueces</t>
  </si>
  <si>
    <t>Pistachos</t>
  </si>
  <si>
    <t>Pecán</t>
  </si>
  <si>
    <t>Bananas</t>
  </si>
  <si>
    <t>Pasas</t>
  </si>
  <si>
    <t>Gratis</t>
  </si>
  <si>
    <t>Efvo</t>
  </si>
  <si>
    <t>Mercado Pago</t>
  </si>
  <si>
    <t>Efectivo</t>
  </si>
  <si>
    <t xml:space="preserve">Tarjeta </t>
  </si>
  <si>
    <t>Tarjeta cuotas</t>
  </si>
  <si>
    <t>Piñones</t>
  </si>
  <si>
    <t>Cranberries</t>
  </si>
  <si>
    <t>Castañas</t>
  </si>
  <si>
    <t>China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</si>
</sst>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\ #,##0.00;[Red]\-&quot;$&quot;\ #,##0.00"/>
    <numFmt numFmtId="165" formatCode="&quot;$&quot;\ #,##0.00"/>
  </numFmts>
  <fonts count="20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8745EC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1"/>
      <color rgb="FF000000"/>
      <name val="Arial"/>
      <family val="2"/>
    </font>
    <font>
      <sz val="13.95"/>
      <color rgb="FF595959"/>
      <name val="Calibri"/>
      <family val="2"/>
    </font>
    <font>
      <sz val="14"/>
      <color theme="1" tint="0.34998626667073579"/>
      <name val="Calibri"/>
      <scheme val="minor"/>
    </font>
    <font>
      <b/>
      <sz val="14"/>
      <color theme="1" tint="0.34998626667073579"/>
      <name val="Calibri"/>
      <scheme val="minor"/>
    </font>
    <font>
      <sz val="18"/>
      <color rgb="FF000000"/>
      <name val="Proxima Nova"/>
    </font>
    <font>
      <sz val="8"/>
      <color rgb="FF595959"/>
      <name val="Calibri"/>
      <scheme val="minor"/>
    </font>
    <font>
      <sz val="11"/>
      <color rgb="FF4D515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745EC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8745EC"/>
      </right>
      <top style="thin">
        <color theme="0"/>
      </top>
      <bottom style="thin">
        <color theme="0"/>
      </bottom>
      <diagonal/>
    </border>
    <border>
      <left style="medium">
        <color rgb="FF8745EC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8745EC"/>
      </right>
      <top style="thin">
        <color theme="0"/>
      </top>
      <bottom/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/>
      <top style="slantDashDot">
        <color theme="0" tint="-4.9989318521683403E-2"/>
      </top>
      <bottom style="medium">
        <color theme="0" tint="-4.9989318521683403E-2"/>
      </bottom>
      <diagonal/>
    </border>
    <border>
      <left style="medium">
        <color rgb="FF8745EC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/>
      <right/>
      <top/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rgb="FF8745EC"/>
      </left>
      <right/>
      <top style="medium">
        <color rgb="FF8745EC"/>
      </top>
      <bottom style="thin">
        <color theme="0"/>
      </bottom>
      <diagonal/>
    </border>
    <border>
      <left/>
      <right/>
      <top style="medium">
        <color rgb="FF8745EC"/>
      </top>
      <bottom style="thin">
        <color theme="0"/>
      </bottom>
      <diagonal/>
    </border>
    <border>
      <left/>
      <right style="medium">
        <color rgb="FF8745EC"/>
      </right>
      <top style="medium">
        <color rgb="FF8745EC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165" fontId="8" fillId="3" borderId="1" xfId="0" applyNumberFormat="1" applyFont="1" applyFill="1" applyBorder="1" applyAlignment="1">
      <alignment horizontal="center"/>
    </xf>
    <xf numFmtId="165" fontId="9" fillId="0" borderId="2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5" fontId="8" fillId="3" borderId="4" xfId="0" applyNumberFormat="1" applyFont="1" applyFill="1" applyBorder="1" applyAlignment="1">
      <alignment horizontal="center"/>
    </xf>
    <xf numFmtId="165" fontId="8" fillId="3" borderId="5" xfId="0" applyNumberFormat="1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5" fillId="0" borderId="0" xfId="2"/>
    <xf numFmtId="0" fontId="11" fillId="0" borderId="0" xfId="2" applyFont="1" applyAlignment="1">
      <alignment vertical="center"/>
    </xf>
    <xf numFmtId="0" fontId="11" fillId="0" borderId="0" xfId="2" applyFont="1" applyAlignment="1">
      <alignment vertical="top"/>
    </xf>
    <xf numFmtId="0" fontId="7" fillId="0" borderId="8" xfId="0" applyFont="1" applyBorder="1" applyAlignment="1">
      <alignment horizontal="left" vertical="center" wrapText="1" indent="1"/>
    </xf>
    <xf numFmtId="165" fontId="9" fillId="0" borderId="9" xfId="0" applyNumberFormat="1" applyFont="1" applyBorder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" fontId="10" fillId="0" borderId="1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5" fontId="8" fillId="3" borderId="6" xfId="0" applyNumberFormat="1" applyFont="1" applyFill="1" applyBorder="1" applyAlignment="1">
      <alignment horizontal="center"/>
    </xf>
    <xf numFmtId="165" fontId="8" fillId="3" borderId="13" xfId="0" applyNumberFormat="1" applyFont="1" applyFill="1" applyBorder="1" applyAlignment="1">
      <alignment horizontal="center"/>
    </xf>
    <xf numFmtId="165" fontId="8" fillId="3" borderId="14" xfId="0" applyNumberFormat="1" applyFont="1" applyFill="1" applyBorder="1" applyAlignment="1">
      <alignment horizontal="center"/>
    </xf>
    <xf numFmtId="0" fontId="0" fillId="5" borderId="3" xfId="0" applyFill="1" applyBorder="1"/>
    <xf numFmtId="0" fontId="7" fillId="4" borderId="7" xfId="0" applyFont="1" applyFill="1" applyBorder="1" applyAlignment="1">
      <alignment horizontal="center" vertical="center" wrapText="1"/>
    </xf>
    <xf numFmtId="2" fontId="9" fillId="0" borderId="2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5" fontId="10" fillId="3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15" xfId="0" applyNumberFormat="1" applyFont="1" applyBorder="1" applyAlignment="1">
      <alignment vertical="center" wrapText="1"/>
    </xf>
    <xf numFmtId="164" fontId="14" fillId="0" borderId="16" xfId="0" applyNumberFormat="1" applyFont="1" applyBorder="1" applyAlignment="1">
      <alignment vertical="center" wrapText="1"/>
    </xf>
    <xf numFmtId="164" fontId="13" fillId="0" borderId="17" xfId="0" applyNumberFormat="1" applyFont="1" applyBorder="1" applyAlignment="1">
      <alignment vertical="center" wrapText="1"/>
    </xf>
    <xf numFmtId="164" fontId="14" fillId="0" borderId="18" xfId="0" applyNumberFormat="1" applyFont="1" applyBorder="1" applyAlignment="1">
      <alignment vertical="center" wrapText="1"/>
    </xf>
    <xf numFmtId="165" fontId="9" fillId="2" borderId="2" xfId="0" applyNumberFormat="1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Alignment="1">
      <alignment horizontal="center" vertical="center"/>
    </xf>
    <xf numFmtId="165" fontId="9" fillId="0" borderId="19" xfId="0" applyNumberFormat="1" applyFont="1" applyBorder="1" applyAlignment="1">
      <alignment horizontal="center" vertical="center"/>
    </xf>
    <xf numFmtId="2" fontId="9" fillId="0" borderId="19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165" fontId="9" fillId="0" borderId="23" xfId="0" applyNumberFormat="1" applyFont="1" applyBorder="1" applyAlignment="1">
      <alignment horizontal="center" vertical="center"/>
    </xf>
    <xf numFmtId="165" fontId="9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" fontId="10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4" fontId="14" fillId="6" borderId="28" xfId="0" applyNumberFormat="1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vertical="center" wrapText="1"/>
    </xf>
    <xf numFmtId="0" fontId="13" fillId="0" borderId="0" xfId="0" applyFont="1"/>
    <xf numFmtId="165" fontId="9" fillId="2" borderId="0" xfId="0" applyNumberFormat="1" applyFont="1" applyFill="1" applyAlignment="1">
      <alignment horizontal="center"/>
    </xf>
    <xf numFmtId="165" fontId="9" fillId="0" borderId="2" xfId="0" applyNumberFormat="1" applyFont="1" applyBorder="1" applyAlignment="1">
      <alignment horizontal="center" vertical="center" wrapText="1"/>
    </xf>
    <xf numFmtId="165" fontId="9" fillId="0" borderId="19" xfId="0" applyNumberFormat="1" applyFont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2" fontId="9" fillId="4" borderId="2" xfId="0" applyNumberFormat="1" applyFont="1" applyFill="1" applyBorder="1" applyAlignment="1">
      <alignment horizontal="center" vertical="center"/>
    </xf>
    <xf numFmtId="165" fontId="9" fillId="4" borderId="2" xfId="0" applyNumberFormat="1" applyFont="1" applyFill="1" applyBorder="1" applyAlignment="1">
      <alignment horizontal="center" vertical="center"/>
    </xf>
    <xf numFmtId="165" fontId="8" fillId="3" borderId="33" xfId="0" applyNumberFormat="1" applyFont="1" applyFill="1" applyBorder="1" applyAlignment="1">
      <alignment horizontal="center"/>
    </xf>
    <xf numFmtId="0" fontId="15" fillId="0" borderId="26" xfId="0" applyFont="1" applyBorder="1" applyAlignment="1">
      <alignment horizontal="center" vertical="center"/>
    </xf>
    <xf numFmtId="4" fontId="16" fillId="0" borderId="26" xfId="0" applyNumberFormat="1" applyFont="1" applyBorder="1" applyAlignment="1">
      <alignment horizontal="center" vertical="center"/>
    </xf>
    <xf numFmtId="165" fontId="9" fillId="0" borderId="34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7" fillId="0" borderId="36" xfId="0" applyFont="1" applyBorder="1" applyAlignment="1">
      <alignment wrapText="1"/>
    </xf>
    <xf numFmtId="0" fontId="9" fillId="0" borderId="37" xfId="0" applyFont="1" applyBorder="1" applyAlignment="1">
      <alignment horizontal="center" vertical="center"/>
    </xf>
    <xf numFmtId="4" fontId="10" fillId="0" borderId="38" xfId="0" applyNumberFormat="1" applyFont="1" applyBorder="1" applyAlignment="1">
      <alignment horizontal="center" vertical="center"/>
    </xf>
    <xf numFmtId="0" fontId="19" fillId="0" borderId="0" xfId="0" applyFont="1"/>
    <xf numFmtId="0" fontId="9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10" fillId="4" borderId="0" xfId="0" applyNumberFormat="1" applyFont="1" applyFill="1" applyAlignment="1">
      <alignment horizontal="center" vertical="center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57">
    <dxf>
      <border>
        <left style="thin">
          <color rgb="FFFFFF66"/>
        </left>
        <right style="thin">
          <color rgb="FFFFFF66"/>
        </right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medium">
          <color rgb="FF8745EC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numFmt numFmtId="165" formatCode="&quot;$&quot;\ 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numFmt numFmtId="16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scheme val="minor"/>
      </font>
      <numFmt numFmtId="16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Estilo de tabla 1" defaultPivotStyle="PivotStyleLight16">
    <tableStyle name="Estilo de tabla 1" pivot="0" count="3" xr9:uid="{00000000-0011-0000-FFFF-FFFF00000000}">
      <tableStyleElement type="wholeTable" dxfId="56"/>
      <tableStyleElement type="headerRow" dxfId="55"/>
      <tableStyleElement type="totalRow" dxfId="54"/>
    </tableStyle>
  </tableStyles>
  <colors>
    <mruColors>
      <color rgb="FF8745EC"/>
      <color rgb="FFF8F3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35</xdr:row>
      <xdr:rowOff>76200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4000" y="1809750"/>
          <a:ext cx="7534275" cy="6115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En la plantilla de excel de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comparación de precios entre proveedores le permitirá saber que proveedor le da el mejor precio para cada producto que quiera comprar.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s-AR" sz="1600"/>
            <a:t> 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AR" sz="1600"/>
            <a:t> 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 los proveedores en la fila 8.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los productos a comparar en la columna B, la cantidad de cada uno de ellos en la columna C  y los precios a partir de la celda D9.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Opcional: Se pueden agregar datos adicionales que hacen a la decisión del proveedor: 	 	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Cantidad de días de entrega</a:t>
          </a:r>
          <a:b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</a:b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Costo de envío </a:t>
          </a:r>
        </a:p>
        <a:p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		Formas de pago </a:t>
          </a: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s-AR" sz="1600" b="0" i="1" u="dbl" strike="noStrike" baseline="0"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Resultados</a:t>
          </a:r>
          <a:endParaRPr lang="es-A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obtiene el precio más bajo, el promedio y el más alto en las columnas J, K y L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Se marcará en amarillo el proveedor que ofrece el precio más bajo total.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Aclaración</a:t>
          </a:r>
        </a:p>
        <a:p>
          <a:pPr marL="0" indent="0"/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En el caso de que haya más de un proveedor con el precio más bajo se marcará en amarillo también.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</xdr:col>
      <xdr:colOff>88899</xdr:colOff>
      <xdr:row>0</xdr:row>
      <xdr:rowOff>117475</xdr:rowOff>
    </xdr:from>
    <xdr:to>
      <xdr:col>6</xdr:col>
      <xdr:colOff>404812</xdr:colOff>
      <xdr:row>2</xdr:row>
      <xdr:rowOff>41275</xdr:rowOff>
    </xdr:to>
    <xdr:sp macro="" textlink="">
      <xdr:nvSpPr>
        <xdr:cNvPr id="6" name="TextBox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62743" y="117475"/>
          <a:ext cx="662622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 de precios entre proveedores</a:t>
          </a:r>
        </a:p>
      </xdr:txBody>
    </xdr:sp>
    <xdr:clientData/>
  </xdr:twoCellAnchor>
  <xdr:twoCellAnchor editAs="absolute">
    <xdr:from>
      <xdr:col>9</xdr:col>
      <xdr:colOff>431800</xdr:colOff>
      <xdr:row>0</xdr:row>
      <xdr:rowOff>117475</xdr:rowOff>
    </xdr:from>
    <xdr:to>
      <xdr:col>10</xdr:col>
      <xdr:colOff>1168400</xdr:colOff>
      <xdr:row>2</xdr:row>
      <xdr:rowOff>41275</xdr:rowOff>
    </xdr:to>
    <xdr:sp macro="" textlink="">
      <xdr:nvSpPr>
        <xdr:cNvPr id="7" name="TextBox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802144" y="117475"/>
          <a:ext cx="1998662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DCF8F0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6</xdr:col>
      <xdr:colOff>187642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28600" y="190500"/>
          <a:ext cx="7675350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1111793</xdr:colOff>
      <xdr:row>1</xdr:row>
      <xdr:rowOff>155780</xdr:rowOff>
    </xdr:from>
    <xdr:to>
      <xdr:col>10</xdr:col>
      <xdr:colOff>1285466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1961826" y="346280"/>
          <a:ext cx="3012123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5</xdr:col>
      <xdr:colOff>1150725</xdr:colOff>
      <xdr:row>2</xdr:row>
      <xdr:rowOff>40957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28600" y="190500"/>
          <a:ext cx="7675350" cy="736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Comparación</a:t>
          </a:r>
          <a:r>
            <a:rPr lang="en-US" sz="2400" b="1" baseline="0">
              <a:solidFill>
                <a:schemeClr val="bg1"/>
              </a:solidFill>
            </a:rPr>
            <a:t> de precios entre proveedores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8</xdr:col>
      <xdr:colOff>1220801</xdr:colOff>
      <xdr:row>1</xdr:row>
      <xdr:rowOff>155780</xdr:rowOff>
    </xdr:from>
    <xdr:to>
      <xdr:col>11</xdr:col>
      <xdr:colOff>47216</xdr:colOff>
      <xdr:row>1</xdr:row>
      <xdr:rowOff>613297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1961826" y="346280"/>
          <a:ext cx="3012123" cy="457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Larause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oysena-my.sharepoint.com/personal/yised_castiblanco_soy_sena_edu_co/Documents/trimestre%202/Cuadro-de-Cotizaciones.xlsx" TargetMode="External"/><Relationship Id="rId1" Type="http://schemas.openxmlformats.org/officeDocument/2006/relationships/externalLinkPath" Target="Cuadro-de-Cotiz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t0X_fAS9t0aJGI_ODXAXl-bashfV2JxFvPNEozz_Sw0HrFr_-_OtTLXID0635M_e" itemId="012BXKWLUZ4M7VBNY73ZCK7VIJNYVQESMO">
      <xxl21:absoluteUrl r:id="rId2"/>
    </xxl21:alternateUrls>
    <sheetNames>
      <sheetName val="Torre admin"/>
      <sheetName val="Monitor Admin"/>
      <sheetName val="DiscoSolido Admin"/>
      <sheetName val="Disco duro interno Admin"/>
      <sheetName val="Servidor Admin"/>
      <sheetName val="ram Admin"/>
      <sheetName val="Teclado Admin"/>
      <sheetName val="Mause Admin"/>
      <sheetName val="Portatil Nosotros"/>
      <sheetName val="Monitor Nosotros"/>
      <sheetName val=" Disco mecanico Nosotros"/>
      <sheetName val=" ram nosotros"/>
      <sheetName val=" Servidor Nosotros"/>
      <sheetName val="Tarjeta de video nosotros"/>
      <sheetName val="Procesador Nosotros"/>
      <sheetName val="Teclado nosostros "/>
      <sheetName val="Muse nosotros"/>
      <sheetName val="software licencia"/>
      <sheetName val="licencia visual"/>
      <sheetName val="windows 11 licencia"/>
      <sheetName val="licencia SQL"/>
    </sheetNames>
    <sheetDataSet>
      <sheetData sheetId="0">
        <row r="8">
          <cell r="D8" t="str">
            <v>Asus S340MF-I797000080 Intel Core i7-9700/16GB/512GB SSD</v>
          </cell>
          <cell r="H8"/>
        </row>
        <row r="9">
          <cell r="H9"/>
        </row>
        <row r="10">
          <cell r="H10"/>
        </row>
      </sheetData>
      <sheetData sheetId="1">
        <row r="8">
          <cell r="D8" t="str">
            <v>Monitor Curvo 27 Fhd Diseño Sin Bordes Color Black 100V/240V</v>
          </cell>
          <cell r="H8">
            <v>851207</v>
          </cell>
        </row>
        <row r="9">
          <cell r="H9">
            <v>892381</v>
          </cell>
        </row>
        <row r="10">
          <cell r="H10">
            <v>735000</v>
          </cell>
        </row>
      </sheetData>
      <sheetData sheetId="2">
        <row r="8">
          <cell r="D8" t="str">
            <v xml:space="preserve">Disco Solido Ssd 1tb 
Crucial P3 </v>
          </cell>
          <cell r="H8">
            <v>345100</v>
          </cell>
        </row>
        <row r="9">
          <cell r="H9">
            <v>464814</v>
          </cell>
        </row>
        <row r="10">
          <cell r="H10">
            <v>362831</v>
          </cell>
        </row>
      </sheetData>
      <sheetData sheetId="3">
        <row r="8">
          <cell r="D8" t="str">
            <v xml:space="preserve">Disco duro interno Western Digital WD20EZRZ 2TB azul
</v>
          </cell>
          <cell r="H8">
            <v>636391.77</v>
          </cell>
        </row>
        <row r="9">
          <cell r="H9">
            <v>545835.15</v>
          </cell>
        </row>
        <row r="10">
          <cell r="H10">
            <v>220000</v>
          </cell>
        </row>
      </sheetData>
      <sheetData sheetId="4">
        <row r="8">
          <cell r="D8" t="str">
            <v>Poweredge T150 - Tower Server/ Intel Xeon E-2336g/16gb/2tb</v>
          </cell>
          <cell r="H8">
            <v>9996000</v>
          </cell>
        </row>
        <row r="9">
          <cell r="H9">
            <v>10341100</v>
          </cell>
        </row>
        <row r="10">
          <cell r="H10">
            <v>8209810</v>
          </cell>
        </row>
      </sheetData>
      <sheetData sheetId="5">
        <row r="8">
          <cell r="D8" t="str">
            <v>Memoria Ram Kingston Fury
 Beast  Rgb Ddr4 32gb 
3200mt/s  Cl16</v>
          </cell>
          <cell r="H8">
            <v>474810</v>
          </cell>
        </row>
        <row r="9">
          <cell r="H9">
            <v>369000</v>
          </cell>
        </row>
        <row r="10">
          <cell r="H10">
            <v>462910</v>
          </cell>
        </row>
      </sheetData>
      <sheetData sheetId="6">
        <row r="8">
          <cell r="D8" t="str">
            <v xml:space="preserve">Teclado bluetooth </v>
          </cell>
          <cell r="H8">
            <v>391074.29</v>
          </cell>
        </row>
        <row r="9">
          <cell r="H9">
            <v>420000</v>
          </cell>
        </row>
        <row r="10">
          <cell r="H10">
            <v>654381</v>
          </cell>
        </row>
      </sheetData>
      <sheetData sheetId="7">
        <row r="8">
          <cell r="D8" t="str">
            <v>Logitech M100 Ratón con
 Cable USB,</v>
          </cell>
          <cell r="H8">
            <v>150128.01999999999</v>
          </cell>
        </row>
        <row r="9">
          <cell r="H9"/>
        </row>
        <row r="10">
          <cell r="H10">
            <v>14239775.939999999</v>
          </cell>
        </row>
      </sheetData>
      <sheetData sheetId="8">
        <row r="8">
          <cell r="D8" t="str">
            <v xml:space="preserve">Computador Portátil Gamer MSI 15.6" Pulgadas </v>
          </cell>
        </row>
        <row r="9">
          <cell r="H9">
            <v>5499000</v>
          </cell>
        </row>
      </sheetData>
      <sheetData sheetId="9">
        <row r="8">
          <cell r="D8" t="str">
            <v>Monitor Curvo 27 Fhd Diseño Sin Bordes Color Black 100V/240V</v>
          </cell>
          <cell r="H8">
            <v>851207</v>
          </cell>
        </row>
        <row r="9">
          <cell r="H9">
            <v>892381</v>
          </cell>
        </row>
        <row r="10">
          <cell r="H10">
            <v>735000</v>
          </cell>
        </row>
      </sheetData>
      <sheetData sheetId="10">
        <row r="8">
          <cell r="D8" t="str">
            <v xml:space="preserve">Disco duro interno Western Digital WD20EZRZ 2TB azul
</v>
          </cell>
          <cell r="H8">
            <v>636391.77</v>
          </cell>
        </row>
        <row r="9">
          <cell r="H9">
            <v>538295.31000000006</v>
          </cell>
        </row>
        <row r="10">
          <cell r="H10">
            <v>220000</v>
          </cell>
        </row>
      </sheetData>
      <sheetData sheetId="11">
        <row r="8">
          <cell r="D8" t="str">
            <v>Memoria Ram Kingston Fury
 Beast  Rgb Ddr4 32gb 
3200mt/s  Cl16</v>
          </cell>
          <cell r="H8">
            <v>474810</v>
          </cell>
        </row>
        <row r="9">
          <cell r="H9">
            <v>369000</v>
          </cell>
        </row>
        <row r="10">
          <cell r="H10">
            <v>462910</v>
          </cell>
        </row>
      </sheetData>
      <sheetData sheetId="12">
        <row r="8">
          <cell r="D8" t="str">
            <v>Poweredge T150 - Tower Server/ Intel Xeon E-2336g/16gb/2tb</v>
          </cell>
          <cell r="H8">
            <v>9996000</v>
          </cell>
        </row>
        <row r="9">
          <cell r="H9">
            <v>10341100</v>
          </cell>
        </row>
        <row r="10">
          <cell r="H10">
            <v>8209810</v>
          </cell>
        </row>
      </sheetData>
      <sheetData sheetId="13">
        <row r="8">
          <cell r="D8" t="str">
            <v>Tarjeta De Video Amd Gigabyte Eagle Radeon Rx 6500 Xt 4gb Gv-r65xteagle-4gd</v>
          </cell>
          <cell r="H8">
            <v>1368500</v>
          </cell>
        </row>
        <row r="9">
          <cell r="H9">
            <v>1273300</v>
          </cell>
        </row>
        <row r="10">
          <cell r="H10">
            <v>1392300</v>
          </cell>
        </row>
      </sheetData>
      <sheetData sheetId="14">
        <row r="8">
          <cell r="D8" t="str">
            <v xml:space="preserve">Procesador gamer AMD Ryzen 7 7700X 100-100000591WOF de 8 núcleos </v>
          </cell>
          <cell r="G8">
            <v>1970532.9</v>
          </cell>
        </row>
        <row r="9">
          <cell r="H9">
            <v>2215083.85</v>
          </cell>
        </row>
        <row r="10">
          <cell r="H10">
            <v>2140810</v>
          </cell>
        </row>
      </sheetData>
      <sheetData sheetId="15">
        <row r="8">
          <cell r="H8">
            <v>465290</v>
          </cell>
        </row>
        <row r="9">
          <cell r="H9">
            <v>420000</v>
          </cell>
        </row>
        <row r="10">
          <cell r="H10">
            <v>654381</v>
          </cell>
        </row>
      </sheetData>
      <sheetData sheetId="16">
        <row r="8">
          <cell r="H8">
            <v>150.12801999999999</v>
          </cell>
        </row>
        <row r="9">
          <cell r="H9" t="str">
            <v>54.169,116</v>
          </cell>
        </row>
        <row r="10">
          <cell r="H10" t="str">
            <v>139.659,37</v>
          </cell>
        </row>
      </sheetData>
      <sheetData sheetId="17">
        <row r="8">
          <cell r="D8" t="str">
            <v>office 2021 profesional plus 1 pc</v>
          </cell>
          <cell r="H8">
            <v>163.48220000000001</v>
          </cell>
        </row>
        <row r="9">
          <cell r="H9">
            <v>32.130000000000003</v>
          </cell>
        </row>
        <row r="10">
          <cell r="H10">
            <v>49.980000000000004</v>
          </cell>
        </row>
      </sheetData>
      <sheetData sheetId="18">
        <row r="8">
          <cell r="D8" t="str">
            <v>Licencia Visual Studio 2022 Enterprise</v>
          </cell>
          <cell r="H8"/>
        </row>
        <row r="9">
          <cell r="H9"/>
        </row>
        <row r="10">
          <cell r="H10"/>
        </row>
      </sheetData>
      <sheetData sheetId="19">
        <row r="8">
          <cell r="D8" t="str">
            <v xml:space="preserve">Licencia Windows 11 Pro ESD Vitalicia
</v>
          </cell>
          <cell r="H8">
            <v>787426</v>
          </cell>
        </row>
        <row r="9">
          <cell r="H9">
            <v>51170</v>
          </cell>
        </row>
        <row r="10">
          <cell r="H10">
            <v>51158.1</v>
          </cell>
        </row>
      </sheetData>
      <sheetData sheetId="20">
        <row r="8">
          <cell r="D8" t="str">
            <v>Licencia de dispositivo SQL Server 2022 - 1 CAL</v>
          </cell>
          <cell r="H8">
            <v>265131</v>
          </cell>
        </row>
        <row r="9">
          <cell r="H9">
            <v>245784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aración_precios2" displayName="Comparación_precios2" ref="B8:L26" totalsRowCount="1" headerRowDxfId="50" dataDxfId="49">
  <tableColumns count="11">
    <tableColumn id="1" xr3:uid="{00000000-0010-0000-0000-000001000000}" name="PRODUCTO" totalsRowLabel="Total" dataDxfId="47" totalsRowDxfId="48">
      <calculatedColumnFormula>'[1]Monitor Admin'!$D$8</calculatedColumnFormula>
    </tableColumn>
    <tableColumn id="8" xr3:uid="{00000000-0010-0000-0000-000008000000}" name="CANTIDAD" dataDxfId="45" totalsRowDxfId="46"/>
    <tableColumn id="2" xr3:uid="{00000000-0010-0000-0000-000002000000}" name="PROVEEDOR 1" totalsRowFunction="custom" totalsRowDxfId="44">
      <calculatedColumnFormula>'[1]Monitor Admin'!$H$8</calculatedColumnFormula>
      <totalsRowFormula>ROUND(SUMPRODUCT(Comparación_precios2[[CANTIDAD]:[CANTIDAD]],Comparación_precios2[PROVEEDOR 1]),2)</totalsRowFormula>
    </tableColumn>
    <tableColumn id="3" xr3:uid="{00000000-0010-0000-0000-000003000000}" name="PROVEEDOR 2" totalsRowFunction="custom" dataDxfId="42" totalsRowDxfId="43">
      <calculatedColumnFormula>'[1]Monitor Admin'!$H$9</calculatedColumnFormula>
      <totalsRowFormula>ROUND(SUMPRODUCT(Comparación_precios2[[CANTIDAD]:[CANTIDAD]],Comparación_precios2[PROVEEDOR 2]),2)</totalsRowFormula>
    </tableColumn>
    <tableColumn id="4" xr3:uid="{00000000-0010-0000-0000-000004000000}" name="PROVEEDOR 3" totalsRowFunction="custom" dataDxfId="40" totalsRowDxfId="41">
      <calculatedColumnFormula>'[1]Monitor Admin'!$H$10</calculatedColumnFormula>
      <totalsRowFormula>ROUND(SUMPRODUCT(Comparación_precios2[[CANTIDAD]:[CANTIDAD]],Comparación_precios2[PROVEEDOR 3]),2)</totalsRowFormula>
    </tableColumn>
    <tableColumn id="5" xr3:uid="{00000000-0010-0000-0000-000005000000}" name="PROVEEDOR 4" totalsRowFunction="custom" dataDxfId="38" totalsRowDxfId="39">
      <totalsRowFormula>ROUND(SUMPRODUCT(Comparación_precios2[[CANTIDAD]:[CANTIDAD]],Comparación_precios2[PROVEEDOR 4]),2)</totalsRowFormula>
    </tableColumn>
    <tableColumn id="6" xr3:uid="{00000000-0010-0000-0000-000006000000}" name="PROVEEDOR 5" totalsRowFunction="custom" dataDxfId="36" totalsRowDxfId="37">
      <totalsRowFormula>ROUND(SUMPRODUCT(Comparación_precios2[[CANTIDAD]:[CANTIDAD]],Comparación_precios2[PROVEEDOR 5]),2)</totalsRowFormula>
    </tableColumn>
    <tableColumn id="7" xr3:uid="{00000000-0010-0000-0000-000007000000}" name="PROVEEDOR 6" totalsRowFunction="custom" dataDxfId="34" totalsRowDxfId="35">
      <totalsRowFormula>ROUND(SUMPRODUCT(Comparación_precios2[[CANTIDAD]:[CANTIDAD]],Comparación_precios2[PROVEEDOR 6]),2)</totalsRowFormula>
    </tableColumn>
    <tableColumn id="11" xr3:uid="{00000000-0010-0000-0000-00000B000000}" name="PRECIO MÁS BAJO" dataDxfId="32" totalsRowDxfId="33">
      <calculatedColumnFormula>MIN(Comparación_precios2[[#This Row],[PROVEEDOR 1]:[PROVEEDOR 6]])</calculatedColumnFormula>
    </tableColumn>
    <tableColumn id="12" xr3:uid="{00000000-0010-0000-0000-00000C000000}" name="PRECIO PROMEDIO" dataDxfId="30" totalsRowDxfId="31">
      <calculatedColumnFormula>IFERROR(AVERAGE(Comparación_precios2[[#This Row],[PROVEEDOR 1]:[PROVEEDOR 6]]),0)</calculatedColumnFormula>
    </tableColumn>
    <tableColumn id="13" xr3:uid="{00000000-0010-0000-0000-00000D000000}" name="PRECIO MÁS ALTO" dataDxfId="28" totalsRowDxfId="29">
      <calculatedColumnFormula>MAX(Comparación_precios2[[#This Row],[PROVEEDOR 1]:[PROVEEDOR 6]])</calculatedColumnFormula>
    </tableColumn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omparación_precios24" displayName="Comparación_precios24" ref="B8:L25" totalsRowCount="1" headerRowDxfId="24" dataDxfId="23">
  <tableColumns count="11">
    <tableColumn id="1" xr3:uid="{00000000-0010-0000-0100-000001000000}" name="PRODUCTO" totalsRowLabel="Total" dataDxfId="21" totalsRowDxfId="22">
      <calculatedColumnFormula>'[1]Monitor Admin'!$D$8</calculatedColumnFormula>
    </tableColumn>
    <tableColumn id="8" xr3:uid="{00000000-0010-0000-0100-000008000000}" name="CANTIDAD" dataDxfId="19" totalsRowDxfId="20"/>
    <tableColumn id="2" xr3:uid="{00000000-0010-0000-0100-000002000000}" name="PROVEEDOR 1" totalsRowFunction="custom" dataDxfId="17" totalsRowDxfId="18">
      <calculatedColumnFormula>'[1]Monitor Nosotros'!$H$8*3</calculatedColumnFormula>
      <totalsRowFormula>ROUND(SUMPRODUCT(Comparación_precios24[[CANTIDAD]:[CANTIDAD]],Comparación_precios24[PROVEEDOR 1]),2)</totalsRowFormula>
    </tableColumn>
    <tableColumn id="3" xr3:uid="{00000000-0010-0000-0100-000003000000}" name="PROVEEDOR 2" totalsRowFunction="custom" dataDxfId="15" totalsRowDxfId="16">
      <calculatedColumnFormula>'[1]Portatil Nosotros'!$H$9*3</calculatedColumnFormula>
      <totalsRowFormula>ROUND(SUMPRODUCT(Comparación_precios24[[CANTIDAD]:[CANTIDAD]],Comparación_precios24[PROVEEDOR 2]),2)</totalsRowFormula>
    </tableColumn>
    <tableColumn id="4" xr3:uid="{00000000-0010-0000-0100-000004000000}" name="PROVEEDOR 3" totalsRowFunction="custom" dataDxfId="13" totalsRowDxfId="14">
      <calculatedColumnFormula>'[1]Monitor Nosotros'!$H$10 *3</calculatedColumnFormula>
      <totalsRowFormula>ROUND(SUMPRODUCT(Comparación_precios24[[CANTIDAD]:[CANTIDAD]],Comparación_precios24[PROVEEDOR 3]),2)</totalsRowFormula>
    </tableColumn>
    <tableColumn id="5" xr3:uid="{00000000-0010-0000-0100-000005000000}" name="PROVEEDOR 4" totalsRowFunction="custom" dataDxfId="11" totalsRowDxfId="12">
      <totalsRowFormula>ROUND(SUMPRODUCT(Comparación_precios24[[CANTIDAD]:[CANTIDAD]],Comparación_precios24[PROVEEDOR 4]),2)</totalsRowFormula>
    </tableColumn>
    <tableColumn id="6" xr3:uid="{00000000-0010-0000-0100-000006000000}" name="PROVEEDOR 5" totalsRowFunction="custom" dataDxfId="9" totalsRowDxfId="10">
      <totalsRowFormula>ROUND(SUMPRODUCT(Comparación_precios24[[CANTIDAD]:[CANTIDAD]],Comparación_precios24[PROVEEDOR 5]),2)</totalsRowFormula>
    </tableColumn>
    <tableColumn id="7" xr3:uid="{00000000-0010-0000-0100-000007000000}" name="PROVEEDOR 6" totalsRowFunction="custom" dataDxfId="7" totalsRowDxfId="8">
      <totalsRowFormula>ROUND(SUMPRODUCT(Comparación_precios24[[CANTIDAD]:[CANTIDAD]],Comparación_precios24[PROVEEDOR 6]),2)</totalsRowFormula>
    </tableColumn>
    <tableColumn id="11" xr3:uid="{00000000-0010-0000-0100-00000B000000}" name="PRECIO MÁS BAJO" dataDxfId="5" totalsRowDxfId="6">
      <calculatedColumnFormula>MIN(Comparación_precios24[[#This Row],[PROVEEDOR 1]:[PROVEEDOR 6]])</calculatedColumnFormula>
    </tableColumn>
    <tableColumn id="12" xr3:uid="{00000000-0010-0000-0100-00000C000000}" name="PRECIO PROMEDIO" dataDxfId="3" totalsRowDxfId="4">
      <calculatedColumnFormula>IFERROR(AVERAGE(Comparación_precios24[[#This Row],[PROVEEDOR 1]:[PROVEEDOR 6]]),0)</calculatedColumnFormula>
    </tableColumn>
    <tableColumn id="13" xr3:uid="{00000000-0010-0000-0100-00000D000000}" name="PRECIO MÁS ALTO" dataDxfId="1" totalsRowDxfId="2">
      <calculatedColumnFormula>MAX(Comparación_precios24[[#This Row],[PROVEEDOR 1]:[PROVEEDOR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"/>
  <sheetViews>
    <sheetView showGridLines="0" zoomScale="80" zoomScaleNormal="80" workbookViewId="0">
      <selection activeCell="H6" sqref="H6"/>
    </sheetView>
  </sheetViews>
  <sheetFormatPr defaultColWidth="12" defaultRowHeight="15.75"/>
  <cols>
    <col min="1" max="1" width="4.83203125" style="18" customWidth="1"/>
    <col min="2" max="11" width="22.1640625" style="18" customWidth="1"/>
    <col min="12" max="16384" width="12" style="18"/>
  </cols>
  <sheetData>
    <row r="1" spans="2:11" ht="9.9499999999999993" customHeight="1"/>
    <row r="2" spans="2:11" customFormat="1" ht="54.9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2:11" ht="24" customHeight="1"/>
    <row r="4" spans="2:11" ht="42" customHeight="1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3"/>
  <sheetViews>
    <sheetView showGridLines="0" tabSelected="1" topLeftCell="B7" zoomScale="90" zoomScaleNormal="90" workbookViewId="0">
      <selection activeCell="F9" sqref="F9"/>
    </sheetView>
  </sheetViews>
  <sheetFormatPr defaultColWidth="9.33203125" defaultRowHeight="12.75"/>
  <cols>
    <col min="1" max="1" width="4" style="1" customWidth="1"/>
    <col min="2" max="2" width="23.5" style="1" customWidth="1"/>
    <col min="3" max="3" width="31.5" style="1" customWidth="1"/>
    <col min="4" max="4" width="27.5" style="1" customWidth="1"/>
    <col min="5" max="5" width="23.33203125" style="1" bestFit="1" customWidth="1"/>
    <col min="6" max="6" width="25.1640625" style="1" bestFit="1" customWidth="1"/>
    <col min="7" max="7" width="32.5" style="1" customWidth="1"/>
    <col min="8" max="8" width="22.33203125" style="1" bestFit="1" customWidth="1"/>
    <col min="9" max="9" width="22.33203125" style="1" customWidth="1"/>
    <col min="10" max="10" width="27.33203125" style="1" customWidth="1"/>
    <col min="11" max="11" width="23.5" style="3" customWidth="1"/>
    <col min="12" max="12" width="24.832031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/>
    <row r="2" spans="2:14" customFormat="1" ht="54.95" customHeight="1">
      <c r="B2" s="5"/>
      <c r="C2" s="5"/>
      <c r="D2" s="5"/>
      <c r="E2" s="5"/>
      <c r="F2" s="5"/>
      <c r="G2" s="5"/>
      <c r="H2" s="5"/>
      <c r="I2" s="30"/>
      <c r="J2" s="30"/>
      <c r="K2" s="30"/>
      <c r="L2" s="30"/>
    </row>
    <row r="3" spans="2:14" ht="15" customHeight="1"/>
    <row r="4" spans="2:14" ht="15" customHeight="1"/>
    <row r="5" spans="2:14" ht="28.5">
      <c r="B5" s="16" t="s">
        <v>1</v>
      </c>
      <c r="C5" s="16"/>
    </row>
    <row r="6" spans="2:14" ht="29.25" thickBot="1">
      <c r="B6" s="17" t="s">
        <v>2</v>
      </c>
      <c r="C6" s="17"/>
      <c r="D6" s="16"/>
      <c r="E6" s="16"/>
      <c r="F6" s="16"/>
      <c r="G6" s="16"/>
      <c r="H6" s="16"/>
      <c r="I6" s="16"/>
      <c r="J6" s="4"/>
      <c r="K6" s="4"/>
      <c r="L6" s="4"/>
      <c r="M6" s="4"/>
      <c r="N6" s="4"/>
    </row>
    <row r="7" spans="2:14" ht="24.75" customHeight="1" thickBot="1">
      <c r="J7" s="76" t="s">
        <v>3</v>
      </c>
      <c r="K7" s="77"/>
      <c r="L7" s="78"/>
    </row>
    <row r="8" spans="2:14" s="6" customFormat="1" ht="46.5" customHeight="1" thickBot="1">
      <c r="B8" s="31" t="s">
        <v>4</v>
      </c>
      <c r="C8" s="31" t="s">
        <v>5</v>
      </c>
      <c r="D8" s="31" t="s">
        <v>6</v>
      </c>
      <c r="E8" s="31" t="s">
        <v>7</v>
      </c>
      <c r="F8" s="31" t="s">
        <v>8</v>
      </c>
      <c r="G8" s="31" t="s">
        <v>9</v>
      </c>
      <c r="H8" s="31" t="s">
        <v>10</v>
      </c>
      <c r="I8" s="31" t="s">
        <v>11</v>
      </c>
      <c r="J8" s="11" t="s">
        <v>12</v>
      </c>
      <c r="K8" s="10" t="s">
        <v>13</v>
      </c>
      <c r="L8" s="12" t="s">
        <v>14</v>
      </c>
    </row>
    <row r="9" spans="2:14" s="7" customFormat="1" ht="94.5">
      <c r="B9" s="59" t="str">
        <f>'[1]Torre admin'!$D$8</f>
        <v>Asus S340MF-I797000080 Intel Core i7-9700/16GB/512GB SSD</v>
      </c>
      <c r="C9" s="60">
        <v>1</v>
      </c>
      <c r="D9" s="42">
        <f>'[1]Torre admin'!$H$8</f>
        <v>0</v>
      </c>
      <c r="E9" s="61">
        <f>'[1]Torre admin'!$H$9</f>
        <v>0</v>
      </c>
      <c r="F9" s="61">
        <f>'[1]Torre admin'!$H$10</f>
        <v>0</v>
      </c>
      <c r="G9" s="61"/>
      <c r="H9" s="61"/>
      <c r="I9" s="75"/>
      <c r="J9" s="62">
        <f>MIN(Comparación_precios2[[#This Row],[PROVEEDOR 1]:[PROVEEDOR 6]])</f>
        <v>0</v>
      </c>
      <c r="K9" s="8">
        <f>IFERROR(AVERAGE(Comparación_precios2[[#This Row],[PROVEEDOR 1]:[PROVEEDOR 6]]),0)</f>
        <v>0</v>
      </c>
      <c r="L9" s="14">
        <f>MAX(Comparación_precios2[[#This Row],[PROVEEDOR 1]:[PROVEEDOR 6]])</f>
        <v>0</v>
      </c>
    </row>
    <row r="10" spans="2:14" s="7" customFormat="1" ht="94.5" thickBot="1">
      <c r="B10" s="57" t="str">
        <f>'[1]Monitor Admin'!$D$8</f>
        <v>Monitor Curvo 27 Fhd Diseño Sin Bordes Color Black 100V/240V</v>
      </c>
      <c r="C10" s="32">
        <v>2</v>
      </c>
      <c r="D10" s="9">
        <f>'[1]Monitor Admin'!$H$8</f>
        <v>851207</v>
      </c>
      <c r="E10" s="9">
        <f>'[1]Monitor Admin'!$H$9</f>
        <v>892381</v>
      </c>
      <c r="F10" s="9">
        <f>'[1]Monitor Admin'!$H$10</f>
        <v>735000</v>
      </c>
      <c r="G10" s="9"/>
      <c r="H10" s="9"/>
      <c r="I10" s="9"/>
      <c r="J10" s="13">
        <f>MIN(Comparación_precios2[[#This Row],[PROVEEDOR 1]:[PROVEEDOR 6]])</f>
        <v>735000</v>
      </c>
      <c r="K10" s="8">
        <f>IFERROR(AVERAGE(Comparación_precios2[[#This Row],[PROVEEDOR 1]:[PROVEEDOR 6]]),0)</f>
        <v>826196</v>
      </c>
      <c r="L10" s="14">
        <f>MAX(Comparación_precios2[[#This Row],[PROVEEDOR 1]:[PROVEEDOR 6]])</f>
        <v>892381</v>
      </c>
    </row>
    <row r="11" spans="2:14" s="7" customFormat="1" ht="94.5" thickBot="1">
      <c r="B11" s="57" t="str">
        <f>'[1]Monitor Admin'!$D$8</f>
        <v>Monitor Curvo 27 Fhd Diseño Sin Bordes Color Black 100V/240V</v>
      </c>
      <c r="C11" s="32">
        <v>1</v>
      </c>
      <c r="D11" s="9">
        <f>'[1]Monitor Admin'!$H$8</f>
        <v>851207</v>
      </c>
      <c r="E11" s="9">
        <f>'[1]Monitor Admin'!$H$9</f>
        <v>892381</v>
      </c>
      <c r="F11" s="9">
        <f>'[1]Monitor Admin'!$H$10</f>
        <v>735000</v>
      </c>
      <c r="G11" s="9"/>
      <c r="H11" s="9"/>
      <c r="I11" s="9"/>
      <c r="J11" s="13">
        <f>MIN(Comparación_precios2[[#This Row],[PROVEEDOR 1]:[PROVEEDOR 6]])</f>
        <v>735000</v>
      </c>
      <c r="K11" s="8">
        <f>IFERROR(AVERAGE(Comparación_precios2[[#This Row],[PROVEEDOR 1]:[PROVEEDOR 6]]),0)</f>
        <v>826196</v>
      </c>
      <c r="L11" s="14">
        <f>MAX(Comparación_precios2[[#This Row],[PROVEEDOR 1]:[PROVEEDOR 6]])</f>
        <v>892381</v>
      </c>
    </row>
    <row r="12" spans="2:14" s="7" customFormat="1" ht="57" thickBot="1">
      <c r="B12" s="57" t="str">
        <f>'[1]DiscoSolido Admin'!$D$8</f>
        <v xml:space="preserve">Disco Solido Ssd 1tb 
Crucial P3 </v>
      </c>
      <c r="C12" s="32">
        <v>1</v>
      </c>
      <c r="D12" s="9">
        <f>'[1]DiscoSolido Admin'!$H$8</f>
        <v>345100</v>
      </c>
      <c r="E12" s="9">
        <f>'[1]DiscoSolido Admin'!$H$9</f>
        <v>464814</v>
      </c>
      <c r="F12" s="9">
        <f>'[1]DiscoSolido Admin'!$H$10</f>
        <v>362831</v>
      </c>
      <c r="G12" s="9"/>
      <c r="H12" s="9"/>
      <c r="I12" s="9"/>
      <c r="J12" s="13">
        <f>MIN(Comparación_precios2[[#This Row],[PROVEEDOR 1]:[PROVEEDOR 6]])</f>
        <v>345100</v>
      </c>
      <c r="K12" s="8">
        <f>IFERROR(AVERAGE(Comparación_precios2[[#This Row],[PROVEEDOR 1]:[PROVEEDOR 6]]),0)</f>
        <v>390915</v>
      </c>
      <c r="L12" s="14">
        <f>MAX(Comparación_precios2[[#This Row],[PROVEEDOR 1]:[PROVEEDOR 6]])</f>
        <v>464814</v>
      </c>
    </row>
    <row r="13" spans="2:14" s="7" customFormat="1" ht="113.25" thickBot="1">
      <c r="B13" s="57" t="str">
        <f>'[1]Disco duro interno Admin'!$D$8</f>
        <v xml:space="preserve">Disco duro interno Western Digital WD20EZRZ 2TB azul
</v>
      </c>
      <c r="C13" s="32">
        <v>1</v>
      </c>
      <c r="D13" s="9">
        <f>'[1]Disco duro interno Admin'!$H$8</f>
        <v>636391.77</v>
      </c>
      <c r="E13" s="9">
        <f>'[1]Disco duro interno Admin'!$H$9</f>
        <v>545835.15</v>
      </c>
      <c r="F13" s="9">
        <f>'[1]Disco duro interno Admin'!$H$10</f>
        <v>220000</v>
      </c>
      <c r="G13" s="9"/>
      <c r="H13" s="9"/>
      <c r="I13" s="9"/>
      <c r="J13" s="13">
        <f>MIN(Comparación_precios2[[#This Row],[PROVEEDOR 1]:[PROVEEDOR 6]])</f>
        <v>220000</v>
      </c>
      <c r="K13" s="8">
        <f>IFERROR(AVERAGE(Comparación_precios2[[#This Row],[PROVEEDOR 1]:[PROVEEDOR 6]]),0)</f>
        <v>467408.97333333333</v>
      </c>
      <c r="L13" s="14">
        <f>MAX(Comparación_precios2[[#This Row],[PROVEEDOR 1]:[PROVEEDOR 6]])</f>
        <v>636391.77</v>
      </c>
    </row>
    <row r="14" spans="2:14" s="7" customFormat="1" ht="75.75" thickBot="1">
      <c r="B14" s="57" t="str">
        <f>'[1]Servidor Admin'!$D$8</f>
        <v>Poweredge T150 - Tower Server/ Intel Xeon E-2336g/16gb/2tb</v>
      </c>
      <c r="C14" s="32">
        <v>1</v>
      </c>
      <c r="D14" s="9">
        <f>'[1]Servidor Admin'!$H$8</f>
        <v>9996000</v>
      </c>
      <c r="E14" s="9">
        <f>'[1]Servidor Admin'!$H$9</f>
        <v>10341100</v>
      </c>
      <c r="F14" s="9">
        <f>'[1]Servidor Admin'!$H$10</f>
        <v>8209810</v>
      </c>
      <c r="G14" s="9"/>
      <c r="H14" s="9"/>
      <c r="I14" s="9"/>
      <c r="J14" s="13">
        <f>MIN(Comparación_precios2[[#This Row],[PROVEEDOR 1]:[PROVEEDOR 6]])</f>
        <v>8209810</v>
      </c>
      <c r="K14" s="8">
        <f>IFERROR(AVERAGE(Comparación_precios2[[#This Row],[PROVEEDOR 1]:[PROVEEDOR 6]]),0)</f>
        <v>9515636.666666666</v>
      </c>
      <c r="L14" s="14">
        <f>MAX(Comparación_precios2[[#This Row],[PROVEEDOR 1]:[PROVEEDOR 6]])</f>
        <v>10341100</v>
      </c>
    </row>
    <row r="15" spans="2:14" s="2" customFormat="1" ht="94.5" thickBot="1">
      <c r="B15" s="57" t="str">
        <f>'[1]ram Admin'!$D$8</f>
        <v>Memoria Ram Kingston Fury
 Beast  Rgb Ddr4 32gb 
3200mt/s  Cl16</v>
      </c>
      <c r="C15" s="32">
        <v>1</v>
      </c>
      <c r="D15" s="9">
        <f>'[1]ram Admin'!$H$8</f>
        <v>474810</v>
      </c>
      <c r="E15" s="9">
        <f>'[1]ram Admin'!$H$9</f>
        <v>369000</v>
      </c>
      <c r="F15" s="9">
        <f>'[1]ram Admin'!$H$10</f>
        <v>462910</v>
      </c>
      <c r="G15" s="9"/>
      <c r="H15" s="9"/>
      <c r="I15" s="9"/>
      <c r="J15" s="27">
        <f>MIN(Comparación_precios2[[#This Row],[PROVEEDOR 1]:[PROVEEDOR 6]])</f>
        <v>369000</v>
      </c>
      <c r="K15" s="28">
        <f>IFERROR(AVERAGE(Comparación_precios2[[#This Row],[PROVEEDOR 1]:[PROVEEDOR 6]]),0)</f>
        <v>435573.33333333331</v>
      </c>
      <c r="L15" s="29">
        <f>MAX(Comparación_precios2[[#This Row],[PROVEEDOR 1]:[PROVEEDOR 6]])</f>
        <v>474810</v>
      </c>
    </row>
    <row r="16" spans="2:14" s="2" customFormat="1" ht="38.25" thickBot="1">
      <c r="B16" s="58" t="str">
        <f>'[1]Teclado Admin'!$D$8</f>
        <v xml:space="preserve">Teclado bluetooth </v>
      </c>
      <c r="C16" s="46">
        <v>1</v>
      </c>
      <c r="D16" s="45">
        <f>'[1]Teclado Admin'!$H$8</f>
        <v>391074.29</v>
      </c>
      <c r="E16" s="45">
        <f>'[1]Teclado Admin'!$H$9</f>
        <v>420000</v>
      </c>
      <c r="F16" s="45">
        <f>'[1]Teclado Admin'!$H$10</f>
        <v>654381</v>
      </c>
      <c r="G16" s="45"/>
      <c r="H16" s="45"/>
      <c r="I16" s="45"/>
      <c r="J16" s="27">
        <f>MIN(Comparación_precios2[[#This Row],[PROVEEDOR 1]:[PROVEEDOR 6]])</f>
        <v>391074.29</v>
      </c>
      <c r="K16" s="8">
        <f>IFERROR(AVERAGE(Comparación_precios2[[#This Row],[PROVEEDOR 1]:[PROVEEDOR 6]]),0)</f>
        <v>488485.09666666668</v>
      </c>
      <c r="L16" s="14">
        <f>MAX(Comparación_precios2[[#This Row],[PROVEEDOR 1]:[PROVEEDOR 6]])</f>
        <v>654381</v>
      </c>
    </row>
    <row r="17" spans="2:12" s="2" customFormat="1" ht="57" thickBot="1">
      <c r="B17" s="58" t="str">
        <f>'[1]Mause Admin'!$D$8</f>
        <v>Logitech M100 Ratón con
 Cable USB,</v>
      </c>
      <c r="C17" s="46">
        <v>1</v>
      </c>
      <c r="D17" s="45">
        <f>'[1]Mause Admin'!$H$8</f>
        <v>150128.01999999999</v>
      </c>
      <c r="E17" s="45">
        <f>'[1]Mause Admin'!$H$9</f>
        <v>0</v>
      </c>
      <c r="F17" s="45">
        <f>'[1]Mause Admin'!$H$10</f>
        <v>14239775.939999999</v>
      </c>
      <c r="G17" s="45"/>
      <c r="H17" s="45"/>
      <c r="I17" s="45"/>
      <c r="J17" s="27">
        <f>MIN(Comparación_precios2[[#This Row],[PROVEEDOR 1]:[PROVEEDOR 6]])</f>
        <v>0</v>
      </c>
      <c r="K17" s="8">
        <f>IFERROR(AVERAGE(Comparación_precios2[[#This Row],[PROVEEDOR 1]:[PROVEEDOR 6]]),0)</f>
        <v>4796634.6533333333</v>
      </c>
      <c r="L17" s="14">
        <f>MAX(Comparación_precios2[[#This Row],[PROVEEDOR 1]:[PROVEEDOR 6]])</f>
        <v>14239775.939999999</v>
      </c>
    </row>
    <row r="18" spans="2:12" s="2" customFormat="1" ht="75.75" thickBot="1">
      <c r="B18" s="58" t="str">
        <f>'[1]windows 11 licencia'!$D$8</f>
        <v xml:space="preserve">Licencia Windows 11 Pro ESD Vitalicia
</v>
      </c>
      <c r="C18" s="46">
        <v>1</v>
      </c>
      <c r="D18" s="45">
        <f>'[1]windows 11 licencia'!$H$8</f>
        <v>787426</v>
      </c>
      <c r="E18" s="45">
        <f>'[1]windows 11 licencia'!$H$9</f>
        <v>51170</v>
      </c>
      <c r="F18" s="45">
        <f>'[1]windows 11 licencia'!$H$10</f>
        <v>51158.1</v>
      </c>
      <c r="G18" s="45"/>
      <c r="H18" s="45"/>
      <c r="I18" s="45"/>
      <c r="J18" s="27">
        <f>MIN(Comparación_precios2[[#This Row],[PROVEEDOR 1]:[PROVEEDOR 6]])</f>
        <v>51158.1</v>
      </c>
      <c r="K18" s="28">
        <f>IFERROR(AVERAGE(Comparación_precios2[[#This Row],[PROVEEDOR 1]:[PROVEEDOR 6]]),0)</f>
        <v>296584.7</v>
      </c>
      <c r="L18" s="29">
        <f>MAX(Comparación_precios2[[#This Row],[PROVEEDOR 1]:[PROVEEDOR 6]])</f>
        <v>787426</v>
      </c>
    </row>
    <row r="19" spans="2:12" s="2" customFormat="1" ht="19.5" thickBot="1">
      <c r="B19" s="42"/>
      <c r="C19" s="43"/>
      <c r="D19" s="44"/>
      <c r="E19" s="44"/>
      <c r="F19" s="44"/>
      <c r="G19" s="44"/>
      <c r="H19" s="42"/>
      <c r="I19" s="56"/>
      <c r="J19" s="27">
        <f>MIN(Comparación_precios2[[#This Row],[PROVEEDOR 1]:[PROVEEDOR 6]])</f>
        <v>0</v>
      </c>
      <c r="K19" s="8">
        <f>IFERROR(AVERAGE(Comparación_precios2[[#This Row],[PROVEEDOR 1]:[PROVEEDOR 6]]),0)</f>
        <v>0</v>
      </c>
      <c r="L19" s="14">
        <f>MAX(Comparación_precios2[[#This Row],[PROVEEDOR 1]:[PROVEEDOR 6]])</f>
        <v>0</v>
      </c>
    </row>
    <row r="20" spans="2:12" s="2" customFormat="1" ht="19.5" thickBot="1">
      <c r="B20" s="42"/>
      <c r="C20" s="43"/>
      <c r="D20" s="44"/>
      <c r="E20" s="44"/>
      <c r="F20" s="44"/>
      <c r="G20" s="44"/>
      <c r="H20" s="42"/>
      <c r="I20" s="56"/>
      <c r="J20" s="27">
        <f>MIN(Comparación_precios2[[#This Row],[PROVEEDOR 1]:[PROVEEDOR 6]])</f>
        <v>0</v>
      </c>
      <c r="K20" s="8">
        <f>IFERROR(AVERAGE(Comparación_precios2[[#This Row],[PROVEEDOR 1]:[PROVEEDOR 6]]),0)</f>
        <v>0</v>
      </c>
      <c r="L20" s="14">
        <f>MAX(Comparación_precios2[[#This Row],[PROVEEDOR 1]:[PROVEEDOR 6]])</f>
        <v>0</v>
      </c>
    </row>
    <row r="21" spans="2:12" s="2" customFormat="1" ht="19.5" thickBot="1">
      <c r="B21" s="42"/>
      <c r="C21" s="43"/>
      <c r="D21" s="44"/>
      <c r="E21" s="44"/>
      <c r="F21" s="44"/>
      <c r="G21" s="44"/>
      <c r="H21" s="42"/>
      <c r="I21" s="56"/>
      <c r="J21" s="27">
        <f>MIN(Comparación_precios2[[#This Row],[PROVEEDOR 1]:[PROVEEDOR 6]])</f>
        <v>0</v>
      </c>
      <c r="K21" s="8">
        <f>IFERROR(AVERAGE(Comparación_precios2[[#This Row],[PROVEEDOR 1]:[PROVEEDOR 6]]),0)</f>
        <v>0</v>
      </c>
      <c r="L21" s="14">
        <f>MAX(Comparación_precios2[[#This Row],[PROVEEDOR 1]:[PROVEEDOR 6]])</f>
        <v>0</v>
      </c>
    </row>
    <row r="22" spans="2:12" s="2" customFormat="1" ht="19.5" thickBot="1">
      <c r="B22" s="42"/>
      <c r="C22" s="43"/>
      <c r="D22" s="44"/>
      <c r="E22" s="44"/>
      <c r="F22" s="44"/>
      <c r="G22" s="44"/>
      <c r="H22" s="42"/>
      <c r="I22" s="56"/>
      <c r="J22" s="27">
        <f>MIN(Comparación_precios2[[#This Row],[PROVEEDOR 1]:[PROVEEDOR 6]])</f>
        <v>0</v>
      </c>
      <c r="K22" s="8">
        <f>IFERROR(AVERAGE(Comparación_precios2[[#This Row],[PROVEEDOR 1]:[PROVEEDOR 6]]),0)</f>
        <v>0</v>
      </c>
      <c r="L22" s="14">
        <f>MAX(Comparación_precios2[[#This Row],[PROVEEDOR 1]:[PROVEEDOR 6]])</f>
        <v>0</v>
      </c>
    </row>
    <row r="23" spans="2:12" s="2" customFormat="1" ht="19.5" thickBot="1">
      <c r="B23" s="42"/>
      <c r="C23" s="43"/>
      <c r="D23" s="44"/>
      <c r="E23" s="44"/>
      <c r="F23" s="44"/>
      <c r="G23" s="44"/>
      <c r="H23" s="42"/>
      <c r="I23" s="56"/>
      <c r="J23" s="27">
        <f>MIN(Comparación_precios2[[#This Row],[PROVEEDOR 1]:[PROVEEDOR 6]])</f>
        <v>0</v>
      </c>
      <c r="K23" s="8">
        <f>IFERROR(AVERAGE(Comparación_precios2[[#This Row],[PROVEEDOR 1]:[PROVEEDOR 6]]),0)</f>
        <v>0</v>
      </c>
      <c r="L23" s="14">
        <f>MAX(Comparación_precios2[[#This Row],[PROVEEDOR 1]:[PROVEEDOR 6]])</f>
        <v>0</v>
      </c>
    </row>
    <row r="24" spans="2:12" s="2" customFormat="1" ht="19.5" thickBot="1">
      <c r="B24" s="42"/>
      <c r="C24" s="43"/>
      <c r="D24" s="44"/>
      <c r="E24" s="44"/>
      <c r="F24" s="44"/>
      <c r="G24" s="44"/>
      <c r="H24" s="42"/>
      <c r="I24" s="56"/>
      <c r="J24" s="27">
        <f>MIN(Comparación_precios2[[#This Row],[PROVEEDOR 1]:[PROVEEDOR 6]])</f>
        <v>0</v>
      </c>
      <c r="K24" s="8">
        <f>IFERROR(AVERAGE(Comparación_precios2[[#This Row],[PROVEEDOR 1]:[PROVEEDOR 6]]),0)</f>
        <v>0</v>
      </c>
      <c r="L24" s="14">
        <f>MAX(Comparación_precios2[[#This Row],[PROVEEDOR 1]:[PROVEEDOR 6]])</f>
        <v>0</v>
      </c>
    </row>
    <row r="25" spans="2:12" s="2" customFormat="1" ht="19.5" thickBot="1">
      <c r="B25" s="42"/>
      <c r="C25" s="43"/>
      <c r="D25" s="44"/>
      <c r="E25" s="44"/>
      <c r="F25" s="44"/>
      <c r="G25" s="44"/>
      <c r="H25" s="42"/>
      <c r="I25" s="56"/>
      <c r="J25" s="27">
        <f>MIN(Comparación_precios2[[#This Row],[PROVEEDOR 1]:[PROVEEDOR 6]])</f>
        <v>0</v>
      </c>
      <c r="K25" s="8">
        <f>IFERROR(AVERAGE(Comparación_precios2[[#This Row],[PROVEEDOR 1]:[PROVEEDOR 6]]),0)</f>
        <v>0</v>
      </c>
      <c r="L25" s="14">
        <f>MAX(Comparación_precios2[[#This Row],[PROVEEDOR 1]:[PROVEEDOR 6]])</f>
        <v>0</v>
      </c>
    </row>
    <row r="26" spans="2:12" s="2" customFormat="1" ht="19.5" thickBot="1">
      <c r="B26" s="33" t="s">
        <v>15</v>
      </c>
      <c r="C26" s="33"/>
      <c r="D26" s="34">
        <f>ROUND(SUMPRODUCT(Comparación_precios2[[CANTIDAD]:[CANTIDAD]],Comparación_precios2[PROVEEDOR 1]),2)</f>
        <v>15334551.08</v>
      </c>
      <c r="E26" s="34">
        <f>ROUND(SUMPRODUCT(Comparación_precios2[[CANTIDAD]:[CANTIDAD]],Comparación_precios2[PROVEEDOR 2]),2)</f>
        <v>14869062.15</v>
      </c>
      <c r="F26" s="34">
        <f>ROUND(SUMPRODUCT(Comparación_precios2[[CANTIDAD]:[CANTIDAD]],Comparación_precios2[PROVEEDOR 3]),2)</f>
        <v>26405866.039999999</v>
      </c>
      <c r="G26" s="34">
        <f>ROUND(SUMPRODUCT(Comparación_precios2[[CANTIDAD]:[CANTIDAD]],Comparación_precios2[PROVEEDOR 4]),2)</f>
        <v>0</v>
      </c>
      <c r="H26" s="34">
        <f>ROUND(SUMPRODUCT(Comparación_precios2[[CANTIDAD]:[CANTIDAD]],Comparación_precios2[PROVEEDOR 5]),2)</f>
        <v>0</v>
      </c>
      <c r="I26" s="34">
        <f>ROUND(SUMPRODUCT(Comparación_precios2[[CANTIDAD]:[CANTIDAD]],Comparación_precios2[PROVEEDOR 6]),2)</f>
        <v>0</v>
      </c>
      <c r="J26" s="35"/>
      <c r="K26" s="35"/>
      <c r="L26" s="36"/>
    </row>
    <row r="27" spans="2:12" s="2" customForma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2:12" s="2" customFormat="1" ht="48.6" customHeight="1" thickBot="1">
      <c r="B28" s="1"/>
      <c r="C28" s="1"/>
      <c r="D28" s="1"/>
      <c r="E28" s="1"/>
      <c r="F28" s="1"/>
      <c r="G28" s="1"/>
      <c r="H28" s="1"/>
      <c r="I28" s="1"/>
      <c r="J28" s="1"/>
      <c r="K28" s="3"/>
      <c r="L28" s="3"/>
    </row>
    <row r="29" spans="2:12" s="2" customFormat="1" ht="33.6" customHeight="1">
      <c r="B29" s="79" t="s">
        <v>16</v>
      </c>
      <c r="C29" s="80"/>
      <c r="D29" s="21"/>
      <c r="E29" s="21"/>
      <c r="F29" s="21"/>
      <c r="G29" s="21"/>
      <c r="H29" s="21"/>
    </row>
    <row r="30" spans="2:12" s="2" customFormat="1" ht="25.9" customHeight="1">
      <c r="B30" s="81" t="s">
        <v>17</v>
      </c>
      <c r="C30" s="82"/>
      <c r="D30" s="67" t="s">
        <v>18</v>
      </c>
      <c r="E30" s="66" t="s">
        <v>19</v>
      </c>
      <c r="F30" s="73" t="s">
        <v>20</v>
      </c>
      <c r="G30" s="72" t="s">
        <v>21</v>
      </c>
      <c r="H30" s="66" t="s">
        <v>22</v>
      </c>
      <c r="I30" s="15" t="s">
        <v>23</v>
      </c>
    </row>
    <row r="31" spans="2:12" s="2" customFormat="1" ht="18" customHeight="1">
      <c r="B31" s="81" t="s">
        <v>24</v>
      </c>
      <c r="C31" s="82"/>
      <c r="D31" s="65">
        <v>0</v>
      </c>
      <c r="E31" s="71" t="s">
        <v>25</v>
      </c>
      <c r="F31" s="22" t="s">
        <v>26</v>
      </c>
      <c r="G31" s="74">
        <v>0</v>
      </c>
      <c r="H31" s="22" t="s">
        <v>27</v>
      </c>
      <c r="I31" s="22">
        <v>0</v>
      </c>
    </row>
    <row r="32" spans="2:12" s="2" customFormat="1" ht="18.75">
      <c r="B32" s="81" t="s">
        <v>28</v>
      </c>
      <c r="C32" s="82"/>
      <c r="D32" s="49"/>
      <c r="E32" s="23"/>
      <c r="F32" s="23"/>
      <c r="G32" s="23"/>
      <c r="H32" s="23"/>
      <c r="I32" s="23"/>
    </row>
    <row r="33" spans="2:12" s="2" customFormat="1" ht="18.75">
      <c r="B33" s="81"/>
      <c r="C33" s="82"/>
      <c r="D33" s="50"/>
      <c r="E33" s="63"/>
      <c r="F33" s="63"/>
      <c r="G33" s="63"/>
      <c r="H33" s="63"/>
      <c r="I33" s="63"/>
    </row>
    <row r="34" spans="2:12" ht="18.75">
      <c r="B34" s="81"/>
      <c r="C34" s="82"/>
      <c r="D34" s="70" t="s">
        <v>29</v>
      </c>
      <c r="E34" s="64" t="s">
        <v>29</v>
      </c>
      <c r="F34" s="64" t="s">
        <v>29</v>
      </c>
      <c r="G34" s="64" t="s">
        <v>29</v>
      </c>
      <c r="H34" s="64" t="s">
        <v>29</v>
      </c>
      <c r="I34" s="64" t="s">
        <v>29</v>
      </c>
      <c r="J34" s="2"/>
      <c r="K34" s="2"/>
      <c r="L34" s="2"/>
    </row>
    <row r="35" spans="2:12" ht="23.25">
      <c r="B35" s="81"/>
      <c r="C35" s="82"/>
      <c r="D35" s="68"/>
      <c r="E35" s="69"/>
      <c r="F35" s="26"/>
      <c r="G35" s="26"/>
      <c r="H35" s="26"/>
      <c r="I35" s="26"/>
      <c r="J35" s="2"/>
      <c r="K35" s="1"/>
      <c r="L35" s="1"/>
    </row>
    <row r="36" spans="2:12">
      <c r="J36" s="3"/>
      <c r="K36" s="1"/>
      <c r="L36" s="1"/>
    </row>
    <row r="37" spans="2:12">
      <c r="J37" s="3"/>
      <c r="K37" s="1"/>
      <c r="L37" s="1"/>
    </row>
    <row r="38" spans="2:12" ht="18.75">
      <c r="D38" s="37"/>
      <c r="E38" s="37"/>
      <c r="F38" s="38"/>
      <c r="G38" s="39"/>
      <c r="H38" s="40"/>
      <c r="I38" s="37"/>
      <c r="J38" s="3"/>
      <c r="K38" s="1"/>
      <c r="L38" s="1"/>
    </row>
    <row r="39" spans="2:12" ht="18.75">
      <c r="D39" s="37"/>
      <c r="E39" s="37"/>
      <c r="F39" s="38"/>
      <c r="G39" s="41"/>
      <c r="H39" s="40"/>
      <c r="I39" s="37"/>
    </row>
    <row r="40" spans="2:12" ht="18.75">
      <c r="D40" s="37"/>
      <c r="E40" s="37"/>
      <c r="F40" s="38"/>
      <c r="G40" s="41"/>
      <c r="H40" s="40"/>
      <c r="I40" s="37"/>
    </row>
    <row r="41" spans="2:12" ht="18.75">
      <c r="D41" s="37"/>
      <c r="E41" s="37"/>
      <c r="F41" s="38"/>
      <c r="G41" s="41"/>
      <c r="H41" s="40"/>
      <c r="I41" s="37"/>
    </row>
    <row r="42" spans="2:12" ht="18.75">
      <c r="D42" s="37"/>
      <c r="E42" s="37"/>
      <c r="F42" s="38"/>
      <c r="G42" s="41"/>
      <c r="H42" s="40"/>
      <c r="I42" s="37"/>
    </row>
    <row r="43" spans="2:12" ht="18.75">
      <c r="D43" s="37"/>
      <c r="E43" s="37"/>
      <c r="F43" s="38"/>
      <c r="G43" s="41"/>
      <c r="H43" s="40"/>
      <c r="I43" s="37"/>
    </row>
  </sheetData>
  <mergeCells count="5">
    <mergeCell ref="J7:L7"/>
    <mergeCell ref="B29:C29"/>
    <mergeCell ref="B30:C30"/>
    <mergeCell ref="B31:C31"/>
    <mergeCell ref="B32:C35"/>
  </mergeCells>
  <conditionalFormatting sqref="B8:C9 D26:I26">
    <cfRule type="expression" dxfId="53" priority="1">
      <formula>AND(B$26=MIN($D$26:$I$26),B$26&lt;&gt;0)</formula>
    </cfRule>
  </conditionalFormatting>
  <conditionalFormatting sqref="D8:I9">
    <cfRule type="expression" dxfId="52" priority="2">
      <formula>AND(D$26=MIN($D$26:$I$26),D$26&lt;&gt;0)</formula>
    </cfRule>
  </conditionalFormatting>
  <conditionalFormatting sqref="D9:I25">
    <cfRule type="expression" dxfId="51" priority="3">
      <formula>AND(D$26=MIN($D$26:$I$26),D$26&lt;&gt;0)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42"/>
  <sheetViews>
    <sheetView showGridLines="0" topLeftCell="B16" zoomScale="90" zoomScaleNormal="90" workbookViewId="0">
      <selection activeCell="L19" sqref="L19"/>
    </sheetView>
  </sheetViews>
  <sheetFormatPr defaultColWidth="9.33203125" defaultRowHeight="12.75"/>
  <cols>
    <col min="1" max="1" width="4" style="1" customWidth="1"/>
    <col min="2" max="2" width="23.5" style="1" customWidth="1"/>
    <col min="3" max="3" width="31.5" style="1" customWidth="1"/>
    <col min="4" max="4" width="25" style="1" bestFit="1" customWidth="1"/>
    <col min="5" max="5" width="34.33203125" style="1" customWidth="1"/>
    <col min="6" max="6" width="25.1640625" style="1" bestFit="1" customWidth="1"/>
    <col min="7" max="8" width="22.33203125" style="1" bestFit="1" customWidth="1"/>
    <col min="9" max="9" width="22.33203125" style="1" customWidth="1"/>
    <col min="10" max="10" width="27.33203125" style="1" customWidth="1"/>
    <col min="11" max="11" width="23.5" style="3" customWidth="1"/>
    <col min="12" max="12" width="24.83203125" style="3" customWidth="1"/>
    <col min="13" max="13" width="20.5" style="1" customWidth="1"/>
    <col min="14" max="14" width="20.6640625" style="1" customWidth="1"/>
    <col min="15" max="16384" width="9.33203125" style="1"/>
  </cols>
  <sheetData>
    <row r="1" spans="2:14" ht="15" customHeight="1"/>
    <row r="2" spans="2:14" customFormat="1" ht="54.95" customHeight="1">
      <c r="B2" s="5"/>
      <c r="C2" s="5"/>
      <c r="D2" s="5"/>
      <c r="E2" s="5"/>
      <c r="F2" s="5"/>
      <c r="G2" s="5"/>
      <c r="H2" s="5"/>
      <c r="I2" s="30"/>
      <c r="J2" s="30"/>
      <c r="K2" s="30"/>
      <c r="L2" s="30"/>
    </row>
    <row r="3" spans="2:14" ht="15" customHeight="1"/>
    <row r="4" spans="2:14" ht="15" customHeight="1"/>
    <row r="5" spans="2:14" ht="28.5">
      <c r="B5" s="16" t="s">
        <v>1</v>
      </c>
      <c r="C5" s="16"/>
    </row>
    <row r="6" spans="2:14" ht="29.25" thickBot="1">
      <c r="B6" s="17" t="s">
        <v>2</v>
      </c>
      <c r="C6" s="17"/>
      <c r="D6" s="16"/>
      <c r="E6" s="16"/>
      <c r="F6" s="16"/>
      <c r="G6" s="16"/>
      <c r="H6" s="16"/>
      <c r="I6" s="16"/>
      <c r="J6" s="4"/>
      <c r="K6" s="4"/>
      <c r="L6" s="4"/>
      <c r="M6" s="4"/>
      <c r="N6" s="4"/>
    </row>
    <row r="7" spans="2:14" ht="24.75" customHeight="1" thickBot="1">
      <c r="J7" s="76" t="s">
        <v>3</v>
      </c>
      <c r="K7" s="77"/>
      <c r="L7" s="78"/>
    </row>
    <row r="8" spans="2:14" s="6" customFormat="1" ht="46.5" customHeight="1" thickBot="1">
      <c r="B8" s="31" t="s">
        <v>4</v>
      </c>
      <c r="C8" s="31" t="s">
        <v>5</v>
      </c>
      <c r="D8" s="31" t="s">
        <v>6</v>
      </c>
      <c r="E8" s="31" t="s">
        <v>7</v>
      </c>
      <c r="F8" s="31" t="s">
        <v>8</v>
      </c>
      <c r="G8" s="31" t="s">
        <v>9</v>
      </c>
      <c r="H8" s="31" t="s">
        <v>10</v>
      </c>
      <c r="I8" s="31" t="s">
        <v>11</v>
      </c>
      <c r="J8" s="11" t="s">
        <v>12</v>
      </c>
      <c r="K8" s="10" t="s">
        <v>13</v>
      </c>
      <c r="L8" s="12" t="s">
        <v>14</v>
      </c>
    </row>
    <row r="9" spans="2:14" s="7" customFormat="1" ht="75.75" thickBot="1">
      <c r="B9" s="57" t="str">
        <f>'[1]Portatil Nosotros'!$D$8</f>
        <v xml:space="preserve">Computador Portátil Gamer MSI 15.6" Pulgadas </v>
      </c>
      <c r="C9" s="32">
        <v>3</v>
      </c>
      <c r="D9" s="9">
        <f>'[1]Monitor Nosotros'!$H$8*3</f>
        <v>2553621</v>
      </c>
      <c r="E9" s="9">
        <f>'[1]Portatil Nosotros'!$H$9*3</f>
        <v>16497000</v>
      </c>
      <c r="F9" s="9">
        <f>'[1]Monitor Nosotros'!$H$10 *3</f>
        <v>2205000</v>
      </c>
      <c r="G9" s="9"/>
      <c r="H9" s="9"/>
      <c r="I9" s="9"/>
      <c r="J9" s="13">
        <f>MIN(Comparación_precios24[[#This Row],[PROVEEDOR 1]:[PROVEEDOR 6]])</f>
        <v>2205000</v>
      </c>
      <c r="K9" s="8">
        <f>IFERROR(AVERAGE(Comparación_precios24[[#This Row],[PROVEEDOR 1]:[PROVEEDOR 6]]),0)</f>
        <v>7085207</v>
      </c>
      <c r="L9" s="14">
        <f>MAX(Comparación_precios24[[#This Row],[PROVEEDOR 1]:[PROVEEDOR 6]])</f>
        <v>16497000</v>
      </c>
    </row>
    <row r="10" spans="2:14" s="7" customFormat="1" ht="94.5" thickBot="1">
      <c r="B10" s="57" t="str">
        <f>'[1]Monitor Nosotros'!$D$8</f>
        <v>Monitor Curvo 27 Fhd Diseño Sin Bordes Color Black 100V/240V</v>
      </c>
      <c r="C10" s="32">
        <v>3</v>
      </c>
      <c r="D10" s="9">
        <f>'[1]Monitor Nosotros'!$H$8*3</f>
        <v>2553621</v>
      </c>
      <c r="E10" s="9">
        <f>'[1]Monitor Nosotros'!$H$9*3</f>
        <v>2677143</v>
      </c>
      <c r="F10" s="9">
        <f>'[1]Monitor Nosotros'!$H$10 *3</f>
        <v>2205000</v>
      </c>
      <c r="G10" s="9"/>
      <c r="H10" s="9"/>
      <c r="I10" s="9"/>
      <c r="J10" s="13">
        <f>MIN(Comparación_precios24[[#This Row],[PROVEEDOR 1]:[PROVEEDOR 6]])</f>
        <v>2205000</v>
      </c>
      <c r="K10" s="8">
        <f>IFERROR(AVERAGE(Comparación_precios24[[#This Row],[PROVEEDOR 1]:[PROVEEDOR 6]]),0)</f>
        <v>2478588</v>
      </c>
      <c r="L10" s="14">
        <f>MAX(Comparación_precios24[[#This Row],[PROVEEDOR 1]:[PROVEEDOR 6]])</f>
        <v>2677143</v>
      </c>
    </row>
    <row r="11" spans="2:14" s="7" customFormat="1" ht="113.25" thickBot="1">
      <c r="B11" s="57" t="str">
        <f>'[1] Disco mecanico Nosotros'!$D$8</f>
        <v xml:space="preserve">Disco duro interno Western Digital WD20EZRZ 2TB azul
</v>
      </c>
      <c r="C11" s="32">
        <v>3</v>
      </c>
      <c r="D11" s="9">
        <f>'[1] Disco mecanico Nosotros'!$H$8*3</f>
        <v>1909175.31</v>
      </c>
      <c r="E11" s="9">
        <f>'[1] Disco mecanico Nosotros'!$H$9*3</f>
        <v>1614885.9300000002</v>
      </c>
      <c r="F11" s="9">
        <f>'[1] Disco mecanico Nosotros'!$H$10*3</f>
        <v>660000</v>
      </c>
      <c r="G11" s="9"/>
      <c r="H11" s="9"/>
      <c r="I11" s="9"/>
      <c r="J11" s="13">
        <f>MIN(Comparación_precios24[[#This Row],[PROVEEDOR 1]:[PROVEEDOR 6]])</f>
        <v>660000</v>
      </c>
      <c r="K11" s="8">
        <f>IFERROR(AVERAGE(Comparación_precios24[[#This Row],[PROVEEDOR 1]:[PROVEEDOR 6]]),0)</f>
        <v>1394687.08</v>
      </c>
      <c r="L11" s="14">
        <f>MAX(Comparación_precios24[[#This Row],[PROVEEDOR 1]:[PROVEEDOR 6]])</f>
        <v>1909175.31</v>
      </c>
    </row>
    <row r="12" spans="2:14" s="7" customFormat="1" ht="94.5" thickBot="1">
      <c r="B12" s="57" t="str">
        <f>'[1] ram nosotros'!$D$8</f>
        <v>Memoria Ram Kingston Fury
 Beast  Rgb Ddr4 32gb 
3200mt/s  Cl16</v>
      </c>
      <c r="C12" s="32">
        <v>3</v>
      </c>
      <c r="D12" s="9">
        <f>'[1] ram nosotros'!$H$8*3</f>
        <v>1424430</v>
      </c>
      <c r="E12" s="9">
        <f>'[1] ram nosotros'!$H$9*3</f>
        <v>1107000</v>
      </c>
      <c r="F12" s="9">
        <f>'[1] ram nosotros'!$H$10*3</f>
        <v>1388730</v>
      </c>
      <c r="G12" s="9"/>
      <c r="H12" s="9"/>
      <c r="I12" s="9"/>
      <c r="J12" s="13">
        <f>MIN(Comparación_precios24[[#This Row],[PROVEEDOR 1]:[PROVEEDOR 6]])</f>
        <v>1107000</v>
      </c>
      <c r="K12" s="8">
        <f>IFERROR(AVERAGE(Comparación_precios24[[#This Row],[PROVEEDOR 1]:[PROVEEDOR 6]]),0)</f>
        <v>1306720</v>
      </c>
      <c r="L12" s="14">
        <f>MAX(Comparación_precios24[[#This Row],[PROVEEDOR 1]:[PROVEEDOR 6]])</f>
        <v>1424430</v>
      </c>
    </row>
    <row r="13" spans="2:14" s="7" customFormat="1" ht="75.75" thickBot="1">
      <c r="B13" s="57" t="str">
        <f>'[1] Servidor Nosotros'!$D$8</f>
        <v>Poweredge T150 - Tower Server/ Intel Xeon E-2336g/16gb/2tb</v>
      </c>
      <c r="C13" s="32">
        <v>3</v>
      </c>
      <c r="D13" s="9">
        <f>'[1] Servidor Nosotros'!$H$8 *3</f>
        <v>29988000</v>
      </c>
      <c r="E13" s="9">
        <f>'[1] Servidor Nosotros'!$H$9*3</f>
        <v>31023300</v>
      </c>
      <c r="F13" s="9">
        <f>'[1] Servidor Nosotros'!$H$10*3</f>
        <v>24629430</v>
      </c>
      <c r="G13" s="9"/>
      <c r="H13" s="9"/>
      <c r="I13" s="9"/>
      <c r="J13" s="13">
        <f>MIN(Comparación_precios24[[#This Row],[PROVEEDOR 1]:[PROVEEDOR 6]])</f>
        <v>24629430</v>
      </c>
      <c r="K13" s="8">
        <f>IFERROR(AVERAGE(Comparación_precios24[[#This Row],[PROVEEDOR 1]:[PROVEEDOR 6]]),0)</f>
        <v>28546910</v>
      </c>
      <c r="L13" s="14">
        <f>MAX(Comparación_precios24[[#This Row],[PROVEEDOR 1]:[PROVEEDOR 6]])</f>
        <v>31023300</v>
      </c>
    </row>
    <row r="14" spans="2:14" s="7" customFormat="1" ht="94.5" thickBot="1">
      <c r="B14" s="57" t="str">
        <f>'[1]Tarjeta de video nosotros'!$D$8</f>
        <v>Tarjeta De Video Amd Gigabyte Eagle Radeon Rx 6500 Xt 4gb Gv-r65xteagle-4gd</v>
      </c>
      <c r="C14" s="32">
        <v>3</v>
      </c>
      <c r="D14" s="9">
        <f>'[1]Tarjeta de video nosotros'!$H$8*3</f>
        <v>4105500</v>
      </c>
      <c r="E14" s="9">
        <f>'[1]Tarjeta de video nosotros'!$H$9*3</f>
        <v>3819900</v>
      </c>
      <c r="F14" s="9">
        <f>'[1]Tarjeta de video nosotros'!$H$10*3</f>
        <v>4176900</v>
      </c>
      <c r="G14" s="9"/>
      <c r="H14" s="9"/>
      <c r="I14" s="9"/>
      <c r="J14" s="27">
        <f>MIN(Comparación_precios24[[#This Row],[PROVEEDOR 1]:[PROVEEDOR 6]])</f>
        <v>3819900</v>
      </c>
      <c r="K14" s="28">
        <f>IFERROR(AVERAGE(Comparación_precios24[[#This Row],[PROVEEDOR 1]:[PROVEEDOR 6]]),0)</f>
        <v>4034100</v>
      </c>
      <c r="L14" s="29">
        <f>MAX(Comparación_precios24[[#This Row],[PROVEEDOR 1]:[PROVEEDOR 6]])</f>
        <v>4176900</v>
      </c>
    </row>
    <row r="15" spans="2:14" s="2" customFormat="1" ht="113.25" thickBot="1">
      <c r="B15" s="58" t="str">
        <f>'[1]Procesador Nosotros'!$D$8</f>
        <v xml:space="preserve">Procesador gamer AMD Ryzen 7 7700X 100-100000591WOF de 8 núcleos </v>
      </c>
      <c r="C15" s="46">
        <v>3</v>
      </c>
      <c r="D15" s="45">
        <f>'[1]Procesador Nosotros'!$G$8*3</f>
        <v>5911598.6999999993</v>
      </c>
      <c r="E15" s="45">
        <f>'[1]Procesador Nosotros'!$H$9*3</f>
        <v>6645251.5500000007</v>
      </c>
      <c r="F15" s="45">
        <f>'[1]Procesador Nosotros'!$H$10*3</f>
        <v>6422430</v>
      </c>
      <c r="G15" s="45"/>
      <c r="H15" s="45"/>
      <c r="I15" s="45"/>
      <c r="J15" s="27">
        <f>MIN(Comparación_precios24[[#This Row],[PROVEEDOR 1]:[PROVEEDOR 6]])</f>
        <v>5911598.6999999993</v>
      </c>
      <c r="K15" s="8">
        <f>IFERROR(AVERAGE(Comparación_precios24[[#This Row],[PROVEEDOR 1]:[PROVEEDOR 6]]),0)</f>
        <v>6326426.75</v>
      </c>
      <c r="L15" s="14">
        <f>MAX(Comparación_precios24[[#This Row],[PROVEEDOR 1]:[PROVEEDOR 6]])</f>
        <v>6645251.5500000007</v>
      </c>
    </row>
    <row r="16" spans="2:14" s="2" customFormat="1" ht="38.25" thickBot="1">
      <c r="B16" s="58" t="str">
        <f>'[1]Teclado Admin'!$D$8</f>
        <v xml:space="preserve">Teclado bluetooth </v>
      </c>
      <c r="C16" s="46">
        <v>3</v>
      </c>
      <c r="D16" s="45">
        <f>'[1]Teclado nosostros '!$H$8*3</f>
        <v>1395870</v>
      </c>
      <c r="E16" s="45">
        <f>'[1]Teclado nosostros '!$H$9*3</f>
        <v>1260000</v>
      </c>
      <c r="F16" s="45">
        <f>'[1]Teclado nosostros '!$H$10*3</f>
        <v>1963143</v>
      </c>
      <c r="G16" s="45"/>
      <c r="H16" s="45"/>
      <c r="I16" s="45"/>
      <c r="J16" s="27">
        <f>MIN(Comparación_precios24[[#This Row],[PROVEEDOR 1]:[PROVEEDOR 6]])</f>
        <v>1260000</v>
      </c>
      <c r="K16" s="8">
        <f>IFERROR(AVERAGE(Comparación_precios24[[#This Row],[PROVEEDOR 1]:[PROVEEDOR 6]]),0)</f>
        <v>1539671</v>
      </c>
      <c r="L16" s="14">
        <f>MAX(Comparación_precios24[[#This Row],[PROVEEDOR 1]:[PROVEEDOR 6]])</f>
        <v>1963143</v>
      </c>
    </row>
    <row r="17" spans="2:12" s="2" customFormat="1" ht="57" thickBot="1">
      <c r="B17" s="58" t="str">
        <f>'[1]Mause Admin'!$D$8</f>
        <v>Logitech M100 Ratón con
 Cable USB,</v>
      </c>
      <c r="C17" s="46">
        <v>3</v>
      </c>
      <c r="D17" s="45">
        <f>'[1]Muse nosotros'!$H$8*3</f>
        <v>450.38405999999998</v>
      </c>
      <c r="E17" s="45">
        <f>'[1]Muse nosotros'!$H$9*3</f>
        <v>162507.348</v>
      </c>
      <c r="F17" s="45">
        <f>'[1]Muse nosotros'!$H$10*3</f>
        <v>418978.11</v>
      </c>
      <c r="G17" s="45"/>
      <c r="H17" s="45"/>
      <c r="I17" s="45"/>
      <c r="J17" s="27">
        <f>MIN(Comparación_precios24[[#This Row],[PROVEEDOR 1]:[PROVEEDOR 6]])</f>
        <v>450.38405999999998</v>
      </c>
      <c r="K17" s="28">
        <f>IFERROR(AVERAGE(Comparación_precios24[[#This Row],[PROVEEDOR 1]:[PROVEEDOR 6]]),0)</f>
        <v>193978.61401999998</v>
      </c>
      <c r="L17" s="29">
        <f>MAX(Comparación_precios24[[#This Row],[PROVEEDOR 1]:[PROVEEDOR 6]])</f>
        <v>418978.11</v>
      </c>
    </row>
    <row r="18" spans="2:12" s="2" customFormat="1" ht="57" thickBot="1">
      <c r="B18" s="59" t="str">
        <f>'[1]software licencia'!$D$8</f>
        <v>office 2021 profesional plus 1 pc</v>
      </c>
      <c r="C18" s="43">
        <v>3</v>
      </c>
      <c r="D18" s="44">
        <f>'[1]software licencia'!$H$8*3</f>
        <v>490.44659999999999</v>
      </c>
      <c r="E18" s="44">
        <f>'[1]software licencia'!$H$9*3</f>
        <v>96.390000000000015</v>
      </c>
      <c r="F18" s="44">
        <f>'[1]software licencia'!$H$10*3</f>
        <v>149.94</v>
      </c>
      <c r="G18" s="44"/>
      <c r="H18" s="42"/>
      <c r="I18" s="56"/>
      <c r="J18" s="27">
        <f>MIN(Comparación_precios24[[#This Row],[PROVEEDOR 1]:[PROVEEDOR 6]])</f>
        <v>96.390000000000015</v>
      </c>
      <c r="K18" s="8">
        <f>IFERROR(AVERAGE(Comparación_precios24[[#This Row],[PROVEEDOR 1]:[PROVEEDOR 6]]),0)</f>
        <v>245.59219999999996</v>
      </c>
      <c r="L18" s="14">
        <f>MAX(Comparación_precios24[[#This Row],[PROVEEDOR 1]:[PROVEEDOR 6]])</f>
        <v>490.44659999999999</v>
      </c>
    </row>
    <row r="19" spans="2:12" s="2" customFormat="1" ht="57" thickBot="1">
      <c r="B19" s="59" t="str">
        <f>'[1]licencia visual'!$D$8</f>
        <v>Licencia Visual Studio 2022 Enterprise</v>
      </c>
      <c r="C19" s="43">
        <v>3</v>
      </c>
      <c r="D19" s="44">
        <f>'[1]licencia visual'!$H$8*3</f>
        <v>0</v>
      </c>
      <c r="E19" s="44">
        <f>'[1]licencia visual'!$H$9*3</f>
        <v>0</v>
      </c>
      <c r="F19" s="44">
        <f>'[1]licencia visual'!$H$10*3</f>
        <v>0</v>
      </c>
      <c r="G19" s="44"/>
      <c r="H19" s="42"/>
      <c r="I19" s="56"/>
      <c r="J19" s="27">
        <f>MIN(Comparación_precios24[[#This Row],[PROVEEDOR 1]:[PROVEEDOR 6]])</f>
        <v>0</v>
      </c>
      <c r="K19" s="8">
        <f>IFERROR(AVERAGE(Comparación_precios24[[#This Row],[PROVEEDOR 1]:[PROVEEDOR 6]]),0)</f>
        <v>0</v>
      </c>
      <c r="L19" s="14">
        <f>MAX(Comparación_precios24[[#This Row],[PROVEEDOR 1]:[PROVEEDOR 6]])</f>
        <v>0</v>
      </c>
    </row>
    <row r="20" spans="2:12" s="2" customFormat="1" ht="75.75" thickBot="1">
      <c r="B20" s="59" t="str">
        <f>'[1]windows 11 licencia'!$D$8</f>
        <v xml:space="preserve">Licencia Windows 11 Pro ESD Vitalicia
</v>
      </c>
      <c r="C20" s="43">
        <v>3</v>
      </c>
      <c r="D20" s="44">
        <f>'[1]licencia visual'!$H$8*3</f>
        <v>0</v>
      </c>
      <c r="E20" s="44">
        <f>'[1]licencia visual'!$H$9*3</f>
        <v>0</v>
      </c>
      <c r="F20" s="44">
        <f>'[1]licencia visual'!$H$10*3</f>
        <v>0</v>
      </c>
      <c r="G20" s="44"/>
      <c r="H20" s="42"/>
      <c r="I20" s="56"/>
      <c r="J20" s="27">
        <f>MIN(Comparación_precios24[[#This Row],[PROVEEDOR 1]:[PROVEEDOR 6]])</f>
        <v>0</v>
      </c>
      <c r="K20" s="8">
        <f>IFERROR(AVERAGE(Comparación_precios24[[#This Row],[PROVEEDOR 1]:[PROVEEDOR 6]]),0)</f>
        <v>0</v>
      </c>
      <c r="L20" s="14">
        <f>MAX(Comparación_precios24[[#This Row],[PROVEEDOR 1]:[PROVEEDOR 6]])</f>
        <v>0</v>
      </c>
    </row>
    <row r="21" spans="2:12" s="2" customFormat="1" ht="75.75" thickBot="1">
      <c r="B21" s="59" t="str">
        <f>'[1]licencia SQL'!$D$8</f>
        <v>Licencia de dispositivo SQL Server 2022 - 1 CAL</v>
      </c>
      <c r="C21" s="43">
        <v>3</v>
      </c>
      <c r="D21" s="44">
        <f>'[1]licencia SQL'!$H$8*3</f>
        <v>795393</v>
      </c>
      <c r="E21" s="44">
        <f>'[1]licencia SQL'!$H$9*3</f>
        <v>737352</v>
      </c>
      <c r="F21" s="44">
        <f>'[1]windows 11 licencia'!$H$10*3</f>
        <v>153474.29999999999</v>
      </c>
      <c r="G21" s="44"/>
      <c r="H21" s="42"/>
      <c r="I21" s="56"/>
      <c r="J21" s="27">
        <f>MIN(Comparación_precios24[[#This Row],[PROVEEDOR 1]:[PROVEEDOR 6]])</f>
        <v>153474.29999999999</v>
      </c>
      <c r="K21" s="8">
        <f>IFERROR(AVERAGE(Comparación_precios24[[#This Row],[PROVEEDOR 1]:[PROVEEDOR 6]]),0)</f>
        <v>562073.1</v>
      </c>
      <c r="L21" s="14">
        <f>MAX(Comparación_precios24[[#This Row],[PROVEEDOR 1]:[PROVEEDOR 6]])</f>
        <v>795393</v>
      </c>
    </row>
    <row r="22" spans="2:12" s="2" customFormat="1" ht="19.5" thickBot="1">
      <c r="B22" s="42"/>
      <c r="C22" s="43"/>
      <c r="D22" s="44"/>
      <c r="E22" s="44"/>
      <c r="F22" s="44"/>
      <c r="G22" s="44"/>
      <c r="H22" s="42"/>
      <c r="I22" s="56"/>
      <c r="J22" s="27">
        <f>MIN(Comparación_precios24[[#This Row],[PROVEEDOR 1]:[PROVEEDOR 6]])</f>
        <v>0</v>
      </c>
      <c r="K22" s="8">
        <f>IFERROR(AVERAGE(Comparación_precios24[[#This Row],[PROVEEDOR 1]:[PROVEEDOR 6]]),0)</f>
        <v>0</v>
      </c>
      <c r="L22" s="14">
        <f>MAX(Comparación_precios24[[#This Row],[PROVEEDOR 1]:[PROVEEDOR 6]])</f>
        <v>0</v>
      </c>
    </row>
    <row r="23" spans="2:12" s="2" customFormat="1" ht="19.5" thickBot="1">
      <c r="B23" s="42"/>
      <c r="C23" s="43"/>
      <c r="D23" s="44"/>
      <c r="E23" s="44"/>
      <c r="F23" s="44"/>
      <c r="G23" s="44"/>
      <c r="H23" s="42"/>
      <c r="I23" s="56"/>
      <c r="J23" s="27">
        <f>MIN(Comparación_precios24[[#This Row],[PROVEEDOR 1]:[PROVEEDOR 6]])</f>
        <v>0</v>
      </c>
      <c r="K23" s="8">
        <f>IFERROR(AVERAGE(Comparación_precios24[[#This Row],[PROVEEDOR 1]:[PROVEEDOR 6]]),0)</f>
        <v>0</v>
      </c>
      <c r="L23" s="14">
        <f>MAX(Comparación_precios24[[#This Row],[PROVEEDOR 1]:[PROVEEDOR 6]])</f>
        <v>0</v>
      </c>
    </row>
    <row r="24" spans="2:12" s="2" customFormat="1" ht="19.5" thickBot="1">
      <c r="B24" s="42"/>
      <c r="C24" s="43"/>
      <c r="D24" s="44"/>
      <c r="E24" s="44"/>
      <c r="F24" s="44"/>
      <c r="G24" s="44"/>
      <c r="H24" s="42"/>
      <c r="I24" s="56"/>
      <c r="J24" s="27">
        <f>MIN(Comparación_precios24[[#This Row],[PROVEEDOR 1]:[PROVEEDOR 6]])</f>
        <v>0</v>
      </c>
      <c r="K24" s="8">
        <f>IFERROR(AVERAGE(Comparación_precios24[[#This Row],[PROVEEDOR 1]:[PROVEEDOR 6]]),0)</f>
        <v>0</v>
      </c>
      <c r="L24" s="14">
        <f>MAX(Comparación_precios24[[#This Row],[PROVEEDOR 1]:[PROVEEDOR 6]])</f>
        <v>0</v>
      </c>
    </row>
    <row r="25" spans="2:12" s="2" customFormat="1" ht="19.5" thickBot="1">
      <c r="B25" s="33" t="s">
        <v>15</v>
      </c>
      <c r="C25" s="33"/>
      <c r="D25" s="34">
        <f>ROUND(SUMPRODUCT(Comparación_precios24[[CANTIDAD]:[CANTIDAD]],Comparación_precios24[PROVEEDOR 1]),2)</f>
        <v>151914449.52000001</v>
      </c>
      <c r="E25" s="34">
        <f>ROUND(SUMPRODUCT(Comparación_precios24[[CANTIDAD]:[CANTIDAD]],Comparación_precios24[PROVEEDOR 2]),2)</f>
        <v>196633308.65000001</v>
      </c>
      <c r="F25" s="34">
        <f>ROUND(SUMPRODUCT(Comparación_precios24[[CANTIDAD]:[CANTIDAD]],Comparación_precios24[PROVEEDOR 3]),2)</f>
        <v>132669706.05</v>
      </c>
      <c r="G25" s="34">
        <f>ROUND(SUMPRODUCT(Comparación_precios24[[CANTIDAD]:[CANTIDAD]],Comparación_precios24[PROVEEDOR 4]),2)</f>
        <v>0</v>
      </c>
      <c r="H25" s="34">
        <f>ROUND(SUMPRODUCT(Comparación_precios24[[CANTIDAD]:[CANTIDAD]],Comparación_precios24[PROVEEDOR 5]),2)</f>
        <v>0</v>
      </c>
      <c r="I25" s="34">
        <f>ROUND(SUMPRODUCT(Comparación_precios24[[CANTIDAD]:[CANTIDAD]],Comparación_precios24[PROVEEDOR 6]),2)</f>
        <v>0</v>
      </c>
      <c r="J25" s="35"/>
      <c r="K25" s="35"/>
      <c r="L25" s="36"/>
    </row>
    <row r="26" spans="2:12" s="2" customFormat="1">
      <c r="B26" s="1"/>
      <c r="C26" s="1"/>
      <c r="D26" s="1"/>
      <c r="E26" s="1"/>
      <c r="F26" s="1"/>
      <c r="G26" s="1"/>
      <c r="H26" s="1"/>
      <c r="I26" s="1"/>
      <c r="J26" s="1"/>
      <c r="K26" s="3"/>
      <c r="L26" s="3"/>
    </row>
    <row r="27" spans="2:12" s="2" customFormat="1" ht="13.5" thickBot="1">
      <c r="B27" s="1"/>
      <c r="C27" s="1"/>
      <c r="D27" s="1"/>
      <c r="E27" s="1"/>
      <c r="F27" s="1"/>
      <c r="G27" s="1"/>
      <c r="H27" s="1"/>
      <c r="I27" s="1"/>
      <c r="J27" s="1"/>
      <c r="K27" s="3"/>
      <c r="L27" s="3"/>
    </row>
    <row r="28" spans="2:12" s="2" customFormat="1" ht="48.6" customHeight="1">
      <c r="B28" s="79" t="s">
        <v>16</v>
      </c>
      <c r="C28" s="80"/>
      <c r="D28" s="21"/>
      <c r="E28" s="21"/>
      <c r="F28" s="21"/>
      <c r="G28" s="21"/>
      <c r="H28" s="21"/>
    </row>
    <row r="29" spans="2:12" s="2" customFormat="1" ht="33.6" customHeight="1">
      <c r="B29" s="81" t="s">
        <v>17</v>
      </c>
      <c r="C29" s="82"/>
      <c r="D29" s="47"/>
      <c r="E29" s="15"/>
      <c r="F29" s="15"/>
      <c r="G29" s="15"/>
      <c r="H29" s="15"/>
      <c r="I29" s="15"/>
    </row>
    <row r="30" spans="2:12" s="2" customFormat="1" ht="25.9" customHeight="1">
      <c r="B30" s="81" t="s">
        <v>24</v>
      </c>
      <c r="C30" s="82"/>
      <c r="D30" s="48"/>
      <c r="E30" s="22"/>
      <c r="F30" s="22"/>
      <c r="G30" s="15"/>
      <c r="H30" s="22"/>
      <c r="I30" s="22"/>
    </row>
    <row r="31" spans="2:12" s="2" customFormat="1" ht="18" customHeight="1">
      <c r="B31" s="81" t="s">
        <v>28</v>
      </c>
      <c r="C31" s="82"/>
      <c r="D31" s="49"/>
      <c r="E31" s="23"/>
      <c r="F31" s="23"/>
      <c r="G31" s="23"/>
      <c r="H31" s="23"/>
      <c r="I31" s="23"/>
    </row>
    <row r="32" spans="2:12" s="2" customFormat="1" ht="18.75">
      <c r="B32" s="81"/>
      <c r="C32" s="82"/>
      <c r="D32" s="50"/>
      <c r="E32" s="24"/>
      <c r="F32" s="24"/>
      <c r="G32" s="24"/>
      <c r="H32" s="24"/>
      <c r="I32" s="24"/>
    </row>
    <row r="33" spans="2:12" s="2" customFormat="1" ht="18.75">
      <c r="B33" s="81"/>
      <c r="C33" s="82"/>
      <c r="D33" s="51"/>
      <c r="E33" s="25"/>
      <c r="F33" s="25"/>
      <c r="G33" s="25"/>
      <c r="H33" s="25"/>
      <c r="I33" s="25"/>
    </row>
    <row r="34" spans="2:12" ht="18.75">
      <c r="B34" s="81"/>
      <c r="C34" s="82"/>
      <c r="D34" s="52"/>
      <c r="E34" s="26"/>
      <c r="F34" s="26"/>
      <c r="G34" s="26"/>
      <c r="H34" s="26"/>
      <c r="I34" s="26"/>
      <c r="J34" s="2"/>
      <c r="K34" s="1"/>
      <c r="L34" s="1"/>
    </row>
    <row r="35" spans="2:12">
      <c r="J35" s="3"/>
      <c r="K35" s="1"/>
      <c r="L35" s="1"/>
    </row>
    <row r="36" spans="2:12">
      <c r="J36" s="3"/>
      <c r="K36" s="1"/>
      <c r="L36" s="1"/>
    </row>
    <row r="37" spans="2:12" ht="18.75">
      <c r="D37" s="37"/>
      <c r="E37" s="37"/>
      <c r="F37" s="38"/>
      <c r="G37" s="39"/>
      <c r="H37" s="40"/>
      <c r="I37" s="37"/>
      <c r="J37" s="3"/>
      <c r="K37" s="1"/>
      <c r="L37" s="1"/>
    </row>
    <row r="38" spans="2:12" ht="18.75">
      <c r="D38" s="37"/>
      <c r="E38" s="37"/>
      <c r="F38" s="38"/>
      <c r="G38" s="41"/>
      <c r="H38" s="40"/>
      <c r="I38" s="37"/>
    </row>
    <row r="39" spans="2:12" ht="18.75">
      <c r="D39" s="37"/>
      <c r="E39" s="37"/>
      <c r="F39" s="38"/>
      <c r="G39" s="41"/>
      <c r="H39" s="40"/>
      <c r="I39" s="37"/>
    </row>
    <row r="40" spans="2:12" ht="18.75">
      <c r="D40" s="37"/>
      <c r="E40" s="37"/>
      <c r="F40" s="38"/>
      <c r="G40" s="41"/>
      <c r="H40" s="40"/>
      <c r="I40" s="37"/>
    </row>
    <row r="41" spans="2:12" ht="18.75">
      <c r="D41" s="37"/>
      <c r="E41" s="37"/>
      <c r="F41" s="38"/>
      <c r="G41" s="41"/>
      <c r="H41" s="40"/>
      <c r="I41" s="37"/>
    </row>
    <row r="42" spans="2:12" ht="18.75">
      <c r="D42" s="37"/>
      <c r="E42" s="37"/>
      <c r="F42" s="38"/>
      <c r="G42" s="41"/>
      <c r="H42" s="40"/>
      <c r="I42" s="37"/>
    </row>
  </sheetData>
  <mergeCells count="5">
    <mergeCell ref="J7:L7"/>
    <mergeCell ref="B28:C28"/>
    <mergeCell ref="B29:C29"/>
    <mergeCell ref="B30:C30"/>
    <mergeCell ref="B31:C34"/>
  </mergeCells>
  <conditionalFormatting sqref="B8:C8">
    <cfRule type="expression" dxfId="27" priority="1">
      <formula>AND(B$25=MIN($D$25:$I$25),B$25&lt;&gt;0)</formula>
    </cfRule>
  </conditionalFormatting>
  <conditionalFormatting sqref="D8:I8 D25:I25">
    <cfRule type="expression" dxfId="26" priority="2">
      <formula>AND(D$25=MIN($D$25:$I$25),D$25&lt;&gt;0)</formula>
    </cfRule>
  </conditionalFormatting>
  <conditionalFormatting sqref="D9:I24">
    <cfRule type="expression" dxfId="25" priority="3">
      <formula>AND(D$25=MIN($D$25:$I$25),D$25&lt;&gt;0)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6:I41"/>
  <sheetViews>
    <sheetView topLeftCell="A6" workbookViewId="0">
      <selection activeCell="B28" sqref="B28:I30"/>
    </sheetView>
  </sheetViews>
  <sheetFormatPr defaultColWidth="12" defaultRowHeight="11.25"/>
  <cols>
    <col min="2" max="2" width="19.83203125" customWidth="1"/>
    <col min="4" max="9" width="18.5" customWidth="1"/>
  </cols>
  <sheetData>
    <row r="6" spans="2:9" ht="12" thickBot="1"/>
    <row r="7" spans="2:9" ht="19.5" thickBot="1">
      <c r="B7" s="45" t="s">
        <v>30</v>
      </c>
      <c r="C7" s="46">
        <v>1</v>
      </c>
      <c r="D7" s="45">
        <v>498</v>
      </c>
      <c r="E7" s="45">
        <v>420</v>
      </c>
      <c r="F7" s="45">
        <v>450</v>
      </c>
      <c r="G7" s="45">
        <v>230</v>
      </c>
      <c r="H7" s="45">
        <v>600</v>
      </c>
      <c r="I7" s="45">
        <v>520</v>
      </c>
    </row>
    <row r="8" spans="2:9" ht="19.5" thickBot="1">
      <c r="B8" s="45" t="s">
        <v>31</v>
      </c>
      <c r="C8" s="46">
        <v>2</v>
      </c>
      <c r="D8" s="45">
        <v>450</v>
      </c>
      <c r="E8" s="45">
        <v>220</v>
      </c>
      <c r="F8" s="45">
        <v>405</v>
      </c>
      <c r="G8" s="45">
        <v>495</v>
      </c>
      <c r="H8" s="45">
        <v>540</v>
      </c>
      <c r="I8" s="45">
        <v>200</v>
      </c>
    </row>
    <row r="9" spans="2:9" ht="19.5" thickBot="1">
      <c r="B9" s="45" t="s">
        <v>32</v>
      </c>
      <c r="C9" s="46">
        <v>2</v>
      </c>
      <c r="D9" s="45">
        <v>650</v>
      </c>
      <c r="E9" s="45">
        <v>620</v>
      </c>
      <c r="F9" s="45">
        <v>666</v>
      </c>
      <c r="G9" s="45">
        <v>400</v>
      </c>
      <c r="H9" s="45">
        <v>648</v>
      </c>
      <c r="I9" s="45">
        <v>452.4</v>
      </c>
    </row>
    <row r="10" spans="2:9" ht="19.5" thickBot="1">
      <c r="B10" s="45" t="s">
        <v>33</v>
      </c>
      <c r="C10" s="46">
        <v>1</v>
      </c>
      <c r="D10" s="45">
        <v>585</v>
      </c>
      <c r="E10" s="45">
        <v>558</v>
      </c>
      <c r="F10" s="45">
        <v>320</v>
      </c>
      <c r="G10" s="45">
        <v>360</v>
      </c>
      <c r="H10" s="45">
        <v>583.20000000000005</v>
      </c>
      <c r="I10" s="45">
        <v>407.16</v>
      </c>
    </row>
    <row r="11" spans="2:9" ht="19.5" thickBot="1">
      <c r="B11" s="45" t="s">
        <v>34</v>
      </c>
      <c r="C11" s="46">
        <v>3</v>
      </c>
      <c r="D11" s="45">
        <v>526.5</v>
      </c>
      <c r="E11" s="45">
        <v>502.2</v>
      </c>
      <c r="F11" s="45">
        <v>539.46</v>
      </c>
      <c r="G11" s="45">
        <v>300</v>
      </c>
      <c r="H11" s="45">
        <v>500</v>
      </c>
      <c r="I11" s="45">
        <v>366.44</v>
      </c>
    </row>
    <row r="12" spans="2:9" ht="19.5" thickBot="1">
      <c r="B12" s="45" t="s">
        <v>35</v>
      </c>
      <c r="C12" s="46">
        <v>1</v>
      </c>
      <c r="D12" s="45">
        <v>473.8</v>
      </c>
      <c r="E12" s="45">
        <v>200</v>
      </c>
      <c r="F12" s="45">
        <v>485.51</v>
      </c>
      <c r="G12" s="45">
        <v>291.60000000000002</v>
      </c>
      <c r="H12" s="45">
        <v>270</v>
      </c>
      <c r="I12" s="45">
        <v>220</v>
      </c>
    </row>
    <row r="19" spans="2:9" ht="18.75">
      <c r="D19" s="47">
        <v>30</v>
      </c>
      <c r="E19" s="15">
        <v>10</v>
      </c>
      <c r="F19" s="15">
        <v>15</v>
      </c>
      <c r="G19" s="15">
        <v>15</v>
      </c>
      <c r="H19" s="15">
        <v>15</v>
      </c>
      <c r="I19" s="15">
        <v>10</v>
      </c>
    </row>
    <row r="20" spans="2:9" ht="18.75">
      <c r="D20" s="48">
        <v>10</v>
      </c>
      <c r="E20" s="22">
        <v>10</v>
      </c>
      <c r="F20" s="22">
        <v>10</v>
      </c>
      <c r="G20" s="15" t="s">
        <v>36</v>
      </c>
      <c r="H20" s="22">
        <v>5</v>
      </c>
      <c r="I20" s="22" t="s">
        <v>36</v>
      </c>
    </row>
    <row r="21" spans="2:9" ht="18.75">
      <c r="D21" s="49" t="s">
        <v>37</v>
      </c>
      <c r="E21" s="23" t="s">
        <v>37</v>
      </c>
      <c r="F21" s="23" t="s">
        <v>38</v>
      </c>
      <c r="G21" s="23" t="s">
        <v>39</v>
      </c>
      <c r="H21" s="23" t="s">
        <v>38</v>
      </c>
      <c r="I21" s="23" t="s">
        <v>38</v>
      </c>
    </row>
    <row r="22" spans="2:9" ht="18.75">
      <c r="D22" s="50" t="s">
        <v>40</v>
      </c>
      <c r="E22" s="24" t="s">
        <v>40</v>
      </c>
      <c r="F22" s="24" t="s">
        <v>41</v>
      </c>
      <c r="G22" s="24" t="s">
        <v>38</v>
      </c>
      <c r="H22" s="24" t="s">
        <v>41</v>
      </c>
      <c r="I22" s="24" t="s">
        <v>41</v>
      </c>
    </row>
    <row r="23" spans="2:9" ht="18.75">
      <c r="D23" s="51"/>
      <c r="E23" s="25"/>
      <c r="F23" s="25"/>
      <c r="G23" s="25"/>
      <c r="H23" s="25"/>
      <c r="I23" s="25"/>
    </row>
    <row r="24" spans="2:9" ht="18.75">
      <c r="D24" s="52"/>
      <c r="E24" s="26"/>
      <c r="F24" s="26"/>
      <c r="G24" s="26"/>
      <c r="H24" s="26"/>
      <c r="I24" s="26"/>
    </row>
    <row r="27" spans="2:9" ht="12" thickBot="1"/>
    <row r="28" spans="2:9" ht="19.5" thickBot="1">
      <c r="B28" s="45" t="s">
        <v>42</v>
      </c>
      <c r="C28" s="46">
        <v>1</v>
      </c>
      <c r="D28" s="45">
        <v>340</v>
      </c>
      <c r="E28" s="45">
        <v>330</v>
      </c>
      <c r="F28" s="45">
        <v>440</v>
      </c>
      <c r="G28" s="45">
        <v>400</v>
      </c>
      <c r="H28" s="45">
        <v>320</v>
      </c>
      <c r="I28" s="45">
        <v>330</v>
      </c>
    </row>
    <row r="29" spans="2:9" ht="19.5" thickBot="1">
      <c r="B29" s="45" t="s">
        <v>43</v>
      </c>
      <c r="C29" s="46">
        <v>1</v>
      </c>
      <c r="D29" s="45">
        <v>220</v>
      </c>
      <c r="E29" s="45">
        <v>230</v>
      </c>
      <c r="F29" s="45">
        <v>240</v>
      </c>
      <c r="G29" s="45">
        <v>220</v>
      </c>
      <c r="H29" s="45">
        <v>219</v>
      </c>
      <c r="I29" s="45">
        <v>218</v>
      </c>
    </row>
    <row r="30" spans="2:9" ht="19.5" thickBot="1">
      <c r="B30" s="45" t="s">
        <v>44</v>
      </c>
      <c r="C30" s="46">
        <v>2</v>
      </c>
      <c r="D30" s="45">
        <v>560</v>
      </c>
      <c r="E30" s="45">
        <v>580</v>
      </c>
      <c r="F30" s="45">
        <v>550</v>
      </c>
      <c r="G30" s="45">
        <v>520</v>
      </c>
      <c r="H30" s="45">
        <v>551</v>
      </c>
      <c r="I30" s="45">
        <v>550</v>
      </c>
    </row>
    <row r="35" spans="2:2" ht="14.25">
      <c r="B35" s="55" t="s">
        <v>45</v>
      </c>
    </row>
    <row r="36" spans="2:2" ht="18.75">
      <c r="B36" s="53">
        <v>250</v>
      </c>
    </row>
    <row r="37" spans="2:2" ht="18.75">
      <c r="B37" s="54">
        <v>440</v>
      </c>
    </row>
    <row r="38" spans="2:2" ht="18.75">
      <c r="B38" s="54">
        <v>440</v>
      </c>
    </row>
    <row r="39" spans="2:2" ht="18.75">
      <c r="B39" s="54">
        <v>350</v>
      </c>
    </row>
    <row r="40" spans="2:2" ht="18.75">
      <c r="B40" s="54">
        <v>420</v>
      </c>
    </row>
    <row r="41" spans="2:2" ht="18.75">
      <c r="B41" s="54">
        <v>199</v>
      </c>
    </row>
  </sheetData>
  <conditionalFormatting sqref="D7:I12 D28:I30">
    <cfRule type="expression" dxfId="0" priority="2">
      <formula>AND(D$15=MIN($D$15:$I$15),D$15&lt;&gt;0)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Planilla excel</dc:creator>
  <cp:keywords/>
  <dc:description/>
  <cp:lastModifiedBy>Yised Dayana Castiblanco Herrera</cp:lastModifiedBy>
  <cp:revision/>
  <dcterms:created xsi:type="dcterms:W3CDTF">2013-10-17T12:18:53Z</dcterms:created>
  <dcterms:modified xsi:type="dcterms:W3CDTF">2024-04-26T00:50:46Z</dcterms:modified>
  <cp:category/>
  <cp:contentStatus/>
</cp:coreProperties>
</file>