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edder\Documents\"/>
    </mc:Choice>
  </mc:AlternateContent>
  <bookViews>
    <workbookView xWindow="0" yWindow="0" windowWidth="16110" windowHeight="7215"/>
  </bookViews>
  <sheets>
    <sheet name="Printout" sheetId="1" r:id="rId1"/>
    <sheet name="Data" sheetId="2" r:id="rId2"/>
    <sheet name="Sheet3" sheetId="3" r:id="rId3"/>
    <sheet name="Socials" sheetId="4" r:id="rId4"/>
  </sheets>
  <definedNames>
    <definedName name="_xlnm._FilterDatabase" localSheetId="1" hidden="1">Data!$A$2:$X$115</definedName>
    <definedName name="_xlnm.Print_Area" localSheetId="0">Printout!$A$1:$B$82</definedName>
    <definedName name="YESorNO">Data!$AJ$3:$AJ$4</definedName>
  </definedNames>
  <calcPr calcId="152511" iterate="1" iterateCount="1"/>
</workbook>
</file>

<file path=xl/calcChain.xml><?xml version="1.0" encoding="utf-8"?>
<calcChain xmlns="http://schemas.openxmlformats.org/spreadsheetml/2006/main">
  <c r="B72" i="1" l="1"/>
  <c r="B71" i="1"/>
  <c r="B67" i="1"/>
  <c r="B66" i="1"/>
  <c r="B62" i="1"/>
  <c r="B61" i="1"/>
  <c r="B56" i="1"/>
  <c r="B55" i="1"/>
  <c r="B52" i="1"/>
  <c r="B49" i="1"/>
  <c r="B48" i="1"/>
  <c r="B44" i="1"/>
  <c r="B43" i="1"/>
  <c r="B39" i="1"/>
  <c r="B38" i="1"/>
  <c r="B34" i="1"/>
  <c r="B33" i="1"/>
  <c r="B29" i="1"/>
  <c r="B28" i="1"/>
  <c r="B24" i="1"/>
  <c r="B23" i="1"/>
  <c r="B18" i="1"/>
  <c r="B17" i="1"/>
  <c r="B13" i="1"/>
  <c r="B12" i="1"/>
  <c r="B8" i="1"/>
  <c r="B7" i="1"/>
  <c r="AF10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F3" i="2"/>
  <c r="AF4" i="2"/>
  <c r="AF5" i="2"/>
  <c r="AF6" i="2"/>
  <c r="AF7" i="2"/>
  <c r="AF8" i="2"/>
  <c r="AF9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D13" i="2"/>
  <c r="AD3" i="2"/>
  <c r="AD4" i="2"/>
  <c r="AD5" i="2"/>
  <c r="AD6" i="2"/>
  <c r="AD7" i="2"/>
  <c r="AD8" i="2"/>
  <c r="AD9" i="2"/>
  <c r="AD10" i="2"/>
  <c r="AD11" i="2"/>
  <c r="AD12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N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3" i="2"/>
  <c r="AI3" i="2"/>
  <c r="P3" i="2" l="1"/>
  <c r="Q3" i="2" s="1"/>
  <c r="P4" i="2"/>
  <c r="Q4" i="2" s="1"/>
  <c r="P5" i="2"/>
  <c r="Q5" i="2" s="1"/>
  <c r="P6" i="2"/>
  <c r="Q6" i="2" s="1"/>
  <c r="P7" i="2"/>
  <c r="Q7" i="2" s="1"/>
  <c r="P8" i="2"/>
  <c r="Q8" i="2" s="1"/>
  <c r="P9" i="2"/>
  <c r="Q9" i="2" s="1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Q24" i="2" s="1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P39" i="2"/>
  <c r="Q39" i="2" s="1"/>
  <c r="P40" i="2"/>
  <c r="Q40" i="2" s="1"/>
  <c r="P41" i="2"/>
  <c r="Q41" i="2" s="1"/>
  <c r="P42" i="2"/>
  <c r="Q42" i="2" s="1"/>
  <c r="P43" i="2"/>
  <c r="Q43" i="2" s="1"/>
  <c r="P44" i="2"/>
  <c r="Q44" i="2" s="1"/>
  <c r="P45" i="2"/>
  <c r="Q45" i="2" s="1"/>
  <c r="P46" i="2"/>
  <c r="Q46" i="2" s="1"/>
  <c r="P47" i="2"/>
  <c r="Q47" i="2" s="1"/>
  <c r="P48" i="2"/>
  <c r="Q48" i="2" s="1"/>
  <c r="P49" i="2"/>
  <c r="Q49" i="2" s="1"/>
  <c r="P50" i="2"/>
  <c r="Q50" i="2" s="1"/>
  <c r="P51" i="2"/>
  <c r="Q51" i="2" s="1"/>
  <c r="P52" i="2"/>
  <c r="Q52" i="2" s="1"/>
  <c r="P53" i="2"/>
  <c r="Q53" i="2" s="1"/>
  <c r="P54" i="2"/>
  <c r="Q54" i="2" s="1"/>
  <c r="P55" i="2"/>
  <c r="Q55" i="2" s="1"/>
  <c r="P56" i="2"/>
  <c r="Q56" i="2" s="1"/>
  <c r="P57" i="2"/>
  <c r="Q57" i="2" s="1"/>
  <c r="P58" i="2"/>
  <c r="Q58" i="2" s="1"/>
  <c r="P59" i="2"/>
  <c r="Q59" i="2" s="1"/>
  <c r="P60" i="2"/>
  <c r="Q60" i="2" s="1"/>
  <c r="P61" i="2"/>
  <c r="Q61" i="2" s="1"/>
  <c r="P62" i="2"/>
  <c r="Q62" i="2" s="1"/>
  <c r="P63" i="2"/>
  <c r="Q63" i="2" s="1"/>
  <c r="P64" i="2"/>
  <c r="Q64" i="2" s="1"/>
  <c r="P65" i="2"/>
  <c r="Q65" i="2" s="1"/>
  <c r="P66" i="2"/>
  <c r="Q66" i="2" s="1"/>
  <c r="P67" i="2"/>
  <c r="Q67" i="2" s="1"/>
  <c r="P68" i="2"/>
  <c r="Q68" i="2" s="1"/>
  <c r="P69" i="2"/>
  <c r="Q69" i="2" s="1"/>
  <c r="P70" i="2"/>
  <c r="Q70" i="2" s="1"/>
  <c r="P71" i="2"/>
  <c r="Q71" i="2" s="1"/>
  <c r="P72" i="2"/>
  <c r="Q72" i="2" s="1"/>
  <c r="P73" i="2"/>
  <c r="Q73" i="2" s="1"/>
  <c r="P74" i="2"/>
  <c r="Q74" i="2" s="1"/>
  <c r="P75" i="2"/>
  <c r="Q75" i="2" s="1"/>
  <c r="P76" i="2"/>
  <c r="Q76" i="2" s="1"/>
  <c r="P77" i="2"/>
  <c r="Q77" i="2" s="1"/>
  <c r="P78" i="2"/>
  <c r="Q78" i="2" s="1"/>
  <c r="P79" i="2"/>
  <c r="Q79" i="2" s="1"/>
  <c r="P80" i="2"/>
  <c r="Q80" i="2" s="1"/>
  <c r="P81" i="2"/>
  <c r="P82" i="2"/>
  <c r="Q82" i="2" s="1"/>
  <c r="N61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3" i="2"/>
  <c r="Q81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B57" i="1" l="1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B4" i="1" l="1"/>
</calcChain>
</file>

<file path=xl/sharedStrings.xml><?xml version="1.0" encoding="utf-8"?>
<sst xmlns="http://schemas.openxmlformats.org/spreadsheetml/2006/main" count="1142" uniqueCount="826">
  <si>
    <t>DealerSocket</t>
  </si>
  <si>
    <t>Name:</t>
  </si>
  <si>
    <t>Website:</t>
  </si>
  <si>
    <t>Username:</t>
  </si>
  <si>
    <t>Password:</t>
  </si>
  <si>
    <t>First</t>
  </si>
  <si>
    <t>Full Name</t>
  </si>
  <si>
    <t>Last</t>
  </si>
  <si>
    <t>http://my.dealersocket.com</t>
  </si>
  <si>
    <t>User Information</t>
  </si>
  <si>
    <t>DealerSocket
Username</t>
  </si>
  <si>
    <t>DealerSocket
Password</t>
  </si>
  <si>
    <t>Given User
Information</t>
  </si>
  <si>
    <t>NNAnet
Username</t>
  </si>
  <si>
    <t>NNAnet
Password</t>
  </si>
  <si>
    <t>Employee #:</t>
  </si>
  <si>
    <t>Employee #</t>
  </si>
  <si>
    <t>ERAccess
Username</t>
  </si>
  <si>
    <t>ERAccess
Password</t>
  </si>
  <si>
    <t>Email Address</t>
  </si>
  <si>
    <t>Email Password</t>
  </si>
  <si>
    <t>Email</t>
  </si>
  <si>
    <t>eCarlist</t>
  </si>
  <si>
    <t>PEDDER NISSAN</t>
  </si>
  <si>
    <t>EMP#</t>
  </si>
  <si>
    <t>FIRST NAME</t>
  </si>
  <si>
    <t>LAST NAME</t>
  </si>
  <si>
    <t>POSITION</t>
  </si>
  <si>
    <t>SSN</t>
  </si>
  <si>
    <t>EFRAIN</t>
  </si>
  <si>
    <t>CALDERA</t>
  </si>
  <si>
    <t>CLOSER</t>
  </si>
  <si>
    <t>XXX-XX-7504</t>
  </si>
  <si>
    <t>MARIO</t>
  </si>
  <si>
    <t>DELEON MUNIZ</t>
  </si>
  <si>
    <t>DESK MANAGER</t>
  </si>
  <si>
    <t>XXX-XX-3489</t>
  </si>
  <si>
    <t>JOHN</t>
  </si>
  <si>
    <t>HAGLER</t>
  </si>
  <si>
    <t>INTERNET SLS</t>
  </si>
  <si>
    <t>XXX-XX-5961</t>
  </si>
  <si>
    <t>MITCHELL</t>
  </si>
  <si>
    <t>JENSON</t>
  </si>
  <si>
    <t>XXX-XX-4443</t>
  </si>
  <si>
    <t>RALPH</t>
  </si>
  <si>
    <t>WATKINS</t>
  </si>
  <si>
    <t>XXX-XX-9429</t>
  </si>
  <si>
    <t>SHAWN</t>
  </si>
  <si>
    <t>BOAZ</t>
  </si>
  <si>
    <t>SALES MANAGER</t>
  </si>
  <si>
    <t>XXX-XX-8666</t>
  </si>
  <si>
    <t>PABLO</t>
  </si>
  <si>
    <t>HERNANDEZ</t>
  </si>
  <si>
    <t>XXX-XX-4581</t>
  </si>
  <si>
    <t>SIEPKER</t>
  </si>
  <si>
    <t>GM</t>
  </si>
  <si>
    <t>XXX-XX-3755</t>
  </si>
  <si>
    <t>CARLOS</t>
  </si>
  <si>
    <t>SALES MGR</t>
  </si>
  <si>
    <t>XXX-XX-6881</t>
  </si>
  <si>
    <t>SIBA</t>
  </si>
  <si>
    <t>ROSE</t>
  </si>
  <si>
    <t>SALES PERSON</t>
  </si>
  <si>
    <t>XXX-XX-8988</t>
  </si>
  <si>
    <t>AHMED</t>
  </si>
  <si>
    <t>AMEUR</t>
  </si>
  <si>
    <t>SALES REP</t>
  </si>
  <si>
    <t>XXX-XX-0521</t>
  </si>
  <si>
    <t>JEFFERY</t>
  </si>
  <si>
    <t>BARR</t>
  </si>
  <si>
    <t>XXX-XX-6447</t>
  </si>
  <si>
    <t>MICHAEL</t>
  </si>
  <si>
    <t>ELLIOTT</t>
  </si>
  <si>
    <t>XXX-XX-0992</t>
  </si>
  <si>
    <t>NATHAN</t>
  </si>
  <si>
    <t>GARBER</t>
  </si>
  <si>
    <t>XXX-XX-4730</t>
  </si>
  <si>
    <t>HECTOR</t>
  </si>
  <si>
    <t>GARCIA</t>
  </si>
  <si>
    <t>XXX-XX-0762</t>
  </si>
  <si>
    <t>MANUEL</t>
  </si>
  <si>
    <t>GUTIERREZ</t>
  </si>
  <si>
    <t>XXX-XX-2046</t>
  </si>
  <si>
    <t>AMADO</t>
  </si>
  <si>
    <t>XXX-XX-4936</t>
  </si>
  <si>
    <t>EDGAR</t>
  </si>
  <si>
    <t>LIMON</t>
  </si>
  <si>
    <t>XXX-XX-0507</t>
  </si>
  <si>
    <t>DANIEL</t>
  </si>
  <si>
    <t>MACIAS</t>
  </si>
  <si>
    <t>XXX-XX-3410</t>
  </si>
  <si>
    <t>THERESA</t>
  </si>
  <si>
    <t>MARQUEZ</t>
  </si>
  <si>
    <t>XXX-XX-4150</t>
  </si>
  <si>
    <t>ANDREW</t>
  </si>
  <si>
    <t>MASTRO</t>
  </si>
  <si>
    <t>XXX-XX-4855</t>
  </si>
  <si>
    <t>OSCAR</t>
  </si>
  <si>
    <t>PLASCENCIA</t>
  </si>
  <si>
    <t>XXX-XX-9182</t>
  </si>
  <si>
    <t>SHANNON</t>
  </si>
  <si>
    <t>RAY</t>
  </si>
  <si>
    <t>XXX-XX-3013</t>
  </si>
  <si>
    <t>CHRISTIAN</t>
  </si>
  <si>
    <t>VIZCARRONDO</t>
  </si>
  <si>
    <t>XXX-XX-4015</t>
  </si>
  <si>
    <t>DEREK</t>
  </si>
  <si>
    <t>WEAVER</t>
  </si>
  <si>
    <t>XXX-XX-4846</t>
  </si>
  <si>
    <t>KISS</t>
  </si>
  <si>
    <t>SALESPERSON</t>
  </si>
  <si>
    <t>XXX-XX-0964</t>
  </si>
  <si>
    <t>HEMET CHRYSLER</t>
  </si>
  <si>
    <t>ERNEST</t>
  </si>
  <si>
    <t>GALANTE</t>
  </si>
  <si>
    <t>FLOOR MANAGER</t>
  </si>
  <si>
    <t>XXX-XX-3577</t>
  </si>
  <si>
    <t>RON</t>
  </si>
  <si>
    <t>RICCIO</t>
  </si>
  <si>
    <t>XXX-XX-6210</t>
  </si>
  <si>
    <t>SERGIO</t>
  </si>
  <si>
    <t>BELTRAN</t>
  </si>
  <si>
    <t>GENERAL MANAGER</t>
  </si>
  <si>
    <t>XXX-XX-3237</t>
  </si>
  <si>
    <t>JOHNNY</t>
  </si>
  <si>
    <t>HAN</t>
  </si>
  <si>
    <t>GSM</t>
  </si>
  <si>
    <t>XXX-XX-8127</t>
  </si>
  <si>
    <t>HARRINGTON</t>
  </si>
  <si>
    <t>XXX-XX-8922</t>
  </si>
  <si>
    <t>ROBERT</t>
  </si>
  <si>
    <t>MARCIAL</t>
  </si>
  <si>
    <t>INTERNET MGR</t>
  </si>
  <si>
    <t>XXX-XX-9054</t>
  </si>
  <si>
    <t>LAUREN</t>
  </si>
  <si>
    <t>YOUNG</t>
  </si>
  <si>
    <t>INTERNET SALES</t>
  </si>
  <si>
    <t>XXX-XX-4094</t>
  </si>
  <si>
    <t>KENNEY</t>
  </si>
  <si>
    <t>AGUSTO</t>
  </si>
  <si>
    <t>XXX-XX-5441</t>
  </si>
  <si>
    <t>JOHNNIE</t>
  </si>
  <si>
    <t>ALLRED</t>
  </si>
  <si>
    <t>XXX-XX-5576</t>
  </si>
  <si>
    <t>MARK</t>
  </si>
  <si>
    <t>ATKINSON</t>
  </si>
  <si>
    <t>XXX-XX-4829</t>
  </si>
  <si>
    <t>AVILES</t>
  </si>
  <si>
    <t>XXX-XX-2354</t>
  </si>
  <si>
    <t>CLAYTON</t>
  </si>
  <si>
    <t>BOEHRIG</t>
  </si>
  <si>
    <t>XXX-XX-8284</t>
  </si>
  <si>
    <t>JOSE</t>
  </si>
  <si>
    <t>CARDOSO</t>
  </si>
  <si>
    <t>XXX-XX-8677</t>
  </si>
  <si>
    <t>JOEY</t>
  </si>
  <si>
    <t>GONZALES</t>
  </si>
  <si>
    <t>XXX-XX-2440</t>
  </si>
  <si>
    <t>STEVE</t>
  </si>
  <si>
    <t>XXX-XX-5508</t>
  </si>
  <si>
    <t>SALVADOR</t>
  </si>
  <si>
    <t>JAIME</t>
  </si>
  <si>
    <t>XXX-XX-4481</t>
  </si>
  <si>
    <t>ARNOLD</t>
  </si>
  <si>
    <t>MAZON</t>
  </si>
  <si>
    <t>XXX-XX-5934</t>
  </si>
  <si>
    <t>LUIS</t>
  </si>
  <si>
    <t>MURILLO</t>
  </si>
  <si>
    <t>XXX-XX-8610</t>
  </si>
  <si>
    <t>ANTHONY</t>
  </si>
  <si>
    <t>PENA</t>
  </si>
  <si>
    <t>XXX-XX-5569</t>
  </si>
  <si>
    <t>LOUIS</t>
  </si>
  <si>
    <t>WALLACE</t>
  </si>
  <si>
    <t>XXX-XX-1403</t>
  </si>
  <si>
    <t>RACEWAY NISSAN</t>
  </si>
  <si>
    <t>DOUGLAS</t>
  </si>
  <si>
    <t>HELDOORN</t>
  </si>
  <si>
    <t>XXX-XX-7944</t>
  </si>
  <si>
    <t>JEFFORY</t>
  </si>
  <si>
    <t>CARLSON</t>
  </si>
  <si>
    <t>MIKE</t>
  </si>
  <si>
    <t>GUNNELL</t>
  </si>
  <si>
    <t>XXX-XX-6614</t>
  </si>
  <si>
    <t>AARON</t>
  </si>
  <si>
    <t>EATON</t>
  </si>
  <si>
    <t>INTERNET</t>
  </si>
  <si>
    <t>XXX-XX-1941</t>
  </si>
  <si>
    <t>BRANDON</t>
  </si>
  <si>
    <t>BOSCH</t>
  </si>
  <si>
    <t>INTERNET ASST</t>
  </si>
  <si>
    <t>XXX-XX-3252</t>
  </si>
  <si>
    <t>XXX-XX-2624</t>
  </si>
  <si>
    <t>DEBRA</t>
  </si>
  <si>
    <t>HALVAS</t>
  </si>
  <si>
    <t>XXX-XX-4864</t>
  </si>
  <si>
    <t>JOCK</t>
  </si>
  <si>
    <t>STEPHENS</t>
  </si>
  <si>
    <t>XXX-XX-8289</t>
  </si>
  <si>
    <t>BRIAN</t>
  </si>
  <si>
    <t>AMBRIZ</t>
  </si>
  <si>
    <t>XXX-XX-3713</t>
  </si>
  <si>
    <t>MOHAMED</t>
  </si>
  <si>
    <t>ATTIA</t>
  </si>
  <si>
    <t>XXX-XX-8555</t>
  </si>
  <si>
    <t>FELIPE</t>
  </si>
  <si>
    <t>CHAVEZ</t>
  </si>
  <si>
    <t>XXX-XX-2892</t>
  </si>
  <si>
    <t>CURTIS</t>
  </si>
  <si>
    <t>DOUGHTY</t>
  </si>
  <si>
    <t>FIORONI</t>
  </si>
  <si>
    <t>XXX-XX-8929</t>
  </si>
  <si>
    <t>RYAN</t>
  </si>
  <si>
    <t>MARTINEZ</t>
  </si>
  <si>
    <t>XXX-XX-8661</t>
  </si>
  <si>
    <t>ABRAHAM</t>
  </si>
  <si>
    <t>PERALTA</t>
  </si>
  <si>
    <t>XXX-XX-4674</t>
  </si>
  <si>
    <t>RIVERA</t>
  </si>
  <si>
    <t>XXX-XX-7234</t>
  </si>
  <si>
    <t>DUHUGA</t>
  </si>
  <si>
    <t>XXX-XX-1794</t>
  </si>
  <si>
    <t>JESUS</t>
  </si>
  <si>
    <t>RODRIGUEZ</t>
  </si>
  <si>
    <t>XXX-XX-1749</t>
  </si>
  <si>
    <t>ROJAS</t>
  </si>
  <si>
    <t>XXX-XX-7695</t>
  </si>
  <si>
    <t>PEDRO</t>
  </si>
  <si>
    <t>SANDOVAL</t>
  </si>
  <si>
    <t>XXX-XX-7016</t>
  </si>
  <si>
    <t>PATRICK</t>
  </si>
  <si>
    <t>SMITH</t>
  </si>
  <si>
    <t>XXX-XX-6252</t>
  </si>
  <si>
    <t>DAVID</t>
  </si>
  <si>
    <t>SUAREZ</t>
  </si>
  <si>
    <t>XXX-XX-8175</t>
  </si>
  <si>
    <t>TRAY</t>
  </si>
  <si>
    <t>VANN</t>
  </si>
  <si>
    <t>XXX-XX-3753</t>
  </si>
  <si>
    <t>DELSERRO</t>
  </si>
  <si>
    <t>SALES TRAINER</t>
  </si>
  <si>
    <t>XXX-XX-1007</t>
  </si>
  <si>
    <t>LAYFIELD</t>
  </si>
  <si>
    <t>XXX-XX-3035</t>
  </si>
  <si>
    <t>BRYAN</t>
  </si>
  <si>
    <t>WHITE</t>
  </si>
  <si>
    <t>XXX-XX-6650</t>
  </si>
  <si>
    <t>DealerTrack</t>
  </si>
  <si>
    <t>KeyTrack</t>
  </si>
  <si>
    <t>WebSite:</t>
  </si>
  <si>
    <t>Who's Calling</t>
  </si>
  <si>
    <t>https://portal.whoscalling.com/</t>
  </si>
  <si>
    <t>24 Hour Activation Period</t>
  </si>
  <si>
    <t>Spark IM</t>
  </si>
  <si>
    <t>NNAnet- Nissan</t>
  </si>
  <si>
    <t>http://nnanet.com</t>
  </si>
  <si>
    <t>Carmind</t>
  </si>
  <si>
    <t>http://carmind.com</t>
  </si>
  <si>
    <t>http://dealerconnect.com</t>
  </si>
  <si>
    <t>DealerConnect</t>
  </si>
  <si>
    <t>http://dealertrack.com</t>
  </si>
  <si>
    <t>Reynolds: ERAccess/ Ignite</t>
  </si>
  <si>
    <t>Server:</t>
  </si>
  <si>
    <t>Windows Domain</t>
  </si>
  <si>
    <t>Domain:</t>
  </si>
  <si>
    <t>JEMVN</t>
  </si>
  <si>
    <t>Protect Password</t>
  </si>
  <si>
    <t>Pedder</t>
  </si>
  <si>
    <t>Alfredo</t>
  </si>
  <si>
    <t>Ramirez</t>
  </si>
  <si>
    <t>le4aramire</t>
  </si>
  <si>
    <t>Lake2007</t>
  </si>
  <si>
    <t>aramirez@lakecdjr.com</t>
  </si>
  <si>
    <t>lake_aramirez</t>
  </si>
  <si>
    <t>arami38</t>
  </si>
  <si>
    <t>wcvt9048</t>
  </si>
  <si>
    <t>s96727n</t>
  </si>
  <si>
    <t>aramirez</t>
  </si>
  <si>
    <t>Amy</t>
  </si>
  <si>
    <t>Papavero</t>
  </si>
  <si>
    <t>rwAPapaver</t>
  </si>
  <si>
    <t>Race2696</t>
  </si>
  <si>
    <t>apapavero@racewaynissan.com</t>
  </si>
  <si>
    <t>DPAPAA36</t>
  </si>
  <si>
    <t>rnissan_apapavero</t>
  </si>
  <si>
    <t>apapav</t>
  </si>
  <si>
    <t>wiiz9664</t>
  </si>
  <si>
    <t>apapavero</t>
  </si>
  <si>
    <t>AVA</t>
  </si>
  <si>
    <t>Shelton</t>
  </si>
  <si>
    <t>Webb</t>
  </si>
  <si>
    <t>sheltonwebb@racewaynissan.com</t>
  </si>
  <si>
    <t>Race6748</t>
  </si>
  <si>
    <t>rwswebb</t>
  </si>
  <si>
    <t>swebb</t>
  </si>
  <si>
    <t>DWEBBS75</t>
  </si>
  <si>
    <t>Zachary</t>
  </si>
  <si>
    <t>Warner</t>
  </si>
  <si>
    <t>pn2zwarner</t>
  </si>
  <si>
    <t>Pedder9000</t>
  </si>
  <si>
    <t>DWARNZ07</t>
  </si>
  <si>
    <t>zacharywarner@peddernissan.com</t>
  </si>
  <si>
    <t>zwarner</t>
  </si>
  <si>
    <t>Sean</t>
  </si>
  <si>
    <t>Byrne</t>
  </si>
  <si>
    <t>Richard</t>
  </si>
  <si>
    <t>Sahagun</t>
  </si>
  <si>
    <t>richardsahagun@peddernissan.com</t>
  </si>
  <si>
    <t>Pedder5768</t>
  </si>
  <si>
    <t>pn2rsahagu</t>
  </si>
  <si>
    <t>DSAHAR02</t>
  </si>
  <si>
    <t>rsahagun</t>
  </si>
  <si>
    <t>Ivan</t>
  </si>
  <si>
    <t>Perez</t>
  </si>
  <si>
    <t>iperez@lakecdjr.com</t>
  </si>
  <si>
    <t>Lake1014</t>
  </si>
  <si>
    <t>s97409n</t>
  </si>
  <si>
    <t>iperez</t>
  </si>
  <si>
    <t>Diego</t>
  </si>
  <si>
    <t>Rivera</t>
  </si>
  <si>
    <t>drivera@hemetcdjr.com</t>
  </si>
  <si>
    <t>Hemet9988</t>
  </si>
  <si>
    <t>hc3drivera</t>
  </si>
  <si>
    <t>s17229n</t>
  </si>
  <si>
    <t>drivera</t>
  </si>
  <si>
    <t>Juan</t>
  </si>
  <si>
    <t>Ortiz</t>
  </si>
  <si>
    <t>jortiz@lakecdjr.com</t>
  </si>
  <si>
    <t>Lake6868</t>
  </si>
  <si>
    <t>jorti9988</t>
  </si>
  <si>
    <t>jujv1819</t>
  </si>
  <si>
    <t>Christopher</t>
  </si>
  <si>
    <t>Owen</t>
  </si>
  <si>
    <t>pn2cowen</t>
  </si>
  <si>
    <t>Pedder0660</t>
  </si>
  <si>
    <t>cowen@peddernissan.com</t>
  </si>
  <si>
    <t>DOWENC89</t>
  </si>
  <si>
    <t>pen_cowen</t>
  </si>
  <si>
    <t>cowen</t>
  </si>
  <si>
    <t>Dave</t>
  </si>
  <si>
    <t>Pedder Jr</t>
  </si>
  <si>
    <t>dpedderjr@lakecdjr.com</t>
  </si>
  <si>
    <t>Lake4128</t>
  </si>
  <si>
    <t>Marwan</t>
  </si>
  <si>
    <t>Andary</t>
  </si>
  <si>
    <t>mandary@lakecdjr.com</t>
  </si>
  <si>
    <t>Lake9039</t>
  </si>
  <si>
    <t>le4mandary</t>
  </si>
  <si>
    <t>lake_mandary</t>
  </si>
  <si>
    <t>mandary</t>
  </si>
  <si>
    <t>lemandary</t>
  </si>
  <si>
    <t>manda565</t>
  </si>
  <si>
    <t>szfw8914</t>
  </si>
  <si>
    <t>S24929N</t>
  </si>
  <si>
    <t>s34929n</t>
  </si>
  <si>
    <t>Jonathan</t>
  </si>
  <si>
    <t>Lord</t>
  </si>
  <si>
    <t>rwjlord</t>
  </si>
  <si>
    <t>jlord@racewaynissan.com</t>
  </si>
  <si>
    <t>Race2014</t>
  </si>
  <si>
    <t>DLORDJ42</t>
  </si>
  <si>
    <t>rnissan_jlord</t>
  </si>
  <si>
    <t>jlord44</t>
  </si>
  <si>
    <t>kxtv7989</t>
  </si>
  <si>
    <t>jlord</t>
  </si>
  <si>
    <t>rnjlord</t>
  </si>
  <si>
    <t>Warning Only a first time(temporally) password</t>
  </si>
  <si>
    <t>Shirley</t>
  </si>
  <si>
    <t>Lake4655</t>
  </si>
  <si>
    <t>shooten</t>
  </si>
  <si>
    <t>s30139n</t>
  </si>
  <si>
    <t>Joe</t>
  </si>
  <si>
    <t>Hinojoza</t>
  </si>
  <si>
    <t>rwjhino</t>
  </si>
  <si>
    <t>jhinojoza@racewaynissan.com</t>
  </si>
  <si>
    <t>Raceway12!</t>
  </si>
  <si>
    <t>DHINOJ30</t>
  </si>
  <si>
    <t>jhino0</t>
  </si>
  <si>
    <t>qssr3838</t>
  </si>
  <si>
    <t>rnissan_jhinojoza</t>
  </si>
  <si>
    <t>Veronica</t>
  </si>
  <si>
    <t>Smith</t>
  </si>
  <si>
    <t>vsmith@racewaynissan.com</t>
  </si>
  <si>
    <t>Race4112</t>
  </si>
  <si>
    <t>rwvsmith</t>
  </si>
  <si>
    <t>DSMITV66</t>
  </si>
  <si>
    <t>vsmith</t>
  </si>
  <si>
    <t>vsmit788</t>
  </si>
  <si>
    <t>pehv7064</t>
  </si>
  <si>
    <t>Finance</t>
  </si>
  <si>
    <t>Joel</t>
  </si>
  <si>
    <t>Williams</t>
  </si>
  <si>
    <t>jwilliams@lakecdjr.com</t>
  </si>
  <si>
    <t>Lake3014</t>
  </si>
  <si>
    <t>le4jwillia</t>
  </si>
  <si>
    <t>jwilliams</t>
  </si>
  <si>
    <t>Hooton</t>
  </si>
  <si>
    <t>shooton@lakecdjr.com</t>
  </si>
  <si>
    <t>lake_shooton</t>
  </si>
  <si>
    <t>S97726H</t>
  </si>
  <si>
    <t>Romel</t>
  </si>
  <si>
    <t>Sanchez</t>
  </si>
  <si>
    <t>rwranche2</t>
  </si>
  <si>
    <t>Race3480</t>
  </si>
  <si>
    <t>DSANCR52</t>
  </si>
  <si>
    <t>rsanchez@racewaynissan.com</t>
  </si>
  <si>
    <t>rsanchez33</t>
  </si>
  <si>
    <t>rnissan_rsanchez</t>
  </si>
  <si>
    <t>rsanc9202</t>
  </si>
  <si>
    <t>byej5956</t>
  </si>
  <si>
    <t>rsanchez</t>
  </si>
  <si>
    <t>http://ava.ai/login</t>
  </si>
  <si>
    <t>DealerCentric</t>
  </si>
  <si>
    <t>http://www.elendsolutions.com/</t>
  </si>
  <si>
    <t>Christian</t>
  </si>
  <si>
    <t>Vizcarrondo</t>
  </si>
  <si>
    <t>le4cvizcar</t>
  </si>
  <si>
    <t>Lake4015</t>
  </si>
  <si>
    <t>christianvizarrondo@lakecdjr.com</t>
  </si>
  <si>
    <t>s88549n</t>
  </si>
  <si>
    <t>Zandro</t>
  </si>
  <si>
    <t>Finocchiaro</t>
  </si>
  <si>
    <t>zandrofinocchiaro@peddernissan.com</t>
  </si>
  <si>
    <t>Pedder3646</t>
  </si>
  <si>
    <t>pn2zfinocc</t>
  </si>
  <si>
    <t>DFINOZ06</t>
  </si>
  <si>
    <t>zfinocchiaro</t>
  </si>
  <si>
    <t>Fernando</t>
  </si>
  <si>
    <t>Guerrero</t>
  </si>
  <si>
    <t>fernandoguerrero@peddernissan.com</t>
  </si>
  <si>
    <t>Pedder0550</t>
  </si>
  <si>
    <t>pn2fguerre</t>
  </si>
  <si>
    <t>DGUERF80</t>
  </si>
  <si>
    <t>fguerrero</t>
  </si>
  <si>
    <t>John</t>
  </si>
  <si>
    <t>Gordon</t>
  </si>
  <si>
    <t>jgordon@lakecdjr.com</t>
  </si>
  <si>
    <t>Lake8273</t>
  </si>
  <si>
    <t>Ryan</t>
  </si>
  <si>
    <t>Copelan</t>
  </si>
  <si>
    <t>rcopelan@lakecdjr.com</t>
  </si>
  <si>
    <t>Lake7477</t>
  </si>
  <si>
    <t>le4jgordon</t>
  </si>
  <si>
    <t>le4rcopela</t>
  </si>
  <si>
    <t>S05551F</t>
  </si>
  <si>
    <t>rcopelan</t>
  </si>
  <si>
    <t>lake_jgordon</t>
  </si>
  <si>
    <t>S74669N</t>
  </si>
  <si>
    <t>johngordon</t>
  </si>
  <si>
    <t>Jose</t>
  </si>
  <si>
    <t>Cardoso</t>
  </si>
  <si>
    <t>jcardoso@lakecdjr.com</t>
  </si>
  <si>
    <t>Lake8677</t>
  </si>
  <si>
    <t>le4jcardos</t>
  </si>
  <si>
    <t>S72757M</t>
  </si>
  <si>
    <t>lake_jcardoso</t>
  </si>
  <si>
    <t>jcardoso</t>
  </si>
  <si>
    <t>Gonzalo</t>
  </si>
  <si>
    <t>Lemus</t>
  </si>
  <si>
    <t>LAKE2396</t>
  </si>
  <si>
    <t>Ribelino-Miguel</t>
  </si>
  <si>
    <t>Gutierrez</t>
  </si>
  <si>
    <t>tn2rgutier</t>
  </si>
  <si>
    <t>Teme7565</t>
  </si>
  <si>
    <t>DGUTIR26</t>
  </si>
  <si>
    <t>rgutierrez@temeculanissan.com</t>
  </si>
  <si>
    <t>rgutierrez</t>
  </si>
  <si>
    <t>Dominic</t>
  </si>
  <si>
    <t>Garcia</t>
  </si>
  <si>
    <t>dgarcia@hemetcdjr.com</t>
  </si>
  <si>
    <t>Hemet3038</t>
  </si>
  <si>
    <t>hc3dgarcia</t>
  </si>
  <si>
    <t>hecdj_dgarcia</t>
  </si>
  <si>
    <t>dgarcia</t>
  </si>
  <si>
    <t>s09479n</t>
  </si>
  <si>
    <t>Chris</t>
  </si>
  <si>
    <t>Hughes</t>
  </si>
  <si>
    <t>rwchughes</t>
  </si>
  <si>
    <t>Race1231</t>
  </si>
  <si>
    <t>DHUGHC72</t>
  </si>
  <si>
    <t>chughes@racewaynissan.com</t>
  </si>
  <si>
    <t>Race2062</t>
  </si>
  <si>
    <t>rnissan_chughes</t>
  </si>
  <si>
    <t>chughes</t>
  </si>
  <si>
    <t>chugh7931</t>
  </si>
  <si>
    <t>efmu0628</t>
  </si>
  <si>
    <t>Griselda</t>
  </si>
  <si>
    <t>Gomez</t>
  </si>
  <si>
    <t>ggomez@peddernissan.com</t>
  </si>
  <si>
    <t>Pedder3376</t>
  </si>
  <si>
    <t>DGOMEG17</t>
  </si>
  <si>
    <t>pn2ggomez</t>
  </si>
  <si>
    <t>ggomez</t>
  </si>
  <si>
    <t>ggome2</t>
  </si>
  <si>
    <t>glnn1277</t>
  </si>
  <si>
    <t>Mostafa</t>
  </si>
  <si>
    <t>Barati</t>
  </si>
  <si>
    <t>mbarati@temeculanissan.com</t>
  </si>
  <si>
    <t>Teme9963</t>
  </si>
  <si>
    <t>tn2mbarati</t>
  </si>
  <si>
    <t>DBARAM73</t>
  </si>
  <si>
    <t>mbara9531</t>
  </si>
  <si>
    <t>eecp5003</t>
  </si>
  <si>
    <t>mbarati</t>
  </si>
  <si>
    <t>Codie</t>
  </si>
  <si>
    <t>Kuhn</t>
  </si>
  <si>
    <t>DKUHNC98</t>
  </si>
  <si>
    <t>TEME4492</t>
  </si>
  <si>
    <t>Steve</t>
  </si>
  <si>
    <t>Romo</t>
  </si>
  <si>
    <t>sromo@hemetcdjr.com</t>
  </si>
  <si>
    <t>Hemet5549</t>
  </si>
  <si>
    <t>s75689n</t>
  </si>
  <si>
    <t>sromo</t>
  </si>
  <si>
    <t>seanbyren@lakecdjr.com</t>
  </si>
  <si>
    <t>Lake2031</t>
  </si>
  <si>
    <t>le4sbyrne</t>
  </si>
  <si>
    <t>s01889n</t>
  </si>
  <si>
    <t>Rafael</t>
  </si>
  <si>
    <t>Flores</t>
  </si>
  <si>
    <t>rafaelelores@hemetcdjr.com</t>
  </si>
  <si>
    <t>Hemet2062</t>
  </si>
  <si>
    <t>hc3rflores</t>
  </si>
  <si>
    <t>s51889n</t>
  </si>
  <si>
    <t>Carol</t>
  </si>
  <si>
    <t>Bianco-Barraza</t>
  </si>
  <si>
    <t>cbarraza@racewaynissan.com</t>
  </si>
  <si>
    <t>Race6228</t>
  </si>
  <si>
    <t>DBIANC07</t>
  </si>
  <si>
    <t>cbarraza</t>
  </si>
  <si>
    <t>Muhammed</t>
  </si>
  <si>
    <t>Salam</t>
  </si>
  <si>
    <t>muhammedsalam@racewaynissan.com</t>
  </si>
  <si>
    <t>Race6918</t>
  </si>
  <si>
    <t>rwmsalam</t>
  </si>
  <si>
    <t>DSALAM22</t>
  </si>
  <si>
    <t>msalam</t>
  </si>
  <si>
    <t>temnis_mgutierrez</t>
  </si>
  <si>
    <t>Joseph</t>
  </si>
  <si>
    <t>Wohltman</t>
  </si>
  <si>
    <t>josephwohltman@peddernissan.com</t>
  </si>
  <si>
    <t>Pedder1379</t>
  </si>
  <si>
    <t>pn2jwohltm</t>
  </si>
  <si>
    <t>DWOHLJ99</t>
  </si>
  <si>
    <t>jwohltman</t>
  </si>
  <si>
    <t>Victor</t>
  </si>
  <si>
    <t>Moreno</t>
  </si>
  <si>
    <t>victormoreno@lakecdjr.com</t>
  </si>
  <si>
    <t>Lake2664</t>
  </si>
  <si>
    <t>le4vmoreno</t>
  </si>
  <si>
    <t>s13699n</t>
  </si>
  <si>
    <t>Rogelio</t>
  </si>
  <si>
    <t>Teme2126</t>
  </si>
  <si>
    <t>tn2rcarran</t>
  </si>
  <si>
    <t>DCARRR12</t>
  </si>
  <si>
    <t>Lynn</t>
  </si>
  <si>
    <t>Heroux</t>
  </si>
  <si>
    <t>lheroux@peddernissan.com</t>
  </si>
  <si>
    <t>Pedder8180</t>
  </si>
  <si>
    <t>lheroux</t>
  </si>
  <si>
    <t>DHEROL42</t>
  </si>
  <si>
    <t>Sergio</t>
  </si>
  <si>
    <t>Meraz</t>
  </si>
  <si>
    <t>le4SMeraz</t>
  </si>
  <si>
    <t>Lake9145</t>
  </si>
  <si>
    <t>smeraz@lakecdjr.com</t>
  </si>
  <si>
    <t>lake_smeraz</t>
  </si>
  <si>
    <t>Chito</t>
  </si>
  <si>
    <t>Dimaculangan</t>
  </si>
  <si>
    <t>le4cdimaculangan</t>
  </si>
  <si>
    <t>Lake2014</t>
  </si>
  <si>
    <t>chito@lakecdjr.com</t>
  </si>
  <si>
    <t>lake_cdimaculangan</t>
  </si>
  <si>
    <t>S12374N</t>
  </si>
  <si>
    <t>S19796N</t>
  </si>
  <si>
    <t>smeraz</t>
  </si>
  <si>
    <t>cdimaculangan</t>
  </si>
  <si>
    <t>Carranza</t>
  </si>
  <si>
    <t>rogeliocarranza@temeculanissan.com</t>
  </si>
  <si>
    <t>Jacob</t>
  </si>
  <si>
    <t>MeDeiros</t>
  </si>
  <si>
    <t>Pedder452</t>
  </si>
  <si>
    <t>jmedeiros@peddernissan.com</t>
  </si>
  <si>
    <t>pen_jmedeiros</t>
  </si>
  <si>
    <t>Lisa</t>
  </si>
  <si>
    <t>Alba</t>
  </si>
  <si>
    <t>lalba@racewaynissan.com</t>
  </si>
  <si>
    <t>Race4277</t>
  </si>
  <si>
    <t>DALBAL65</t>
  </si>
  <si>
    <t>lalba530</t>
  </si>
  <si>
    <t>emailed</t>
  </si>
  <si>
    <t>lalba</t>
  </si>
  <si>
    <t>Jesse</t>
  </si>
  <si>
    <t>White</t>
  </si>
  <si>
    <t>jwhite@temeculanissan.com</t>
  </si>
  <si>
    <t>Teme5497</t>
  </si>
  <si>
    <t>DWHITJ10</t>
  </si>
  <si>
    <t>Ronald</t>
  </si>
  <si>
    <t>Riccio</t>
  </si>
  <si>
    <t>rriccio@lakecdjr.com</t>
  </si>
  <si>
    <t>Lake2037</t>
  </si>
  <si>
    <t>le4rriccio</t>
  </si>
  <si>
    <t>rriccio</t>
  </si>
  <si>
    <t>lake_rriccio</t>
  </si>
  <si>
    <t>lerriccio</t>
  </si>
  <si>
    <t>S87790M</t>
  </si>
  <si>
    <t>Michael</t>
  </si>
  <si>
    <t>Stiles</t>
  </si>
  <si>
    <t>tn2mstiles</t>
  </si>
  <si>
    <t>Teme9066</t>
  </si>
  <si>
    <t>DSTILM71</t>
  </si>
  <si>
    <t>mstiles@temeculanissan.com</t>
  </si>
  <si>
    <t>mstiles</t>
  </si>
  <si>
    <t>Gonzales</t>
  </si>
  <si>
    <t>jgonzales@racewaynissan.com</t>
  </si>
  <si>
    <t>Raceway12</t>
  </si>
  <si>
    <t>DGONZJ05</t>
  </si>
  <si>
    <t>Kellie</t>
  </si>
  <si>
    <t>Vasquez</t>
  </si>
  <si>
    <t>kvasquez@temeculanissan.com</t>
  </si>
  <si>
    <t>Teme4090</t>
  </si>
  <si>
    <t>DVASQK75</t>
  </si>
  <si>
    <t>Noel</t>
  </si>
  <si>
    <t>Ortega</t>
  </si>
  <si>
    <t>nortega@racewaynissan.com</t>
  </si>
  <si>
    <t>Race9764</t>
  </si>
  <si>
    <t>nortega</t>
  </si>
  <si>
    <t>James</t>
  </si>
  <si>
    <t>Duarte</t>
  </si>
  <si>
    <t>jamesduarte@peddernissan.com</t>
  </si>
  <si>
    <t>Pedder1637</t>
  </si>
  <si>
    <t>pn2jduarte</t>
  </si>
  <si>
    <t>DDUARJ63</t>
  </si>
  <si>
    <t>jduarte</t>
  </si>
  <si>
    <t>Bryan</t>
  </si>
  <si>
    <t>Martin</t>
  </si>
  <si>
    <t>bryanmartin@lakecdjr.com</t>
  </si>
  <si>
    <t>Lake7628</t>
  </si>
  <si>
    <t>le4bmartin</t>
  </si>
  <si>
    <t>s10001o</t>
  </si>
  <si>
    <t>Patrick</t>
  </si>
  <si>
    <t>Fuell</t>
  </si>
  <si>
    <t>rwpfuell</t>
  </si>
  <si>
    <t>Race4571</t>
  </si>
  <si>
    <t>patrickfuell@racewaynissan.com</t>
  </si>
  <si>
    <t>DFUELP51</t>
  </si>
  <si>
    <t>pn2jlord</t>
  </si>
  <si>
    <t>Pedder9134</t>
  </si>
  <si>
    <t>jlord@peddernissan.com</t>
  </si>
  <si>
    <t>same</t>
  </si>
  <si>
    <t>pnjlord</t>
  </si>
  <si>
    <t>jlord36</t>
  </si>
  <si>
    <t>sent to email</t>
  </si>
  <si>
    <t>Lord Pedder</t>
  </si>
  <si>
    <t>Sosa</t>
  </si>
  <si>
    <t>Angel</t>
  </si>
  <si>
    <t>angelsosa@hemetcdjr.com</t>
  </si>
  <si>
    <t>Heme9647</t>
  </si>
  <si>
    <t>hc3asosa</t>
  </si>
  <si>
    <t>s87711o</t>
  </si>
  <si>
    <t>Kenneth</t>
  </si>
  <si>
    <t>Saxon</t>
  </si>
  <si>
    <t>LAKE8992</t>
  </si>
  <si>
    <t>S02065I</t>
  </si>
  <si>
    <t>Mariscal</t>
  </si>
  <si>
    <t>jmariscal@lakecdjr.com</t>
  </si>
  <si>
    <t>Lake6001</t>
  </si>
  <si>
    <t>lake_jmariscal</t>
  </si>
  <si>
    <t>s98721o</t>
  </si>
  <si>
    <t>Shannon</t>
  </si>
  <si>
    <t>Ready</t>
  </si>
  <si>
    <t>DREADS52</t>
  </si>
  <si>
    <t>Lake2115</t>
  </si>
  <si>
    <t>sready@lakecdjr.com</t>
  </si>
  <si>
    <t>le4sready</t>
  </si>
  <si>
    <t>lake_sready</t>
  </si>
  <si>
    <t>sready</t>
  </si>
  <si>
    <t>David</t>
  </si>
  <si>
    <t>Burch</t>
  </si>
  <si>
    <t>davidburch@hemetcdjr.com</t>
  </si>
  <si>
    <t>Heme4546</t>
  </si>
  <si>
    <t>hc3dburch</t>
  </si>
  <si>
    <t>s75821o</t>
  </si>
  <si>
    <t>Jeffery</t>
  </si>
  <si>
    <t>rwjgarcia</t>
  </si>
  <si>
    <t>Race3546</t>
  </si>
  <si>
    <t>Rickards</t>
  </si>
  <si>
    <t>s24351m</t>
  </si>
  <si>
    <t>LAKE3792</t>
  </si>
  <si>
    <t>Montes</t>
  </si>
  <si>
    <t>Jorge</t>
  </si>
  <si>
    <t>hecdjr_jmontes</t>
  </si>
  <si>
    <t>Heme3580</t>
  </si>
  <si>
    <t>Anthony</t>
  </si>
  <si>
    <t>Pena</t>
  </si>
  <si>
    <t>Louis</t>
  </si>
  <si>
    <t>Wallace</t>
  </si>
  <si>
    <t>Jennings</t>
  </si>
  <si>
    <t>jjennings@lakecdjr.com</t>
  </si>
  <si>
    <t>Lake5293</t>
  </si>
  <si>
    <t>S18961I</t>
  </si>
  <si>
    <t>jjenn43</t>
  </si>
  <si>
    <t>Jason</t>
  </si>
  <si>
    <t>Enciso</t>
  </si>
  <si>
    <t>jasonenciso@racewaynissan.com</t>
  </si>
  <si>
    <t>Race5328</t>
  </si>
  <si>
    <t>Arnold</t>
  </si>
  <si>
    <t>German</t>
  </si>
  <si>
    <t>agerman@hemetcdjr.com</t>
  </si>
  <si>
    <t>Heme6863</t>
  </si>
  <si>
    <t>rwjenciso</t>
  </si>
  <si>
    <t>hc3agerman</t>
  </si>
  <si>
    <t>DENCIJ95</t>
  </si>
  <si>
    <t>S36200O</t>
  </si>
  <si>
    <t>Johnny</t>
  </si>
  <si>
    <t>Han</t>
  </si>
  <si>
    <t>jhan@racewaynissan.com</t>
  </si>
  <si>
    <t>rwjhan</t>
  </si>
  <si>
    <t>Race8127</t>
  </si>
  <si>
    <t>DHANJ87</t>
  </si>
  <si>
    <t>rnissan_jhan</t>
  </si>
  <si>
    <t>jhan67</t>
  </si>
  <si>
    <t>vhip4613</t>
  </si>
  <si>
    <t>jhan</t>
  </si>
  <si>
    <t>Mark</t>
  </si>
  <si>
    <t>Baldwin</t>
  </si>
  <si>
    <t>markbaldwin@hemetcdjr.com</t>
  </si>
  <si>
    <t>Heme3848</t>
  </si>
  <si>
    <t>hc3mbaldwi</t>
  </si>
  <si>
    <t>S24831G</t>
  </si>
  <si>
    <t>Estrada</t>
  </si>
  <si>
    <t>restrada@temeculanissan.com</t>
  </si>
  <si>
    <t>Teme5740</t>
  </si>
  <si>
    <t>tn2restrad</t>
  </si>
  <si>
    <t>DESTRR28</t>
  </si>
  <si>
    <t>restrada</t>
  </si>
  <si>
    <t>Heme7643</t>
  </si>
  <si>
    <t>Campbell</t>
  </si>
  <si>
    <t>Hector</t>
  </si>
  <si>
    <t>Jimenez</t>
  </si>
  <si>
    <t>hjimenez@racewaynissan.com</t>
  </si>
  <si>
    <t>Race3989</t>
  </si>
  <si>
    <t>hc3ccampbe</t>
  </si>
  <si>
    <t>Maria</t>
  </si>
  <si>
    <t>Hernandez</t>
  </si>
  <si>
    <t>mariahernandez@racewaynissan.com</t>
  </si>
  <si>
    <t>Race7017</t>
  </si>
  <si>
    <t>s44881o</t>
  </si>
  <si>
    <t>ccampbell43</t>
  </si>
  <si>
    <t>mhernandez17</t>
  </si>
  <si>
    <t>hjimenez</t>
  </si>
  <si>
    <t>rwhjimenez</t>
  </si>
  <si>
    <t>rwmhernand</t>
  </si>
  <si>
    <t>DJIMEH45</t>
  </si>
  <si>
    <t>DHERNM45</t>
  </si>
  <si>
    <t>Doran</t>
  </si>
  <si>
    <t>jasondoran@racewaynissan.com</t>
  </si>
  <si>
    <t>Race5279</t>
  </si>
  <si>
    <t>rwjdoran</t>
  </si>
  <si>
    <t>jdoran</t>
  </si>
  <si>
    <t>DDORAJ68</t>
  </si>
  <si>
    <t>Caity</t>
  </si>
  <si>
    <t>caitycampbell@hemetcdjr.com</t>
  </si>
  <si>
    <t>S44881O</t>
  </si>
  <si>
    <t>Vanessa</t>
  </si>
  <si>
    <t>Carrillo</t>
  </si>
  <si>
    <t>vcarrillo@lakecdjr.com</t>
  </si>
  <si>
    <t>S10504O</t>
  </si>
  <si>
    <t>vcarrillo</t>
  </si>
  <si>
    <t>Penuelas</t>
  </si>
  <si>
    <t>S43504O</t>
  </si>
  <si>
    <t>Lake1507</t>
  </si>
  <si>
    <t>mpenuelas</t>
  </si>
  <si>
    <t>mpenuelas@lakecdjr.com</t>
  </si>
  <si>
    <t>Olivas</t>
  </si>
  <si>
    <t>Waldon</t>
  </si>
  <si>
    <t>LAKE1795</t>
  </si>
  <si>
    <t>S53978B</t>
  </si>
  <si>
    <t>Antonio</t>
  </si>
  <si>
    <t>Uribe</t>
  </si>
  <si>
    <t>rwauribe</t>
  </si>
  <si>
    <t>Race5289</t>
  </si>
  <si>
    <t>DURIBA40</t>
  </si>
  <si>
    <t>antoniouribe@racewaynissan.com</t>
  </si>
  <si>
    <t>auribe</t>
  </si>
  <si>
    <t>rwlbere</t>
  </si>
  <si>
    <t>Race5374</t>
  </si>
  <si>
    <t>DBEREL76</t>
  </si>
  <si>
    <t>lbere</t>
  </si>
  <si>
    <t>Lazaro</t>
  </si>
  <si>
    <t>Bere</t>
  </si>
  <si>
    <t>michaeljernigan@hemetcdjr.com</t>
  </si>
  <si>
    <t>hc3mjernig</t>
  </si>
  <si>
    <t>Heme6824</t>
  </si>
  <si>
    <t>Jernigan</t>
  </si>
  <si>
    <t>s67245o</t>
  </si>
  <si>
    <t>mjernigan</t>
  </si>
  <si>
    <t>Bere Lazaro</t>
  </si>
  <si>
    <t>berelazaro@racewaynissan.com</t>
  </si>
  <si>
    <t>DealerConnect
Password</t>
  </si>
  <si>
    <t>DealerConnect
Username</t>
  </si>
  <si>
    <t>Set
Password</t>
  </si>
  <si>
    <t>Reynolds
Access</t>
  </si>
  <si>
    <t>YES</t>
  </si>
  <si>
    <t>NO</t>
  </si>
  <si>
    <t>Heme5569</t>
  </si>
  <si>
    <t>Heme1403</t>
  </si>
  <si>
    <t>Lake9096</t>
  </si>
  <si>
    <t>Carmind
Username</t>
  </si>
  <si>
    <t>Carmind
Password</t>
  </si>
  <si>
    <t>DealerTrack
Username</t>
  </si>
  <si>
    <t>DealerTrack
Password</t>
  </si>
  <si>
    <t>eCarlist
Username</t>
  </si>
  <si>
    <t>eCarlist
Password</t>
  </si>
  <si>
    <t>Contact IT for this.</t>
  </si>
  <si>
    <t>KeyTrack
Username</t>
  </si>
  <si>
    <t>Spark
Username</t>
  </si>
  <si>
    <t>Spark
Password</t>
  </si>
  <si>
    <t>WhosCalling
Username</t>
  </si>
  <si>
    <t>WhosCalling
Password</t>
  </si>
  <si>
    <t>Windows
Domain
User</t>
  </si>
  <si>
    <t>Windows
Password</t>
  </si>
  <si>
    <t>DealerCentric
eLendSolutions</t>
  </si>
  <si>
    <t>DealerCentric
Password</t>
  </si>
  <si>
    <t>Conversa
AVA</t>
  </si>
  <si>
    <t>Conversa
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</si>
</sst>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22"/>
      <color theme="10"/>
      <name val="Calibri"/>
      <family val="2"/>
      <scheme val="minor"/>
    </font>
    <font>
      <u/>
      <sz val="24"/>
      <color theme="10"/>
      <name val="Calibri"/>
      <family val="2"/>
      <scheme val="minor"/>
    </font>
    <font>
      <sz val="9"/>
      <color rgb="FF555555"/>
      <name val="Arial"/>
      <family val="2"/>
    </font>
    <font>
      <sz val="9"/>
      <name val="Arial"/>
      <family val="2"/>
    </font>
    <font>
      <sz val="20"/>
      <name val="Calibri"/>
      <family val="2"/>
      <scheme val="minor"/>
    </font>
    <font>
      <sz val="11"/>
      <color rgb="FF333333"/>
      <name val="Arial"/>
      <family val="2"/>
    </font>
    <font>
      <u/>
      <sz val="18"/>
      <color theme="10"/>
      <name val="Calibri"/>
      <family val="2"/>
      <scheme val="minor"/>
    </font>
    <font>
      <sz val="10"/>
      <color rgb="FF262626"/>
      <name val="Arial"/>
      <family val="2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Border="1"/>
    <xf numFmtId="0" fontId="3" fillId="0" borderId="0" xfId="0" applyFont="1" applyAlignment="1">
      <alignment horizontal="right" wrapText="1"/>
    </xf>
    <xf numFmtId="0" fontId="5" fillId="0" borderId="0" xfId="1" applyFont="1"/>
    <xf numFmtId="0" fontId="6" fillId="0" borderId="0" xfId="0" applyFont="1"/>
    <xf numFmtId="0" fontId="3" fillId="0" borderId="0" xfId="0" applyFont="1" applyFill="1" applyBorder="1" applyAlignment="1">
      <alignment horizontal="right"/>
    </xf>
    <xf numFmtId="0" fontId="3" fillId="0" borderId="0" xfId="0" applyFont="1" applyAlignment="1">
      <alignment horizontal="left"/>
    </xf>
    <xf numFmtId="0" fontId="8" fillId="0" borderId="0" xfId="0" applyFont="1"/>
    <xf numFmtId="0" fontId="10" fillId="0" borderId="0" xfId="1" applyFont="1"/>
    <xf numFmtId="0" fontId="11" fillId="0" borderId="0" xfId="1" applyFont="1"/>
    <xf numFmtId="0" fontId="5" fillId="0" borderId="0" xfId="1" applyFont="1" applyBorder="1" applyAlignment="1">
      <alignment horizontal="left"/>
    </xf>
    <xf numFmtId="0" fontId="14" fillId="0" borderId="0" xfId="1" applyFont="1" applyAlignment="1">
      <alignment horizontal="left"/>
    </xf>
    <xf numFmtId="0" fontId="3" fillId="0" borderId="0" xfId="0" applyFont="1" applyProtection="1">
      <protection locked="0"/>
    </xf>
    <xf numFmtId="0" fontId="3" fillId="0" borderId="0" xfId="0" applyFont="1" applyBorder="1" applyAlignment="1">
      <alignment horizontal="right"/>
    </xf>
    <xf numFmtId="0" fontId="16" fillId="0" borderId="0" xfId="1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8" fillId="0" borderId="3" xfId="0" applyFont="1" applyBorder="1" applyProtection="1">
      <protection hidden="1"/>
    </xf>
    <xf numFmtId="0" fontId="18" fillId="0" borderId="4" xfId="0" applyFont="1" applyBorder="1" applyProtection="1">
      <protection hidden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11" xfId="0" applyBorder="1"/>
    <xf numFmtId="0" fontId="1" fillId="0" borderId="5" xfId="0" applyFont="1" applyBorder="1"/>
    <xf numFmtId="0" fontId="4" fillId="0" borderId="10" xfId="1" applyBorder="1" applyAlignment="1">
      <alignment horizontal="center" vertical="center"/>
    </xf>
    <xf numFmtId="0" fontId="0" fillId="0" borderId="10" xfId="0" applyBorder="1"/>
    <xf numFmtId="0" fontId="15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left" indent="1"/>
    </xf>
    <xf numFmtId="0" fontId="9" fillId="0" borderId="11" xfId="0" applyFont="1" applyBorder="1"/>
    <xf numFmtId="0" fontId="9" fillId="0" borderId="10" xfId="0" applyFont="1" applyBorder="1"/>
    <xf numFmtId="0" fontId="9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11" xfId="0" applyFont="1" applyBorder="1" applyAlignment="1">
      <alignment vertical="center"/>
    </xf>
    <xf numFmtId="14" fontId="0" fillId="0" borderId="11" xfId="0" applyNumberFormat="1" applyBorder="1"/>
    <xf numFmtId="14" fontId="0" fillId="0" borderId="11" xfId="0" applyNumberFormat="1" applyBorder="1" applyAlignment="1">
      <alignment horizontal="right"/>
    </xf>
    <xf numFmtId="0" fontId="13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3" xfId="0" applyFont="1" applyBorder="1"/>
    <xf numFmtId="0" fontId="1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17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 wrapText="1"/>
    </xf>
    <xf numFmtId="0" fontId="0" fillId="0" borderId="11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6"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106</xdr:row>
          <xdr:rowOff>0</xdr:rowOff>
        </xdr:from>
        <xdr:to>
          <xdr:col>27</xdr:col>
          <xdr:colOff>914400</xdr:colOff>
          <xdr:row>107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2:AH82" totalsRowShown="0" headerRowDxfId="35" dataDxfId="34">
  <autoFilter ref="A2:AH82"/>
  <tableColumns count="34">
    <tableColumn id="1" name="First" dataDxfId="33"/>
    <tableColumn id="2" name="Last" dataDxfId="32"/>
    <tableColumn id="3" name="Full Name" dataDxfId="31">
      <calculatedColumnFormula>CONCATENATE(A3," ",B3)</calculatedColumnFormula>
    </tableColumn>
    <tableColumn id="4" name="Employee #" dataDxfId="30"/>
    <tableColumn id="32" name="Given User_x000a_Information" dataDxfId="29"/>
    <tableColumn id="33" name="Set_x000a_Password" dataDxfId="28"/>
    <tableColumn id="5" name="Email Address" dataDxfId="27" dataCellStyle="Hyperlink"/>
    <tableColumn id="6" name="Email Password" dataDxfId="26">
      <calculatedColumnFormula>IF(Table1[[#This Row],[Email Address]]="","",Table1[[#This Row],[Set
Password]])</calculatedColumnFormula>
    </tableColumn>
    <tableColumn id="7" name="DealerSocket_x000a_Username" dataDxfId="25"/>
    <tableColumn id="8" name="DealerSocket_x000a_Password" dataDxfId="24">
      <calculatedColumnFormula>IF(Table1[[#This Row],[DealerSocket
Username]]="","",Table1[[#This Row],[Set
Password]])</calculatedColumnFormula>
    </tableColumn>
    <tableColumn id="9" name="NNAnet_x000a_Username" dataDxfId="23"/>
    <tableColumn id="10" name="NNAnet_x000a_Password" dataDxfId="22">
      <calculatedColumnFormula>IF(Table1[[#This Row],[NNAnet
Username]]="","",Table1[[#This Row],[Set
Password]])</calculatedColumnFormula>
    </tableColumn>
    <tableColumn id="11" name="DealerConnect_x000a_Username" dataDxfId="21"/>
    <tableColumn id="12" name="DealerConnect_x000a_Password" dataDxfId="20">
      <calculatedColumnFormula>IF(Table1[[#This Row],[DealerConnect
Username]]="","",Table1[[#This Row],[Set
Password]])</calculatedColumnFormula>
    </tableColumn>
    <tableColumn id="34" name="Reynolds_x000a_Access" dataDxfId="19"/>
    <tableColumn id="13" name="ERAccess_x000a_Username" dataDxfId="18">
      <calculatedColumnFormula>UPPER(IF(Table1[[#This Row],[Reynolds
Access]]="YES",CONCATENATE(LEFT(Table1[[#This Row],[First]],1), Table1[[#This Row],[Last]]),""))</calculatedColumnFormula>
    </tableColumn>
    <tableColumn id="14" name="ERAccess_x000a_Password" dataDxfId="17">
      <calculatedColumnFormula>UPPER(IF(Table1[[#This Row],[ERAccess
Username]]="","",Table1[[#This Row],[Set
Password]]))</calculatedColumnFormula>
    </tableColumn>
    <tableColumn id="15" name="Carmind_x000a_Username" dataDxfId="16"/>
    <tableColumn id="16" name="Carmind_x000a_Password" dataDxfId="15">
      <calculatedColumnFormula>IF(Table1[[#This Row],[Carmind
Username]]="","",Table1[[#This Row],[Carmind
Username]])</calculatedColumnFormula>
    </tableColumn>
    <tableColumn id="36" name="DealerCentric_x000a_eLendSolutions" dataDxfId="5"/>
    <tableColumn id="35" name="DealerCentric_x000a_Password" dataDxfId="4"/>
    <tableColumn id="17" name="DealerTrack_x000a_Username" dataDxfId="14"/>
    <tableColumn id="18" name="DealerTrack_x000a_Password" dataDxfId="13"/>
    <tableColumn id="19" name="eCarlist_x000a_Username" dataDxfId="12"/>
    <tableColumn id="20" name="eCarlist_x000a_Password" dataDxfId="11"/>
    <tableColumn id="21" name="KeyTrack_x000a_Username" dataDxfId="10"/>
    <tableColumn id="22" name="Spark_x000a_Username" dataDxfId="9"/>
    <tableColumn id="23" name="Spark_x000a_Password" dataDxfId="8">
      <calculatedColumnFormula>IF(Table1[[#This Row],[Spark
Username]]="","","Pedder12!")</calculatedColumnFormula>
    </tableColumn>
    <tableColumn id="24" name="WhosCalling_x000a_Username" dataDxfId="7"/>
    <tableColumn id="25" name="WhosCalling_x000a_Password" dataDxfId="6">
      <calculatedColumnFormula>IF(Table1[[#This Row],[WhosCalling
Username]]="","",Table1[[#This Row],[Set
Password]])</calculatedColumnFormula>
    </tableColumn>
    <tableColumn id="38" name="Windows_x000a_Domain_x000a_User" dataDxfId="3"/>
    <tableColumn id="37" name="Windows_x000a_Password" dataDxfId="2">
      <calculatedColumnFormula>IF(Table1[[#This Row],[Windows
Domain
User]]="","",Table1[[#This Row],[Set
Password]])</calculatedColumnFormula>
    </tableColumn>
    <tableColumn id="26" name="Conversa_x000a_AVA" dataDxfId="1"/>
    <tableColumn id="27" name="Conversa_x000a_Password" dataDxfId="0">
      <calculatedColumnFormula>IF(Table1[[#This Row],[Conversa
AVA]]="","",Table1[[#This Row],[Set
Password]])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carmind.com/" TargetMode="External"/><Relationship Id="rId7" Type="http://schemas.openxmlformats.org/officeDocument/2006/relationships/hyperlink" Target="http://www.elendsolutions.com/" TargetMode="External"/><Relationship Id="rId2" Type="http://schemas.openxmlformats.org/officeDocument/2006/relationships/hyperlink" Target="http://nnanet.com/" TargetMode="External"/><Relationship Id="rId1" Type="http://schemas.openxmlformats.org/officeDocument/2006/relationships/hyperlink" Target="http://my.dealersocket.com/" TargetMode="External"/><Relationship Id="rId6" Type="http://schemas.openxmlformats.org/officeDocument/2006/relationships/hyperlink" Target="http://ava.ai/login" TargetMode="External"/><Relationship Id="rId5" Type="http://schemas.openxmlformats.org/officeDocument/2006/relationships/hyperlink" Target="http://dealertrack.com/" TargetMode="External"/><Relationship Id="rId4" Type="http://schemas.openxmlformats.org/officeDocument/2006/relationships/hyperlink" Target="http://dealerconnect.com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german@hemetcdjr.com" TargetMode="External"/><Relationship Id="rId18" Type="http://schemas.openxmlformats.org/officeDocument/2006/relationships/hyperlink" Target="mailto:jmariscal@lakecdjr.com" TargetMode="External"/><Relationship Id="rId26" Type="http://schemas.openxmlformats.org/officeDocument/2006/relationships/hyperlink" Target="mailto:jgonzales@racewaynissan.com" TargetMode="External"/><Relationship Id="rId39" Type="http://schemas.openxmlformats.org/officeDocument/2006/relationships/hyperlink" Target="mailto:cbarraza@racewaynissan.com" TargetMode="External"/><Relationship Id="rId21" Type="http://schemas.openxmlformats.org/officeDocument/2006/relationships/hyperlink" Target="mailto:patrickfuell@racewaynissan.com" TargetMode="External"/><Relationship Id="rId34" Type="http://schemas.openxmlformats.org/officeDocument/2006/relationships/hyperlink" Target="mailto:lheroux@peddernissan.com" TargetMode="External"/><Relationship Id="rId42" Type="http://schemas.openxmlformats.org/officeDocument/2006/relationships/hyperlink" Target="mailto:sromo@hemetcdjr.com" TargetMode="External"/><Relationship Id="rId47" Type="http://schemas.openxmlformats.org/officeDocument/2006/relationships/hyperlink" Target="mailto:rgutierrez@temeculanissan.com" TargetMode="External"/><Relationship Id="rId50" Type="http://schemas.openxmlformats.org/officeDocument/2006/relationships/hyperlink" Target="mailto:jgordon@lakecdjr.com" TargetMode="External"/><Relationship Id="rId55" Type="http://schemas.openxmlformats.org/officeDocument/2006/relationships/hyperlink" Target="mailto:jwilliams@lakecdjr.com" TargetMode="External"/><Relationship Id="rId63" Type="http://schemas.openxmlformats.org/officeDocument/2006/relationships/hyperlink" Target="mailto:jortiz@lakecdjr.com" TargetMode="External"/><Relationship Id="rId68" Type="http://schemas.openxmlformats.org/officeDocument/2006/relationships/hyperlink" Target="mailto:sheltonwebb@racewaynissan.com" TargetMode="External"/><Relationship Id="rId76" Type="http://schemas.openxmlformats.org/officeDocument/2006/relationships/table" Target="../tables/table1.xml"/><Relationship Id="rId7" Type="http://schemas.openxmlformats.org/officeDocument/2006/relationships/hyperlink" Target="mailto:mariahernandez@racewaynissan.com" TargetMode="External"/><Relationship Id="rId71" Type="http://schemas.openxmlformats.org/officeDocument/2006/relationships/printerSettings" Target="../printerSettings/printerSettings2.bin"/><Relationship Id="rId2" Type="http://schemas.openxmlformats.org/officeDocument/2006/relationships/hyperlink" Target="mailto:berelazaro@racewaynissan.com" TargetMode="External"/><Relationship Id="rId16" Type="http://schemas.openxmlformats.org/officeDocument/2006/relationships/hyperlink" Target="mailto:davidburch@hemetcdjr.com" TargetMode="External"/><Relationship Id="rId29" Type="http://schemas.openxmlformats.org/officeDocument/2006/relationships/hyperlink" Target="mailto:jwhite@temeculanissan.com" TargetMode="External"/><Relationship Id="rId11" Type="http://schemas.openxmlformats.org/officeDocument/2006/relationships/hyperlink" Target="mailto:markbaldwin@hemetcdjr.com" TargetMode="External"/><Relationship Id="rId24" Type="http://schemas.openxmlformats.org/officeDocument/2006/relationships/hyperlink" Target="mailto:nortega@racewaynissan.com" TargetMode="External"/><Relationship Id="rId32" Type="http://schemas.openxmlformats.org/officeDocument/2006/relationships/hyperlink" Target="mailto:chito@lakecdjr.com" TargetMode="External"/><Relationship Id="rId37" Type="http://schemas.openxmlformats.org/officeDocument/2006/relationships/hyperlink" Target="mailto:josephwohltman@peddernissan.com" TargetMode="External"/><Relationship Id="rId40" Type="http://schemas.openxmlformats.org/officeDocument/2006/relationships/hyperlink" Target="mailto:rafaelelores@hemetcdjr.com" TargetMode="External"/><Relationship Id="rId45" Type="http://schemas.openxmlformats.org/officeDocument/2006/relationships/hyperlink" Target="mailto:chughes@racewaynissan.com" TargetMode="External"/><Relationship Id="rId53" Type="http://schemas.openxmlformats.org/officeDocument/2006/relationships/hyperlink" Target="mailto:christianvizarrondo@lakecdjr.com" TargetMode="External"/><Relationship Id="rId58" Type="http://schemas.openxmlformats.org/officeDocument/2006/relationships/hyperlink" Target="mailto:shooton@lakecdjr.com" TargetMode="External"/><Relationship Id="rId66" Type="http://schemas.openxmlformats.org/officeDocument/2006/relationships/hyperlink" Target="mailto:richardsahagun@peddernissan.com" TargetMode="External"/><Relationship Id="rId74" Type="http://schemas.openxmlformats.org/officeDocument/2006/relationships/control" Target="../activeX/activeX1.xml"/><Relationship Id="rId5" Type="http://schemas.openxmlformats.org/officeDocument/2006/relationships/hyperlink" Target="mailto:vcarrillo@lakecdjr.com" TargetMode="External"/><Relationship Id="rId15" Type="http://schemas.openxmlformats.org/officeDocument/2006/relationships/hyperlink" Target="mailto:jjennings@lakecdjr.com" TargetMode="External"/><Relationship Id="rId23" Type="http://schemas.openxmlformats.org/officeDocument/2006/relationships/hyperlink" Target="mailto:jamesduarte@peddernissan.com" TargetMode="External"/><Relationship Id="rId28" Type="http://schemas.openxmlformats.org/officeDocument/2006/relationships/hyperlink" Target="mailto:rriccio@lakecdjr.com" TargetMode="External"/><Relationship Id="rId36" Type="http://schemas.openxmlformats.org/officeDocument/2006/relationships/hyperlink" Target="mailto:victormoreno@lakecdjr.com" TargetMode="External"/><Relationship Id="rId49" Type="http://schemas.openxmlformats.org/officeDocument/2006/relationships/hyperlink" Target="mailto:rcopelan@lakecdjr.com" TargetMode="External"/><Relationship Id="rId57" Type="http://schemas.openxmlformats.org/officeDocument/2006/relationships/hyperlink" Target="mailto:jhinojoza@racewaynissan.com" TargetMode="External"/><Relationship Id="rId61" Type="http://schemas.openxmlformats.org/officeDocument/2006/relationships/hyperlink" Target="mailto:dpedderjr@lakecdjr.com" TargetMode="External"/><Relationship Id="rId10" Type="http://schemas.openxmlformats.org/officeDocument/2006/relationships/hyperlink" Target="mailto:restrada@temeculanissan.com" TargetMode="External"/><Relationship Id="rId19" Type="http://schemas.openxmlformats.org/officeDocument/2006/relationships/hyperlink" Target="mailto:angelsosa@hemetcdjr.com" TargetMode="External"/><Relationship Id="rId31" Type="http://schemas.openxmlformats.org/officeDocument/2006/relationships/hyperlink" Target="mailto:jmedeiros@peddernissan.com" TargetMode="External"/><Relationship Id="rId44" Type="http://schemas.openxmlformats.org/officeDocument/2006/relationships/hyperlink" Target="mailto:ggomez@peddernissan.com" TargetMode="External"/><Relationship Id="rId52" Type="http://schemas.openxmlformats.org/officeDocument/2006/relationships/hyperlink" Target="mailto:zandrofinocchiaro@peddernissan.com" TargetMode="External"/><Relationship Id="rId60" Type="http://schemas.openxmlformats.org/officeDocument/2006/relationships/hyperlink" Target="mailto:mandary@lakecdjr.com" TargetMode="External"/><Relationship Id="rId65" Type="http://schemas.openxmlformats.org/officeDocument/2006/relationships/hyperlink" Target="mailto:iperez@lakecdjr.com" TargetMode="External"/><Relationship Id="rId73" Type="http://schemas.openxmlformats.org/officeDocument/2006/relationships/vmlDrawing" Target="../drawings/vmlDrawing1.vml"/><Relationship Id="rId4" Type="http://schemas.openxmlformats.org/officeDocument/2006/relationships/hyperlink" Target="mailto:mpenuelas@lakecdjr.com" TargetMode="External"/><Relationship Id="rId9" Type="http://schemas.openxmlformats.org/officeDocument/2006/relationships/hyperlink" Target="mailto:caitycampbell@hemetcdjr.com" TargetMode="External"/><Relationship Id="rId14" Type="http://schemas.openxmlformats.org/officeDocument/2006/relationships/hyperlink" Target="mailto:jasonenciso@racewaynissan.com" TargetMode="External"/><Relationship Id="rId22" Type="http://schemas.openxmlformats.org/officeDocument/2006/relationships/hyperlink" Target="mailto:bryanmartin@lakecdjr.com" TargetMode="External"/><Relationship Id="rId27" Type="http://schemas.openxmlformats.org/officeDocument/2006/relationships/hyperlink" Target="mailto:mstiles@temeculanissan.com" TargetMode="External"/><Relationship Id="rId30" Type="http://schemas.openxmlformats.org/officeDocument/2006/relationships/hyperlink" Target="mailto:lalba@racewaynissan.com" TargetMode="External"/><Relationship Id="rId35" Type="http://schemas.openxmlformats.org/officeDocument/2006/relationships/hyperlink" Target="mailto:rogeliocarranza@temeculanissan.com" TargetMode="External"/><Relationship Id="rId43" Type="http://schemas.openxmlformats.org/officeDocument/2006/relationships/hyperlink" Target="mailto:mbarati@temeculanissan.com" TargetMode="External"/><Relationship Id="rId48" Type="http://schemas.openxmlformats.org/officeDocument/2006/relationships/hyperlink" Target="mailto:jcardoso@lakecdjr.com" TargetMode="External"/><Relationship Id="rId56" Type="http://schemas.openxmlformats.org/officeDocument/2006/relationships/hyperlink" Target="mailto:vsmith@racewaynissan.com" TargetMode="External"/><Relationship Id="rId64" Type="http://schemas.openxmlformats.org/officeDocument/2006/relationships/hyperlink" Target="mailto:drivera@hemetcdjr.com" TargetMode="External"/><Relationship Id="rId69" Type="http://schemas.openxmlformats.org/officeDocument/2006/relationships/hyperlink" Target="mailto:apapavero@racewaynissan.com" TargetMode="External"/><Relationship Id="rId8" Type="http://schemas.openxmlformats.org/officeDocument/2006/relationships/hyperlink" Target="mailto:hjimenez@racewaynissan.com" TargetMode="External"/><Relationship Id="rId51" Type="http://schemas.openxmlformats.org/officeDocument/2006/relationships/hyperlink" Target="mailto:fernandoguerrero@peddernissan.com" TargetMode="External"/><Relationship Id="rId72" Type="http://schemas.openxmlformats.org/officeDocument/2006/relationships/drawing" Target="../drawings/drawing1.xml"/><Relationship Id="rId3" Type="http://schemas.openxmlformats.org/officeDocument/2006/relationships/hyperlink" Target="mailto:antoniouribe@racewaynissan.com" TargetMode="External"/><Relationship Id="rId12" Type="http://schemas.openxmlformats.org/officeDocument/2006/relationships/hyperlink" Target="mailto:jhan@racewaynissan.com" TargetMode="External"/><Relationship Id="rId17" Type="http://schemas.openxmlformats.org/officeDocument/2006/relationships/hyperlink" Target="mailto:sready@lakecdjr.com" TargetMode="External"/><Relationship Id="rId25" Type="http://schemas.openxmlformats.org/officeDocument/2006/relationships/hyperlink" Target="mailto:kvasquez@temeculanissan.com" TargetMode="External"/><Relationship Id="rId33" Type="http://schemas.openxmlformats.org/officeDocument/2006/relationships/hyperlink" Target="mailto:smeraz@lakecdjr.com" TargetMode="External"/><Relationship Id="rId38" Type="http://schemas.openxmlformats.org/officeDocument/2006/relationships/hyperlink" Target="mailto:muhammedsalam@racewaynissan.com" TargetMode="External"/><Relationship Id="rId46" Type="http://schemas.openxmlformats.org/officeDocument/2006/relationships/hyperlink" Target="mailto:dgarcia@hemetcdjr.com" TargetMode="External"/><Relationship Id="rId59" Type="http://schemas.openxmlformats.org/officeDocument/2006/relationships/hyperlink" Target="mailto:jlord@racewaynissan.com" TargetMode="External"/><Relationship Id="rId67" Type="http://schemas.openxmlformats.org/officeDocument/2006/relationships/hyperlink" Target="mailto:zacharywarner@peddernissan.com" TargetMode="External"/><Relationship Id="rId20" Type="http://schemas.openxmlformats.org/officeDocument/2006/relationships/hyperlink" Target="mailto:jlord@peddernissan.com" TargetMode="External"/><Relationship Id="rId41" Type="http://schemas.openxmlformats.org/officeDocument/2006/relationships/hyperlink" Target="mailto:seanbyren@lakecdjr.com" TargetMode="External"/><Relationship Id="rId54" Type="http://schemas.openxmlformats.org/officeDocument/2006/relationships/hyperlink" Target="mailto:rsanchez@racewaynissan.com" TargetMode="External"/><Relationship Id="rId62" Type="http://schemas.openxmlformats.org/officeDocument/2006/relationships/hyperlink" Target="mailto:cowen@peddernissan.com" TargetMode="External"/><Relationship Id="rId70" Type="http://schemas.openxmlformats.org/officeDocument/2006/relationships/hyperlink" Target="mailto:aramirez@lakecdjr.com" TargetMode="External"/><Relationship Id="rId75" Type="http://schemas.openxmlformats.org/officeDocument/2006/relationships/image" Target="../media/image1.emf"/><Relationship Id="rId1" Type="http://schemas.openxmlformats.org/officeDocument/2006/relationships/hyperlink" Target="mailto:michaeljernigan@hemetcdjr.com" TargetMode="External"/><Relationship Id="rId6" Type="http://schemas.openxmlformats.org/officeDocument/2006/relationships/hyperlink" Target="mailto:jasondoran@racewaynissan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81"/>
  <sheetViews>
    <sheetView tabSelected="1" topLeftCell="A4" zoomScaleNormal="100" workbookViewId="0">
      <selection activeCell="A10" sqref="A10:B10"/>
    </sheetView>
  </sheetViews>
  <sheetFormatPr defaultRowHeight="26.25" x14ac:dyDescent="0.4"/>
  <cols>
    <col min="1" max="1" width="23.28515625" customWidth="1"/>
    <col min="2" max="2" width="59.85546875" style="1" bestFit="1" customWidth="1"/>
  </cols>
  <sheetData>
    <row r="1" spans="1:18" ht="46.5" x14ac:dyDescent="0.7">
      <c r="A1" s="19" t="s">
        <v>9</v>
      </c>
      <c r="B1" s="19"/>
      <c r="P1" t="s">
        <v>266</v>
      </c>
      <c r="R1" t="s">
        <v>267</v>
      </c>
    </row>
    <row r="2" spans="1:18" ht="16.5" customHeight="1" x14ac:dyDescent="0.4"/>
    <row r="3" spans="1:18" x14ac:dyDescent="0.4">
      <c r="A3" s="2" t="s">
        <v>1</v>
      </c>
      <c r="B3" s="15" t="s">
        <v>797</v>
      </c>
    </row>
    <row r="4" spans="1:18" x14ac:dyDescent="0.4">
      <c r="A4" s="2" t="s">
        <v>15</v>
      </c>
      <c r="B4" s="9">
        <f>IF(B3="","",VLOOKUP($B$3,Data!C:I,2,0))</f>
        <v>2168</v>
      </c>
    </row>
    <row r="5" spans="1:18" x14ac:dyDescent="0.4">
      <c r="A5" s="2"/>
      <c r="B5" s="9"/>
    </row>
    <row r="6" spans="1:18" ht="36" x14ac:dyDescent="0.55000000000000004">
      <c r="A6" s="18" t="s">
        <v>21</v>
      </c>
      <c r="B6" s="18"/>
    </row>
    <row r="7" spans="1:18" x14ac:dyDescent="0.4">
      <c r="A7" s="8" t="s">
        <v>3</v>
      </c>
      <c r="B7" s="1" t="str">
        <f>IF($B$3="","",IF(VLOOKUP($B$3,Data!C3:AH82,5,0)="","",VLOOKUP($B$3,Data!C3:AH82,5,0)))</f>
        <v>berelazaro@racewaynissan.com</v>
      </c>
    </row>
    <row r="8" spans="1:18" x14ac:dyDescent="0.4">
      <c r="A8" s="8" t="s">
        <v>4</v>
      </c>
      <c r="B8" s="1" t="str">
        <f>IF($B$3="","",IF(VLOOKUP($B$3,Data!C3:AH82,6,0)="","",VLOOKUP($B$3,Data!C3:AH82,6,0)))</f>
        <v>Race5374</v>
      </c>
    </row>
    <row r="9" spans="1:18" x14ac:dyDescent="0.4">
      <c r="A9" s="8"/>
    </row>
    <row r="10" spans="1:18" ht="36" x14ac:dyDescent="0.55000000000000004">
      <c r="A10" s="18" t="s">
        <v>0</v>
      </c>
      <c r="B10" s="18"/>
    </row>
    <row r="11" spans="1:18" x14ac:dyDescent="0.4">
      <c r="A11" s="5" t="s">
        <v>2</v>
      </c>
      <c r="B11" s="6" t="s">
        <v>8</v>
      </c>
    </row>
    <row r="12" spans="1:18" x14ac:dyDescent="0.4">
      <c r="A12" s="2" t="s">
        <v>3</v>
      </c>
      <c r="B12" s="1" t="str">
        <f>IF($B$3="","",IF(VLOOKUP($B$3,Data!C3:AH82,7,0)="","",VLOOKUP($B$3,Data!C3:AH82,7,0)))</f>
        <v>rwlbere</v>
      </c>
    </row>
    <row r="13" spans="1:18" x14ac:dyDescent="0.4">
      <c r="A13" s="2" t="s">
        <v>4</v>
      </c>
      <c r="B13" s="1" t="str">
        <f>IF($B$3="","",IF(VLOOKUP($B$3,Data!C3:AH82,8,0)="","",VLOOKUP($B$3,Data!C3:AH82,8,0)))</f>
        <v>Race5374</v>
      </c>
    </row>
    <row r="14" spans="1:18" x14ac:dyDescent="0.4">
      <c r="A14" s="8"/>
    </row>
    <row r="15" spans="1:18" ht="36" x14ac:dyDescent="0.55000000000000004">
      <c r="A15" s="18" t="s">
        <v>254</v>
      </c>
      <c r="B15" s="18"/>
    </row>
    <row r="16" spans="1:18" ht="28.5" x14ac:dyDescent="0.45">
      <c r="A16" s="2" t="s">
        <v>2</v>
      </c>
      <c r="B16" s="11" t="s">
        <v>255</v>
      </c>
    </row>
    <row r="17" spans="1:2" x14ac:dyDescent="0.4">
      <c r="A17" s="2" t="s">
        <v>3</v>
      </c>
      <c r="B17" s="1" t="str">
        <f>IF($B$3="","",IF(VLOOKUP($B$3,Data!C3:AH82,9,0)="","",VLOOKUP($B$3,Data!C3:AH82,9,0)))</f>
        <v>DBEREL76</v>
      </c>
    </row>
    <row r="18" spans="1:2" x14ac:dyDescent="0.4">
      <c r="A18" s="2" t="s">
        <v>4</v>
      </c>
      <c r="B18" s="1" t="str">
        <f>IF($B$3="","",IF(VLOOKUP($B$3,Data!C3:AH82,10,0)="","",VLOOKUP($B$3,Data!C3:AH82,10,0)))</f>
        <v>Race5374</v>
      </c>
    </row>
    <row r="19" spans="1:2" ht="20.25" customHeight="1" x14ac:dyDescent="0.25">
      <c r="B19" s="10" t="s">
        <v>252</v>
      </c>
    </row>
    <row r="20" spans="1:2" s="7" customFormat="1" ht="36" x14ac:dyDescent="0.55000000000000004"/>
    <row r="21" spans="1:2" ht="36" x14ac:dyDescent="0.55000000000000004">
      <c r="A21" s="18" t="s">
        <v>259</v>
      </c>
      <c r="B21" s="18"/>
    </row>
    <row r="22" spans="1:2" x14ac:dyDescent="0.4">
      <c r="A22" s="2" t="s">
        <v>2</v>
      </c>
      <c r="B22" s="6" t="s">
        <v>258</v>
      </c>
    </row>
    <row r="23" spans="1:2" x14ac:dyDescent="0.4">
      <c r="A23" s="2" t="s">
        <v>3</v>
      </c>
      <c r="B23" s="1" t="str">
        <f>IF($B$3="","",IF(VLOOKUP($B$3,Data!C3:AH82,11,0)="","",VLOOKUP($B$3,Data!C3:AH82,11,0)))</f>
        <v/>
      </c>
    </row>
    <row r="24" spans="1:2" x14ac:dyDescent="0.4">
      <c r="A24" s="2" t="s">
        <v>4</v>
      </c>
      <c r="B24" s="1" t="str">
        <f>IF($B$3="","",IF(VLOOKUP($B$3,Data!C3:AH82,12,0)="","",VLOOKUP($B$3,Data!C3:AH82,12,0)))</f>
        <v/>
      </c>
    </row>
    <row r="25" spans="1:2" ht="15.75" x14ac:dyDescent="0.25">
      <c r="B25" s="10" t="s">
        <v>252</v>
      </c>
    </row>
    <row r="27" spans="1:2" ht="36" x14ac:dyDescent="0.55000000000000004">
      <c r="A27" s="18" t="s">
        <v>261</v>
      </c>
      <c r="B27" s="18"/>
    </row>
    <row r="28" spans="1:2" x14ac:dyDescent="0.4">
      <c r="A28" s="8" t="s">
        <v>3</v>
      </c>
      <c r="B28" s="1" t="str">
        <f>IF($B$3="","",IF(VLOOKUP($B$3,Data!C3:AH82,14,0)="","",VLOOKUP($B$3,Data!C3:AH82,14,0)))</f>
        <v/>
      </c>
    </row>
    <row r="29" spans="1:2" x14ac:dyDescent="0.4">
      <c r="A29" s="8" t="s">
        <v>4</v>
      </c>
      <c r="B29" s="1" t="str">
        <f>IF($B$3="","",IF(VLOOKUP($B$3,Data!C3:AH82,15,0)="","",VLOOKUP($B$3,Data!C3:AH82,15,0)))</f>
        <v/>
      </c>
    </row>
    <row r="31" spans="1:2" ht="36" x14ac:dyDescent="0.55000000000000004">
      <c r="A31" s="18" t="s">
        <v>256</v>
      </c>
      <c r="B31" s="18"/>
    </row>
    <row r="32" spans="1:2" s="7" customFormat="1" ht="36" x14ac:dyDescent="0.55000000000000004">
      <c r="A32" s="8" t="s">
        <v>249</v>
      </c>
      <c r="B32" s="12" t="s">
        <v>257</v>
      </c>
    </row>
    <row r="33" spans="1:2" x14ac:dyDescent="0.4">
      <c r="A33" s="8" t="s">
        <v>3</v>
      </c>
      <c r="B33" s="1" t="str">
        <f>IF($B$3="","",IF(VLOOKUP($B$3,Data!C3:AH82,16,0)="","",VLOOKUP($B$3,Data!C3:AH82,16,0)))</f>
        <v>lbere</v>
      </c>
    </row>
    <row r="34" spans="1:2" ht="26.45" customHeight="1" x14ac:dyDescent="0.4">
      <c r="A34" s="8" t="s">
        <v>4</v>
      </c>
      <c r="B34" s="1" t="str">
        <f>IF($B$3="","",IF(VLOOKUP($B$3,Data!C3:AH82,17,0)="","",VLOOKUP($B$3,Data!C3:AH82,17,0)))</f>
        <v>lbere</v>
      </c>
    </row>
    <row r="35" spans="1:2" x14ac:dyDescent="0.4">
      <c r="A35" s="1"/>
    </row>
    <row r="36" spans="1:2" ht="36" x14ac:dyDescent="0.55000000000000004">
      <c r="A36" s="18" t="s">
        <v>412</v>
      </c>
      <c r="B36" s="18"/>
    </row>
    <row r="37" spans="1:2" ht="23.25" customHeight="1" x14ac:dyDescent="0.4">
      <c r="A37" s="8" t="s">
        <v>249</v>
      </c>
      <c r="B37" s="17" t="s">
        <v>413</v>
      </c>
    </row>
    <row r="38" spans="1:2" s="7" customFormat="1" ht="36" x14ac:dyDescent="0.55000000000000004">
      <c r="A38" s="8" t="s">
        <v>3</v>
      </c>
      <c r="B38" s="1" t="str">
        <f>IF($B$3="","",IF(VLOOKUP($B$3,Data!C3:AH82,18,0)="","",VLOOKUP($B$3,Data!C3:AH82,18,0)))</f>
        <v/>
      </c>
    </row>
    <row r="39" spans="1:2" x14ac:dyDescent="0.4">
      <c r="A39" s="16" t="s">
        <v>4</v>
      </c>
      <c r="B39" s="1" t="str">
        <f>IF($B$3="","",IF(VLOOKUP($B$3,Data!C3:AH82,19,0)="","",VLOOKUP($B$3,Data!C3:AH82,19,0)))</f>
        <v/>
      </c>
    </row>
    <row r="41" spans="1:2" ht="36" x14ac:dyDescent="0.55000000000000004">
      <c r="A41" s="18" t="s">
        <v>247</v>
      </c>
      <c r="B41" s="18"/>
    </row>
    <row r="42" spans="1:2" x14ac:dyDescent="0.4">
      <c r="A42" s="8" t="s">
        <v>249</v>
      </c>
      <c r="B42" s="13" t="s">
        <v>260</v>
      </c>
    </row>
    <row r="43" spans="1:2" x14ac:dyDescent="0.4">
      <c r="A43" s="8" t="s">
        <v>3</v>
      </c>
      <c r="B43" s="1" t="str">
        <f>IF($B$3="","",IF(VLOOKUP($B$3,Data!C3:AH82,20,0)="","",VLOOKUP($B$3,Data!C3:AH82,20,0)))</f>
        <v/>
      </c>
    </row>
    <row r="44" spans="1:2" x14ac:dyDescent="0.4">
      <c r="A44" s="8" t="s">
        <v>4</v>
      </c>
      <c r="B44" s="1" t="str">
        <f>IF($B$3="","",IF(VLOOKUP($B$3,Data!C3:AH82,21,0)="","",VLOOKUP($B$3,Data!C3:AH82,21,0)))</f>
        <v/>
      </c>
    </row>
    <row r="45" spans="1:2" ht="15.75" x14ac:dyDescent="0.25">
      <c r="B45" s="10" t="s">
        <v>366</v>
      </c>
    </row>
    <row r="47" spans="1:2" ht="36" x14ac:dyDescent="0.55000000000000004">
      <c r="A47" s="18" t="s">
        <v>22</v>
      </c>
      <c r="B47" s="18"/>
    </row>
    <row r="48" spans="1:2" x14ac:dyDescent="0.4">
      <c r="A48" s="8" t="s">
        <v>3</v>
      </c>
      <c r="B48" s="1" t="str">
        <f>IF($B$3="","",IF(VLOOKUP($B$3,Data!C3:AH82,22,0)="","",VLOOKUP($B$3,Data!C3:AH82,22,0)))</f>
        <v/>
      </c>
    </row>
    <row r="49" spans="1:2" x14ac:dyDescent="0.4">
      <c r="A49" s="8" t="s">
        <v>4</v>
      </c>
      <c r="B49" s="1" t="str">
        <f>IF($B$3="","",IF(VLOOKUP($B$3,Data!C3:AH82,23,0)="","",VLOOKUP($B$3,Data!C3:AH82,23,0)))</f>
        <v/>
      </c>
    </row>
    <row r="50" spans="1:2" ht="15.75" x14ac:dyDescent="0.25">
      <c r="B50" s="10"/>
    </row>
    <row r="51" spans="1:2" ht="36" x14ac:dyDescent="0.55000000000000004">
      <c r="A51" s="18" t="s">
        <v>248</v>
      </c>
      <c r="B51" s="18"/>
    </row>
    <row r="52" spans="1:2" x14ac:dyDescent="0.4">
      <c r="A52" s="8" t="s">
        <v>3</v>
      </c>
      <c r="B52" s="1" t="str">
        <f>IF($B$3="","",IF(VLOOKUP($B$3,Data!C3:AH82,24,0)="","",VLOOKUP($B$3,Data!C3:AH82,24,0)))</f>
        <v>Contact IT for this.</v>
      </c>
    </row>
    <row r="54" spans="1:2" ht="36" x14ac:dyDescent="0.55000000000000004">
      <c r="A54" s="18" t="s">
        <v>253</v>
      </c>
      <c r="B54" s="18"/>
    </row>
    <row r="55" spans="1:2" x14ac:dyDescent="0.4">
      <c r="A55" s="8" t="s">
        <v>3</v>
      </c>
      <c r="B55" s="1" t="str">
        <f>IF($B$3="","",IF(VLOOKUP($B$3,Data!C3:AH82,25,0)="","",VLOOKUP($B$3,Data!C3:AH82,25,0)))</f>
        <v/>
      </c>
    </row>
    <row r="56" spans="1:2" x14ac:dyDescent="0.4">
      <c r="A56" s="8" t="s">
        <v>4</v>
      </c>
      <c r="B56" s="1" t="str">
        <f>IF($B$3="","",IF(VLOOKUP($B$3,Data!C3:AH82,26,0)="","",VLOOKUP($B$3,Data!C3:AH82,26,0)))</f>
        <v/>
      </c>
    </row>
    <row r="57" spans="1:2" x14ac:dyDescent="0.4">
      <c r="A57" s="8" t="s">
        <v>262</v>
      </c>
      <c r="B57" s="1" t="str">
        <f>IF(B56="","","Pedder.zray.net")</f>
        <v/>
      </c>
    </row>
    <row r="59" spans="1:2" ht="36" x14ac:dyDescent="0.55000000000000004">
      <c r="A59" s="18" t="s">
        <v>250</v>
      </c>
      <c r="B59" s="18"/>
    </row>
    <row r="60" spans="1:2" x14ac:dyDescent="0.4">
      <c r="A60" s="8" t="s">
        <v>249</v>
      </c>
      <c r="B60" s="6" t="s">
        <v>251</v>
      </c>
    </row>
    <row r="61" spans="1:2" x14ac:dyDescent="0.4">
      <c r="A61" s="8" t="s">
        <v>3</v>
      </c>
      <c r="B61" s="1" t="str">
        <f>IF($B$3="","",IF(VLOOKUP($B$3,Data!C3:AH82,27,0)="","",VLOOKUP($B$3,Data!C3:AH82,27,0)))</f>
        <v/>
      </c>
    </row>
    <row r="62" spans="1:2" x14ac:dyDescent="0.4">
      <c r="A62" s="8" t="s">
        <v>4</v>
      </c>
      <c r="B62" s="1" t="str">
        <f>IF($B$3="","",IF(VLOOKUP($B$3,Data!C3:AH82,28,0)="","",VLOOKUP($B$3,Data!C3:AH82,28,0)))</f>
        <v/>
      </c>
    </row>
    <row r="63" spans="1:2" s="7" customFormat="1" ht="36" x14ac:dyDescent="0.55000000000000004"/>
    <row r="64" spans="1:2" s="7" customFormat="1" ht="36" x14ac:dyDescent="0.55000000000000004">
      <c r="A64" s="18" t="s">
        <v>263</v>
      </c>
      <c r="B64" s="18"/>
    </row>
    <row r="65" spans="1:2" x14ac:dyDescent="0.4">
      <c r="A65" s="8" t="s">
        <v>264</v>
      </c>
      <c r="B65" s="14" t="s">
        <v>265</v>
      </c>
    </row>
    <row r="66" spans="1:2" x14ac:dyDescent="0.4">
      <c r="A66" s="8" t="s">
        <v>3</v>
      </c>
      <c r="B66" s="1" t="str">
        <f>IF($B$3="","",IF(VLOOKUP($B$3,Data!C3:AH82,29,0)="","",VLOOKUP($B$3,Data!C3:AH82,29,0)))</f>
        <v/>
      </c>
    </row>
    <row r="67" spans="1:2" x14ac:dyDescent="0.4">
      <c r="A67" s="8" t="s">
        <v>4</v>
      </c>
      <c r="B67" s="1" t="str">
        <f>IF($B$3="","",IF(VLOOKUP($B$3,Data!C3:AH82,30,0)="","",VLOOKUP($B$3,Data!C3:AH82,30,0)))</f>
        <v/>
      </c>
    </row>
    <row r="69" spans="1:2" ht="36" x14ac:dyDescent="0.55000000000000004">
      <c r="A69" s="18" t="s">
        <v>288</v>
      </c>
      <c r="B69" s="18"/>
    </row>
    <row r="70" spans="1:2" x14ac:dyDescent="0.4">
      <c r="A70" s="8" t="s">
        <v>249</v>
      </c>
      <c r="B70" s="17" t="s">
        <v>411</v>
      </c>
    </row>
    <row r="71" spans="1:2" x14ac:dyDescent="0.4">
      <c r="A71" s="8" t="s">
        <v>3</v>
      </c>
      <c r="B71" s="1" t="str">
        <f>IF($B$3="","",IF(VLOOKUP($B$3,Data!C3:AH82,31,0)="","",VLOOKUP($B$3,Data!C3:AH82,31,0)))</f>
        <v/>
      </c>
    </row>
    <row r="72" spans="1:2" x14ac:dyDescent="0.4">
      <c r="A72" s="16" t="s">
        <v>4</v>
      </c>
      <c r="B72" s="1" t="str">
        <f>IF($B$3="","",IF(VLOOKUP($B$3,Data!C3:AH82,32,0)="","",VLOOKUP($B$3,Data!C3:AH82,32,0)))</f>
        <v/>
      </c>
    </row>
    <row r="77" spans="1:2" x14ac:dyDescent="0.4">
      <c r="A77" s="8"/>
    </row>
    <row r="78" spans="1:2" ht="26.25" customHeight="1" x14ac:dyDescent="0.4"/>
    <row r="81" ht="25.5" customHeight="1" x14ac:dyDescent="0.4"/>
  </sheetData>
  <mergeCells count="15">
    <mergeCell ref="A36:B36"/>
    <mergeCell ref="A64:B64"/>
    <mergeCell ref="A69:B69"/>
    <mergeCell ref="A6:B6"/>
    <mergeCell ref="A31:B31"/>
    <mergeCell ref="A59:B59"/>
    <mergeCell ref="A51:B51"/>
    <mergeCell ref="A41:B41"/>
    <mergeCell ref="A47:B47"/>
    <mergeCell ref="A21:B21"/>
    <mergeCell ref="A1:B1"/>
    <mergeCell ref="A10:B10"/>
    <mergeCell ref="A15:B15"/>
    <mergeCell ref="A54:B54"/>
    <mergeCell ref="A27:B27"/>
  </mergeCells>
  <hyperlinks>
    <hyperlink ref="B11" r:id="rId1"/>
    <hyperlink ref="B16" r:id="rId2"/>
    <hyperlink ref="B32" r:id="rId3"/>
    <hyperlink ref="B22" r:id="rId4"/>
    <hyperlink ref="B42" r:id="rId5"/>
    <hyperlink ref="B70" r:id="rId6"/>
    <hyperlink ref="B37" r:id="rId7"/>
  </hyperlinks>
  <printOptions horizontalCentered="1"/>
  <pageMargins left="0.25" right="0.25" top="0.75" bottom="0.75" header="0.3" footer="0.3"/>
  <pageSetup scale="28" orientation="portrait" r:id="rId8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Data!$C:$C</xm:f>
          </x14:formula1>
          <xm:sqref>B3</xm:sqref>
        </x14:dataValidation>
        <x14:dataValidation type="list" allowBlank="1" showInputMessage="1" showErrorMessage="1">
          <x14:formula1>
            <xm:f>Data!$D:$D</xm:f>
          </x14:formula1>
          <xm:sqref>B4:B5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119"/>
  <sheetViews>
    <sheetView topLeftCell="X2" workbookViewId="0">
      <pane ySplit="1" topLeftCell="A3" activePane="bottomLeft" state="frozen"/>
      <selection activeCell="A2" sqref="A2"/>
      <selection pane="bottomLeft" activeCell="P3" sqref="P3"/>
    </sheetView>
  </sheetViews>
  <sheetFormatPr defaultRowHeight="15" x14ac:dyDescent="0.25"/>
  <cols>
    <col min="1" max="1" width="9" bestFit="1" customWidth="1"/>
    <col min="2" max="2" width="11.5703125" bestFit="1" customWidth="1"/>
    <col min="3" max="3" width="20.140625" bestFit="1" customWidth="1"/>
    <col min="4" max="4" width="13.42578125" style="37" customWidth="1"/>
    <col min="5" max="5" width="13.140625" style="38" bestFit="1" customWidth="1"/>
    <col min="6" max="6" width="13.140625" style="39" customWidth="1"/>
    <col min="7" max="7" width="36.7109375" style="42" bestFit="1" customWidth="1"/>
    <col min="8" max="8" width="17.140625" style="39" bestFit="1" customWidth="1"/>
    <col min="9" max="9" width="17" style="42" bestFit="1" customWidth="1"/>
    <col min="10" max="10" width="15" style="39" bestFit="1" customWidth="1"/>
    <col min="11" max="11" width="12.42578125" style="42" bestFit="1" customWidth="1"/>
    <col min="12" max="12" width="11.7109375" style="39" bestFit="1" customWidth="1"/>
    <col min="13" max="13" width="16.5703125" style="42" bestFit="1" customWidth="1"/>
    <col min="14" max="14" width="16.5703125" style="39" bestFit="1" customWidth="1"/>
    <col min="15" max="15" width="16.5703125" style="37" customWidth="1"/>
    <col min="16" max="16" width="14" style="38" bestFit="1" customWidth="1"/>
    <col min="17" max="17" width="11.85546875" style="39" bestFit="1" customWidth="1"/>
    <col min="18" max="18" width="14.7109375" style="42" bestFit="1" customWidth="1"/>
    <col min="19" max="19" width="14" style="39" bestFit="1" customWidth="1"/>
    <col min="20" max="20" width="18.5703125" style="42" bestFit="1" customWidth="1"/>
    <col min="21" max="21" width="14" style="39" customWidth="1"/>
    <col min="22" max="22" width="16" style="42" bestFit="1" customWidth="1"/>
    <col min="23" max="23" width="16" style="39" bestFit="1" customWidth="1"/>
    <col min="24" max="24" width="19.140625" style="42" bestFit="1" customWidth="1"/>
    <col min="25" max="25" width="14" style="39" bestFit="1" customWidth="1"/>
    <col min="26" max="26" width="17.28515625" style="60" bestFit="1" customWidth="1"/>
    <col min="27" max="27" width="14.7109375" style="42" bestFit="1" customWidth="1"/>
    <col min="28" max="28" width="14" style="39" bestFit="1" customWidth="1"/>
    <col min="29" max="29" width="16.7109375" style="42" bestFit="1" customWidth="1"/>
    <col min="30" max="30" width="16.7109375" style="38" bestFit="1" customWidth="1"/>
    <col min="31" max="31" width="14" style="42" bestFit="1" customWidth="1"/>
    <col min="32" max="32" width="13.140625" style="39" bestFit="1" customWidth="1"/>
    <col min="33" max="33" width="13.7109375" style="31" bestFit="1" customWidth="1"/>
    <col min="34" max="34" width="13.7109375" style="67" bestFit="1" customWidth="1"/>
  </cols>
  <sheetData>
    <row r="1" spans="1:36" s="3" customFormat="1" hidden="1" x14ac:dyDescent="0.25">
      <c r="A1" s="4"/>
      <c r="B1" s="4"/>
      <c r="C1" s="4"/>
      <c r="D1" s="26"/>
      <c r="E1" s="27"/>
      <c r="F1" s="28"/>
      <c r="G1" s="40"/>
      <c r="H1" s="28"/>
      <c r="I1" s="40"/>
      <c r="J1" s="28"/>
      <c r="K1" s="40"/>
      <c r="L1" s="28"/>
      <c r="M1" s="40"/>
      <c r="N1" s="28"/>
      <c r="O1" s="26"/>
      <c r="P1" s="27"/>
      <c r="Q1" s="28"/>
      <c r="R1" s="40"/>
      <c r="S1" s="28"/>
      <c r="T1" s="40"/>
      <c r="U1" s="28"/>
      <c r="V1" s="40"/>
      <c r="W1" s="28"/>
      <c r="X1" s="40"/>
      <c r="Y1" s="28"/>
      <c r="Z1" s="57"/>
      <c r="AA1" s="40"/>
      <c r="AB1" s="28"/>
      <c r="AC1" s="40"/>
      <c r="AD1" s="27"/>
      <c r="AE1" s="40"/>
      <c r="AF1" s="28"/>
      <c r="AG1" s="64"/>
      <c r="AH1" s="65"/>
    </row>
    <row r="2" spans="1:36" s="21" customFormat="1" ht="45.75" thickBot="1" x14ac:dyDescent="0.3">
      <c r="A2" s="20" t="s">
        <v>5</v>
      </c>
      <c r="B2" s="20" t="s">
        <v>7</v>
      </c>
      <c r="C2" s="20" t="s">
        <v>6</v>
      </c>
      <c r="D2" s="29" t="s">
        <v>16</v>
      </c>
      <c r="E2" s="20" t="s">
        <v>12</v>
      </c>
      <c r="F2" s="30" t="s">
        <v>801</v>
      </c>
      <c r="G2" s="29" t="s">
        <v>19</v>
      </c>
      <c r="H2" s="30" t="s">
        <v>20</v>
      </c>
      <c r="I2" s="29" t="s">
        <v>10</v>
      </c>
      <c r="J2" s="30" t="s">
        <v>11</v>
      </c>
      <c r="K2" s="29" t="s">
        <v>13</v>
      </c>
      <c r="L2" s="30" t="s">
        <v>14</v>
      </c>
      <c r="M2" s="29" t="s">
        <v>800</v>
      </c>
      <c r="N2" s="30" t="s">
        <v>799</v>
      </c>
      <c r="O2" s="29" t="s">
        <v>802</v>
      </c>
      <c r="P2" s="20" t="s">
        <v>17</v>
      </c>
      <c r="Q2" s="30" t="s">
        <v>18</v>
      </c>
      <c r="R2" s="29" t="s">
        <v>808</v>
      </c>
      <c r="S2" s="30" t="s">
        <v>809</v>
      </c>
      <c r="T2" s="29" t="s">
        <v>822</v>
      </c>
      <c r="U2" s="30" t="s">
        <v>823</v>
      </c>
      <c r="V2" s="29" t="s">
        <v>810</v>
      </c>
      <c r="W2" s="30" t="s">
        <v>811</v>
      </c>
      <c r="X2" s="29" t="s">
        <v>812</v>
      </c>
      <c r="Y2" s="30" t="s">
        <v>813</v>
      </c>
      <c r="Z2" s="58" t="s">
        <v>815</v>
      </c>
      <c r="AA2" s="29" t="s">
        <v>816</v>
      </c>
      <c r="AB2" s="30" t="s">
        <v>817</v>
      </c>
      <c r="AC2" s="29" t="s">
        <v>818</v>
      </c>
      <c r="AD2" s="20" t="s">
        <v>819</v>
      </c>
      <c r="AE2" s="62" t="s">
        <v>820</v>
      </c>
      <c r="AF2" s="63" t="s">
        <v>821</v>
      </c>
      <c r="AG2" s="62" t="s">
        <v>824</v>
      </c>
      <c r="AH2" s="66" t="s">
        <v>825</v>
      </c>
    </row>
    <row r="3" spans="1:36" x14ac:dyDescent="0.25">
      <c r="A3" s="24" t="s">
        <v>555</v>
      </c>
      <c r="B3" s="24" t="s">
        <v>556</v>
      </c>
      <c r="C3" s="24" t="str">
        <f t="shared" ref="C3:C34" si="0">CONCATENATE(A3," ",B3)</f>
        <v>Lynn Heroux</v>
      </c>
      <c r="D3" s="31">
        <v>53</v>
      </c>
      <c r="E3" s="32"/>
      <c r="F3" s="33" t="s">
        <v>558</v>
      </c>
      <c r="G3" s="41" t="s">
        <v>557</v>
      </c>
      <c r="H3" s="33" t="str">
        <f>IF(Table1[[#This Row],[Email Address]]="","",Table1[[#This Row],[Set
Password]])</f>
        <v>Pedder8180</v>
      </c>
      <c r="I3" s="31"/>
      <c r="J3" s="33" t="str">
        <f>IF(Table1[[#This Row],[DealerSocket
Username]]="","",Table1[[#This Row],[Set
Password]])</f>
        <v/>
      </c>
      <c r="K3" s="31" t="s">
        <v>560</v>
      </c>
      <c r="L3" s="33" t="str">
        <f>IF(Table1[[#This Row],[NNAnet
Username]]="","",Table1[[#This Row],[Set
Password]])</f>
        <v>Pedder8180</v>
      </c>
      <c r="M3" s="31" t="s">
        <v>276</v>
      </c>
      <c r="N3" s="33" t="str">
        <f>IF(Table1[[#This Row],[DealerConnect
Username]]="","",Table1[[#This Row],[Set
Password]])</f>
        <v>Pedder8180</v>
      </c>
      <c r="O3" s="31" t="s">
        <v>803</v>
      </c>
      <c r="P3" s="32" t="str">
        <f>UPPER(IF(Table1[[#This Row],[Reynolds
Access]]="YES",CONCATENATE(LEFT(Table1[[#This Row],[First]],1), Table1[[#This Row],[Last]]),""))</f>
        <v>LHEROUX</v>
      </c>
      <c r="Q3" s="33" t="str">
        <f>UPPER(IF(Table1[[#This Row],[ERAccess
Username]]="","",Table1[[#This Row],[Set
Password]]))</f>
        <v>PEDDER8180</v>
      </c>
      <c r="R3" s="31"/>
      <c r="S3" s="33" t="str">
        <f>IF(Table1[[#This Row],[Carmind
Username]]="","",Table1[[#This Row],[Carmind
Username]])</f>
        <v/>
      </c>
      <c r="T3" s="31"/>
      <c r="U3" s="33"/>
      <c r="V3" s="31" t="s">
        <v>274</v>
      </c>
      <c r="W3" s="33" t="s">
        <v>275</v>
      </c>
      <c r="X3" s="31"/>
      <c r="Y3" s="33"/>
      <c r="Z3" s="59" t="s">
        <v>814</v>
      </c>
      <c r="AA3" s="31" t="s">
        <v>277</v>
      </c>
      <c r="AB3" s="33" t="str">
        <f>IF(Table1[[#This Row],[Spark
Username]]="","","Pedder12!")</f>
        <v>Pedder12!</v>
      </c>
      <c r="AC3" s="31"/>
      <c r="AD3" s="32" t="str">
        <f>IF(Table1[[#This Row],[WhosCalling
Username]]="","",Table1[[#This Row],[Set
Password]])</f>
        <v/>
      </c>
      <c r="AE3" s="31"/>
      <c r="AF3" s="33" t="str">
        <f>IF(Table1[[#This Row],[Windows
Domain
User]]="","",Table1[[#This Row],[Set
Password]])</f>
        <v/>
      </c>
      <c r="AH3" s="67" t="str">
        <f>IF(Table1[[#This Row],[Conversa
AVA]]="","",Table1[[#This Row],[Set
Password]])</f>
        <v/>
      </c>
      <c r="AI3" t="str">
        <f ca="1">IF(AK3&lt;&gt;"",IF(AI3="",NOW(),AK3),"")</f>
        <v/>
      </c>
      <c r="AJ3" s="22" t="s">
        <v>803</v>
      </c>
    </row>
    <row r="4" spans="1:36" x14ac:dyDescent="0.25">
      <c r="A4" s="24" t="s">
        <v>296</v>
      </c>
      <c r="B4" s="24" t="s">
        <v>297</v>
      </c>
      <c r="C4" s="24" t="str">
        <f t="shared" si="0"/>
        <v>Zachary Warner</v>
      </c>
      <c r="D4" s="31">
        <v>430</v>
      </c>
      <c r="E4" s="34">
        <v>41866</v>
      </c>
      <c r="F4" s="33" t="s">
        <v>299</v>
      </c>
      <c r="G4" s="41" t="s">
        <v>301</v>
      </c>
      <c r="H4" s="33" t="str">
        <f>IF(Table1[[#This Row],[Email Address]]="","",Table1[[#This Row],[Set
Password]])</f>
        <v>Pedder9000</v>
      </c>
      <c r="I4" s="31" t="s">
        <v>298</v>
      </c>
      <c r="J4" s="33" t="str">
        <f>IF(Table1[[#This Row],[DealerSocket
Username]]="","",Table1[[#This Row],[Set
Password]])</f>
        <v>Pedder9000</v>
      </c>
      <c r="K4" s="31" t="s">
        <v>300</v>
      </c>
      <c r="L4" s="33" t="str">
        <f>IF(Table1[[#This Row],[NNAnet
Username]]="","",Table1[[#This Row],[Set
Password]])</f>
        <v>Pedder9000</v>
      </c>
      <c r="M4" s="31"/>
      <c r="N4" s="33" t="str">
        <f>IF(Table1[[#This Row],[DealerConnect
Username]]="","",Table1[[#This Row],[Set
Password]])</f>
        <v/>
      </c>
      <c r="O4" s="31" t="s">
        <v>804</v>
      </c>
      <c r="P4" s="32" t="str">
        <f>UPPER(IF(Table1[[#This Row],[Reynolds
Access]]="YES",CONCATENATE(LEFT(Table1[[#This Row],[First]],1), Table1[[#This Row],[Last]]),""))</f>
        <v/>
      </c>
      <c r="Q4" s="33" t="str">
        <f>UPPER(IF(Table1[[#This Row],[ERAccess
Username]]="","",Table1[[#This Row],[Set
Password]]))</f>
        <v/>
      </c>
      <c r="R4" s="31" t="s">
        <v>287</v>
      </c>
      <c r="S4" s="33" t="str">
        <f>IF(Table1[[#This Row],[Carmind
Username]]="","",Table1[[#This Row],[Carmind
Username]])</f>
        <v>apapavero</v>
      </c>
      <c r="T4" s="31"/>
      <c r="U4" s="33"/>
      <c r="V4" s="31" t="s">
        <v>285</v>
      </c>
      <c r="W4" s="33" t="s">
        <v>286</v>
      </c>
      <c r="X4" s="31"/>
      <c r="Y4" s="33"/>
      <c r="Z4" s="59" t="s">
        <v>814</v>
      </c>
      <c r="AA4" s="31" t="s">
        <v>287</v>
      </c>
      <c r="AB4" s="33" t="str">
        <f>IF(Table1[[#This Row],[Spark
Username]]="","","Pedder12!")</f>
        <v>Pedder12!</v>
      </c>
      <c r="AC4" s="31"/>
      <c r="AD4" s="32" t="str">
        <f>IF(Table1[[#This Row],[WhosCalling
Username]]="","",Table1[[#This Row],[Set
Password]])</f>
        <v/>
      </c>
      <c r="AE4" s="31"/>
      <c r="AF4" s="33" t="str">
        <f>IF(Table1[[#This Row],[Windows
Domain
User]]="","",Table1[[#This Row],[Set
Password]])</f>
        <v/>
      </c>
      <c r="AH4" s="67" t="str">
        <f>IF(Table1[[#This Row],[Conversa
AVA]]="","",Table1[[#This Row],[Set
Password]])</f>
        <v/>
      </c>
      <c r="AJ4" s="23" t="s">
        <v>804</v>
      </c>
    </row>
    <row r="5" spans="1:36" x14ac:dyDescent="0.25">
      <c r="A5" s="24" t="s">
        <v>305</v>
      </c>
      <c r="B5" s="24" t="s">
        <v>306</v>
      </c>
      <c r="C5" s="24" t="str">
        <f t="shared" si="0"/>
        <v>Richard Sahagun</v>
      </c>
      <c r="D5" s="31">
        <v>433</v>
      </c>
      <c r="E5" s="34">
        <v>41890</v>
      </c>
      <c r="F5" s="33" t="s">
        <v>308</v>
      </c>
      <c r="G5" s="41" t="s">
        <v>307</v>
      </c>
      <c r="H5" s="33" t="str">
        <f>IF(Table1[[#This Row],[Email Address]]="","",Table1[[#This Row],[Set
Password]])</f>
        <v>Pedder5768</v>
      </c>
      <c r="I5" s="31" t="s">
        <v>309</v>
      </c>
      <c r="J5" s="33" t="str">
        <f>IF(Table1[[#This Row],[DealerSocket
Username]]="","",Table1[[#This Row],[Set
Password]])</f>
        <v>Pedder5768</v>
      </c>
      <c r="K5" s="31" t="s">
        <v>310</v>
      </c>
      <c r="L5" s="33" t="str">
        <f>IF(Table1[[#This Row],[NNAnet
Username]]="","",Table1[[#This Row],[Set
Password]])</f>
        <v>Pedder5768</v>
      </c>
      <c r="M5" s="31"/>
      <c r="N5" s="33" t="str">
        <f>IF(Table1[[#This Row],[DealerConnect
Username]]="","",Table1[[#This Row],[Set
Password]])</f>
        <v/>
      </c>
      <c r="O5" s="31" t="s">
        <v>804</v>
      </c>
      <c r="P5" s="32" t="str">
        <f>UPPER(IF(Table1[[#This Row],[Reynolds
Access]]="YES",CONCATENATE(LEFT(Table1[[#This Row],[First]],1), Table1[[#This Row],[Last]]),""))</f>
        <v/>
      </c>
      <c r="Q5" s="33" t="str">
        <f>UPPER(IF(Table1[[#This Row],[ERAccess
Username]]="","",Table1[[#This Row],[Set
Password]]))</f>
        <v/>
      </c>
      <c r="R5" s="31" t="s">
        <v>294</v>
      </c>
      <c r="S5" s="33" t="str">
        <f>IF(Table1[[#This Row],[Carmind
Username]]="","",Table1[[#This Row],[Carmind
Username]])</f>
        <v>swebb</v>
      </c>
      <c r="T5" s="31"/>
      <c r="U5" s="33"/>
      <c r="V5" s="31"/>
      <c r="W5" s="33"/>
      <c r="X5" s="31"/>
      <c r="Y5" s="33"/>
      <c r="Z5" s="59" t="s">
        <v>814</v>
      </c>
      <c r="AA5" s="31"/>
      <c r="AB5" s="33" t="str">
        <f>IF(Table1[[#This Row],[Spark
Username]]="","","Pedder12!")</f>
        <v/>
      </c>
      <c r="AC5" s="31"/>
      <c r="AD5" s="32" t="str">
        <f>IF(Table1[[#This Row],[WhosCalling
Username]]="","",Table1[[#This Row],[Set
Password]])</f>
        <v/>
      </c>
      <c r="AE5" s="31"/>
      <c r="AF5" s="33" t="str">
        <f>IF(Table1[[#This Row],[Windows
Domain
User]]="","",Table1[[#This Row],[Set
Password]])</f>
        <v/>
      </c>
      <c r="AH5" s="67" t="str">
        <f>IF(Table1[[#This Row],[Conversa
AVA]]="","",Table1[[#This Row],[Set
Password]])</f>
        <v/>
      </c>
    </row>
    <row r="6" spans="1:36" x14ac:dyDescent="0.25">
      <c r="A6" s="24" t="s">
        <v>331</v>
      </c>
      <c r="B6" s="24" t="s">
        <v>332</v>
      </c>
      <c r="C6" s="24" t="str">
        <f t="shared" si="0"/>
        <v>Christopher Owen</v>
      </c>
      <c r="D6" s="31">
        <v>436</v>
      </c>
      <c r="E6" s="34">
        <v>41912</v>
      </c>
      <c r="F6" s="33" t="s">
        <v>334</v>
      </c>
      <c r="G6" s="41" t="s">
        <v>335</v>
      </c>
      <c r="H6" s="33" t="str">
        <f>IF(Table1[[#This Row],[Email Address]]="","",Table1[[#This Row],[Set
Password]])</f>
        <v>Pedder0660</v>
      </c>
      <c r="I6" s="31" t="s">
        <v>333</v>
      </c>
      <c r="J6" s="33" t="str">
        <f>IF(Table1[[#This Row],[DealerSocket
Username]]="","",Table1[[#This Row],[Set
Password]])</f>
        <v>Pedder0660</v>
      </c>
      <c r="K6" s="31" t="s">
        <v>336</v>
      </c>
      <c r="L6" s="33" t="str">
        <f>IF(Table1[[#This Row],[NNAnet
Username]]="","",Table1[[#This Row],[Set
Password]])</f>
        <v>Pedder0660</v>
      </c>
      <c r="M6" s="31"/>
      <c r="N6" s="33" t="str">
        <f>IF(Table1[[#This Row],[DealerConnect
Username]]="","",Table1[[#This Row],[Set
Password]])</f>
        <v/>
      </c>
      <c r="O6" s="31" t="s">
        <v>804</v>
      </c>
      <c r="P6" s="32" t="str">
        <f>UPPER(IF(Table1[[#This Row],[Reynolds
Access]]="YES",CONCATENATE(LEFT(Table1[[#This Row],[First]],1), Table1[[#This Row],[Last]]),""))</f>
        <v/>
      </c>
      <c r="Q6" s="33" t="str">
        <f>UPPER(IF(Table1[[#This Row],[ERAccess
Username]]="","",Table1[[#This Row],[Set
Password]]))</f>
        <v/>
      </c>
      <c r="R6" s="31" t="s">
        <v>302</v>
      </c>
      <c r="S6" s="33" t="str">
        <f>IF(Table1[[#This Row],[Carmind
Username]]="","",Table1[[#This Row],[Carmind
Username]])</f>
        <v>zwarner</v>
      </c>
      <c r="T6" s="31"/>
      <c r="U6" s="33"/>
      <c r="V6" s="31"/>
      <c r="W6" s="33"/>
      <c r="X6" s="31" t="s">
        <v>337</v>
      </c>
      <c r="Y6" s="33" t="s">
        <v>334</v>
      </c>
      <c r="Z6" s="59" t="s">
        <v>814</v>
      </c>
      <c r="AA6" s="31"/>
      <c r="AB6" s="33" t="str">
        <f>IF(Table1[[#This Row],[Spark
Username]]="","","Pedder12!")</f>
        <v/>
      </c>
      <c r="AC6" s="31"/>
      <c r="AD6" s="32" t="str">
        <f>IF(Table1[[#This Row],[WhosCalling
Username]]="","",Table1[[#This Row],[Set
Password]])</f>
        <v/>
      </c>
      <c r="AE6" s="31"/>
      <c r="AF6" s="33" t="str">
        <f>IF(Table1[[#This Row],[Windows
Domain
User]]="","",Table1[[#This Row],[Set
Password]])</f>
        <v/>
      </c>
      <c r="AH6" s="67" t="str">
        <f>IF(Table1[[#This Row],[Conversa
AVA]]="","",Table1[[#This Row],[Set
Password]])</f>
        <v/>
      </c>
    </row>
    <row r="7" spans="1:36" x14ac:dyDescent="0.25">
      <c r="A7" s="24" t="s">
        <v>420</v>
      </c>
      <c r="B7" s="24" t="s">
        <v>421</v>
      </c>
      <c r="C7" s="24" t="str">
        <f t="shared" si="0"/>
        <v>Zandro Finocchiaro</v>
      </c>
      <c r="D7" s="31">
        <v>438</v>
      </c>
      <c r="E7" s="34">
        <v>41925</v>
      </c>
      <c r="F7" s="33" t="s">
        <v>423</v>
      </c>
      <c r="G7" s="41" t="s">
        <v>422</v>
      </c>
      <c r="H7" s="33" t="str">
        <f>IF(Table1[[#This Row],[Email Address]]="","",Table1[[#This Row],[Set
Password]])</f>
        <v>Pedder3646</v>
      </c>
      <c r="I7" s="31" t="s">
        <v>424</v>
      </c>
      <c r="J7" s="33" t="str">
        <f>IF(Table1[[#This Row],[DealerSocket
Username]]="","",Table1[[#This Row],[Set
Password]])</f>
        <v>Pedder3646</v>
      </c>
      <c r="K7" s="31" t="s">
        <v>425</v>
      </c>
      <c r="L7" s="33" t="str">
        <f>IF(Table1[[#This Row],[NNAnet
Username]]="","",Table1[[#This Row],[Set
Password]])</f>
        <v>Pedder3646</v>
      </c>
      <c r="M7" s="31"/>
      <c r="N7" s="33" t="str">
        <f>IF(Table1[[#This Row],[DealerConnect
Username]]="","",Table1[[#This Row],[Set
Password]])</f>
        <v/>
      </c>
      <c r="O7" s="31" t="s">
        <v>804</v>
      </c>
      <c r="P7" s="32" t="str">
        <f>UPPER(IF(Table1[[#This Row],[Reynolds
Access]]="YES",CONCATENATE(LEFT(Table1[[#This Row],[First]],1), Table1[[#This Row],[Last]]),""))</f>
        <v/>
      </c>
      <c r="Q7" s="33" t="str">
        <f>UPPER(IF(Table1[[#This Row],[ERAccess
Username]]="","",Table1[[#This Row],[Set
Password]]))</f>
        <v/>
      </c>
      <c r="R7" s="31" t="s">
        <v>311</v>
      </c>
      <c r="S7" s="33" t="str">
        <f>IF(Table1[[#This Row],[Carmind
Username]]="","",Table1[[#This Row],[Carmind
Username]])</f>
        <v>rsahagun</v>
      </c>
      <c r="T7" s="31"/>
      <c r="U7" s="33"/>
      <c r="V7" s="31"/>
      <c r="W7" s="33"/>
      <c r="X7" s="31"/>
      <c r="Y7" s="33"/>
      <c r="Z7" s="59" t="s">
        <v>814</v>
      </c>
      <c r="AA7" s="31"/>
      <c r="AB7" s="33" t="str">
        <f>IF(Table1[[#This Row],[Spark
Username]]="","","Pedder12!")</f>
        <v/>
      </c>
      <c r="AC7" s="31"/>
      <c r="AD7" s="32" t="str">
        <f>IF(Table1[[#This Row],[WhosCalling
Username]]="","",Table1[[#This Row],[Set
Password]])</f>
        <v/>
      </c>
      <c r="AE7" s="31"/>
      <c r="AF7" s="33" t="str">
        <f>IF(Table1[[#This Row],[Windows
Domain
User]]="","",Table1[[#This Row],[Set
Password]])</f>
        <v/>
      </c>
      <c r="AH7" s="67" t="str">
        <f>IF(Table1[[#This Row],[Conversa
AVA]]="","",Table1[[#This Row],[Set
Password]])</f>
        <v/>
      </c>
    </row>
    <row r="8" spans="1:36" x14ac:dyDescent="0.25">
      <c r="A8" s="24" t="s">
        <v>427</v>
      </c>
      <c r="B8" s="24" t="s">
        <v>428</v>
      </c>
      <c r="C8" s="24" t="str">
        <f t="shared" si="0"/>
        <v>Fernando Guerrero</v>
      </c>
      <c r="D8" s="31">
        <v>440</v>
      </c>
      <c r="E8" s="34">
        <v>41928</v>
      </c>
      <c r="F8" s="33" t="s">
        <v>430</v>
      </c>
      <c r="G8" s="41" t="s">
        <v>429</v>
      </c>
      <c r="H8" s="33" t="str">
        <f>IF(Table1[[#This Row],[Email Address]]="","",Table1[[#This Row],[Set
Password]])</f>
        <v>Pedder0550</v>
      </c>
      <c r="I8" s="31" t="s">
        <v>431</v>
      </c>
      <c r="J8" s="33" t="str">
        <f>IF(Table1[[#This Row],[DealerSocket
Username]]="","",Table1[[#This Row],[Set
Password]])</f>
        <v>Pedder0550</v>
      </c>
      <c r="K8" s="31" t="s">
        <v>432</v>
      </c>
      <c r="L8" s="33" t="str">
        <f>IF(Table1[[#This Row],[NNAnet
Username]]="","",Table1[[#This Row],[Set
Password]])</f>
        <v>Pedder0550</v>
      </c>
      <c r="M8" s="31" t="s">
        <v>316</v>
      </c>
      <c r="N8" s="33" t="str">
        <f>IF(Table1[[#This Row],[DealerConnect
Username]]="","",Table1[[#This Row],[Set
Password]])</f>
        <v>Pedder0550</v>
      </c>
      <c r="O8" s="31" t="s">
        <v>804</v>
      </c>
      <c r="P8" s="32" t="str">
        <f>UPPER(IF(Table1[[#This Row],[Reynolds
Access]]="YES",CONCATENATE(LEFT(Table1[[#This Row],[First]],1), Table1[[#This Row],[Last]]),""))</f>
        <v/>
      </c>
      <c r="Q8" s="33" t="str">
        <f>UPPER(IF(Table1[[#This Row],[ERAccess
Username]]="","",Table1[[#This Row],[Set
Password]]))</f>
        <v/>
      </c>
      <c r="R8" s="31"/>
      <c r="S8" s="33" t="str">
        <f>IF(Table1[[#This Row],[Carmind
Username]]="","",Table1[[#This Row],[Carmind
Username]])</f>
        <v/>
      </c>
      <c r="T8" s="31"/>
      <c r="U8" s="33"/>
      <c r="V8" s="31"/>
      <c r="W8" s="33"/>
      <c r="X8" s="31"/>
      <c r="Y8" s="33"/>
      <c r="Z8" s="59" t="s">
        <v>814</v>
      </c>
      <c r="AA8" s="31" t="s">
        <v>317</v>
      </c>
      <c r="AB8" s="33" t="str">
        <f>IF(Table1[[#This Row],[Spark
Username]]="","","Pedder12!")</f>
        <v>Pedder12!</v>
      </c>
      <c r="AC8" s="31"/>
      <c r="AD8" s="32" t="str">
        <f>IF(Table1[[#This Row],[WhosCalling
Username]]="","",Table1[[#This Row],[Set
Password]])</f>
        <v/>
      </c>
      <c r="AE8" s="31"/>
      <c r="AF8" s="33" t="str">
        <f>IF(Table1[[#This Row],[Windows
Domain
User]]="","",Table1[[#This Row],[Set
Password]])</f>
        <v/>
      </c>
      <c r="AH8" s="67" t="str">
        <f>IF(Table1[[#This Row],[Conversa
AVA]]="","",Table1[[#This Row],[Set
Password]])</f>
        <v/>
      </c>
    </row>
    <row r="9" spans="1:36" x14ac:dyDescent="0.25">
      <c r="A9" s="24" t="s">
        <v>486</v>
      </c>
      <c r="B9" s="24" t="s">
        <v>487</v>
      </c>
      <c r="C9" s="24" t="str">
        <f t="shared" si="0"/>
        <v>Griselda Gomez</v>
      </c>
      <c r="D9" s="31">
        <v>442</v>
      </c>
      <c r="E9" s="34">
        <v>41940</v>
      </c>
      <c r="F9" s="33" t="s">
        <v>489</v>
      </c>
      <c r="G9" s="41" t="s">
        <v>488</v>
      </c>
      <c r="H9" s="33" t="str">
        <f>IF(Table1[[#This Row],[Email Address]]="","",Table1[[#This Row],[Set
Password]])</f>
        <v>Pedder3376</v>
      </c>
      <c r="I9" s="31" t="s">
        <v>491</v>
      </c>
      <c r="J9" s="33" t="str">
        <f>IF(Table1[[#This Row],[DealerSocket
Username]]="","",Table1[[#This Row],[Set
Password]])</f>
        <v>Pedder3376</v>
      </c>
      <c r="K9" s="31" t="s">
        <v>490</v>
      </c>
      <c r="L9" s="33" t="str">
        <f>IF(Table1[[#This Row],[NNAnet
Username]]="","",Table1[[#This Row],[Set
Password]])</f>
        <v>Pedder3376</v>
      </c>
      <c r="M9" s="31" t="s">
        <v>323</v>
      </c>
      <c r="N9" s="33" t="str">
        <f>IF(Table1[[#This Row],[DealerConnect
Username]]="","",Table1[[#This Row],[Set
Password]])</f>
        <v>Pedder3376</v>
      </c>
      <c r="O9" s="31" t="s">
        <v>803</v>
      </c>
      <c r="P9" s="32" t="str">
        <f>UPPER(IF(Table1[[#This Row],[Reynolds
Access]]="YES",CONCATENATE(LEFT(Table1[[#This Row],[First]],1), Table1[[#This Row],[Last]]),""))</f>
        <v>GGOMEZ</v>
      </c>
      <c r="Q9" s="33" t="str">
        <f>UPPER(IF(Table1[[#This Row],[ERAccess
Username]]="","",Table1[[#This Row],[Set
Password]]))</f>
        <v>PEDDER3376</v>
      </c>
      <c r="R9" s="31"/>
      <c r="S9" s="33" t="str">
        <f>IF(Table1[[#This Row],[Carmind
Username]]="","",Table1[[#This Row],[Carmind
Username]])</f>
        <v/>
      </c>
      <c r="T9" s="31"/>
      <c r="U9" s="33"/>
      <c r="V9" s="31"/>
      <c r="W9" s="33"/>
      <c r="X9" s="31"/>
      <c r="Y9" s="33"/>
      <c r="Z9" s="59" t="s">
        <v>814</v>
      </c>
      <c r="AA9" s="31" t="s">
        <v>324</v>
      </c>
      <c r="AB9" s="33" t="str">
        <f>IF(Table1[[#This Row],[Spark
Username]]="","","Pedder12!")</f>
        <v>Pedder12!</v>
      </c>
      <c r="AC9" s="31"/>
      <c r="AD9" s="32" t="str">
        <f>IF(Table1[[#This Row],[WhosCalling
Username]]="","",Table1[[#This Row],[Set
Password]])</f>
        <v/>
      </c>
      <c r="AE9" s="31"/>
      <c r="AF9" s="33" t="str">
        <f>IF(Table1[[#This Row],[Windows
Domain
User]]="","",Table1[[#This Row],[Set
Password]])</f>
        <v/>
      </c>
      <c r="AH9" s="67" t="str">
        <f>IF(Table1[[#This Row],[Conversa
AVA]]="","",Table1[[#This Row],[Set
Password]])</f>
        <v/>
      </c>
    </row>
    <row r="10" spans="1:36" x14ac:dyDescent="0.25">
      <c r="A10" s="24" t="s">
        <v>538</v>
      </c>
      <c r="B10" s="24" t="s">
        <v>539</v>
      </c>
      <c r="C10" s="24" t="str">
        <f t="shared" si="0"/>
        <v>Joseph Wohltman</v>
      </c>
      <c r="D10" s="31">
        <v>445</v>
      </c>
      <c r="E10" s="34">
        <v>41946</v>
      </c>
      <c r="F10" s="33" t="s">
        <v>541</v>
      </c>
      <c r="G10" s="41" t="s">
        <v>540</v>
      </c>
      <c r="H10" s="33" t="str">
        <f>IF(Table1[[#This Row],[Email Address]]="","",Table1[[#This Row],[Set
Password]])</f>
        <v>Pedder1379</v>
      </c>
      <c r="I10" s="31" t="s">
        <v>542</v>
      </c>
      <c r="J10" s="33" t="str">
        <f>IF(Table1[[#This Row],[DealerSocket
Username]]="","",Table1[[#This Row],[Set
Password]])</f>
        <v>Pedder1379</v>
      </c>
      <c r="K10" s="31" t="s">
        <v>543</v>
      </c>
      <c r="L10" s="33" t="str">
        <f>IF(Table1[[#This Row],[NNAnet
Username]]="","",Table1[[#This Row],[Set
Password]])</f>
        <v>Pedder1379</v>
      </c>
      <c r="M10" s="48" t="s">
        <v>763</v>
      </c>
      <c r="N10" s="33" t="str">
        <f>IF(Table1[[#This Row],[DealerConnect
Username]]="","",Table1[[#This Row],[Set
Password]])</f>
        <v>Pedder1379</v>
      </c>
      <c r="O10" s="31" t="s">
        <v>804</v>
      </c>
      <c r="P10" s="32" t="str">
        <f>UPPER(IF(Table1[[#This Row],[Reynolds
Access]]="YES",CONCATENATE(LEFT(Table1[[#This Row],[First]],1), Table1[[#This Row],[Last]]),""))</f>
        <v/>
      </c>
      <c r="Q10" s="33" t="str">
        <f>UPPER(IF(Table1[[#This Row],[ERAccess
Username]]="","",Table1[[#This Row],[Set
Password]]))</f>
        <v/>
      </c>
      <c r="R10" s="31"/>
      <c r="S10" s="33" t="str">
        <f>IF(Table1[[#This Row],[Carmind
Username]]="","",Table1[[#This Row],[Carmind
Username]])</f>
        <v/>
      </c>
      <c r="T10" s="31"/>
      <c r="U10" s="33"/>
      <c r="V10" s="31" t="s">
        <v>329</v>
      </c>
      <c r="W10" s="33" t="s">
        <v>330</v>
      </c>
      <c r="X10" s="31"/>
      <c r="Y10" s="33"/>
      <c r="Z10" s="59" t="s">
        <v>814</v>
      </c>
      <c r="AA10" s="31"/>
      <c r="AB10" s="33" t="str">
        <f>IF(Table1[[#This Row],[Spark
Username]]="","","Pedder12!")</f>
        <v/>
      </c>
      <c r="AC10" s="31"/>
      <c r="AD10" s="32" t="str">
        <f>IF(Table1[[#This Row],[WhosCalling
Username]]="","",Table1[[#This Row],[Set
Password]])</f>
        <v/>
      </c>
      <c r="AE10" s="31"/>
      <c r="AF10" s="33" t="str">
        <f>IF(Table1[[#This Row],[Windows
Domain
User]]="","",Table1[[#This Row],[Set
Password]])</f>
        <v/>
      </c>
      <c r="AH10" s="67" t="str">
        <f>IF(Table1[[#This Row],[Conversa
AVA]]="","",Table1[[#This Row],[Set
Password]])</f>
        <v/>
      </c>
    </row>
    <row r="11" spans="1:36" x14ac:dyDescent="0.25">
      <c r="A11" s="24" t="s">
        <v>579</v>
      </c>
      <c r="B11" s="24" t="s">
        <v>580</v>
      </c>
      <c r="C11" s="24" t="str">
        <f t="shared" si="0"/>
        <v>Jacob MeDeiros</v>
      </c>
      <c r="D11" s="31">
        <v>452</v>
      </c>
      <c r="E11" s="34">
        <v>41975</v>
      </c>
      <c r="F11" s="33" t="s">
        <v>581</v>
      </c>
      <c r="G11" s="41" t="s">
        <v>582</v>
      </c>
      <c r="H11" s="33" t="str">
        <f>IF(Table1[[#This Row],[Email Address]]="","",Table1[[#This Row],[Set
Password]])</f>
        <v>Pedder452</v>
      </c>
      <c r="I11" s="31"/>
      <c r="J11" s="33" t="str">
        <f>IF(Table1[[#This Row],[DealerSocket
Username]]="","",Table1[[#This Row],[Set
Password]])</f>
        <v/>
      </c>
      <c r="K11" s="31"/>
      <c r="L11" s="33" t="str">
        <f>IF(Table1[[#This Row],[NNAnet
Username]]="","",Table1[[#This Row],[Set
Password]])</f>
        <v/>
      </c>
      <c r="M11" s="31"/>
      <c r="N11" s="33" t="str">
        <f>IF(Table1[[#This Row],[DealerConnect
Username]]="","",Table1[[#This Row],[Set
Password]])</f>
        <v/>
      </c>
      <c r="O11" s="31" t="s">
        <v>804</v>
      </c>
      <c r="P11" s="32" t="str">
        <f>UPPER(IF(Table1[[#This Row],[Reynolds
Access]]="YES",CONCATENATE(LEFT(Table1[[#This Row],[First]],1), Table1[[#This Row],[Last]]),""))</f>
        <v/>
      </c>
      <c r="Q11" s="33" t="str">
        <f>UPPER(IF(Table1[[#This Row],[ERAccess
Username]]="","",Table1[[#This Row],[Set
Password]]))</f>
        <v/>
      </c>
      <c r="R11" s="31" t="s">
        <v>338</v>
      </c>
      <c r="S11" s="33" t="str">
        <f>IF(Table1[[#This Row],[Carmind
Username]]="","",Table1[[#This Row],[Carmind
Username]])</f>
        <v>cowen</v>
      </c>
      <c r="T11" s="31"/>
      <c r="U11" s="33"/>
      <c r="V11" s="31"/>
      <c r="W11" s="33"/>
      <c r="X11" s="31" t="s">
        <v>583</v>
      </c>
      <c r="Y11" s="33" t="s">
        <v>581</v>
      </c>
      <c r="Z11" s="59" t="s">
        <v>814</v>
      </c>
      <c r="AA11" s="31" t="s">
        <v>338</v>
      </c>
      <c r="AB11" s="33" t="str">
        <f>IF(Table1[[#This Row],[Spark
Username]]="","","Pedder12!")</f>
        <v>Pedder12!</v>
      </c>
      <c r="AC11" s="31"/>
      <c r="AD11" s="32" t="str">
        <f>IF(Table1[[#This Row],[WhosCalling
Username]]="","",Table1[[#This Row],[Set
Password]])</f>
        <v/>
      </c>
      <c r="AE11" s="31"/>
      <c r="AF11" s="33" t="str">
        <f>IF(Table1[[#This Row],[Windows
Domain
User]]="","",Table1[[#This Row],[Set
Password]])</f>
        <v/>
      </c>
      <c r="AH11" s="67" t="str">
        <f>IF(Table1[[#This Row],[Conversa
AVA]]="","",Table1[[#This Row],[Set
Password]])</f>
        <v/>
      </c>
    </row>
    <row r="12" spans="1:36" x14ac:dyDescent="0.25">
      <c r="A12" s="24" t="s">
        <v>627</v>
      </c>
      <c r="B12" s="24" t="s">
        <v>628</v>
      </c>
      <c r="C12" s="24" t="str">
        <f t="shared" si="0"/>
        <v>James Duarte</v>
      </c>
      <c r="D12" s="31">
        <v>457</v>
      </c>
      <c r="E12" s="34">
        <v>42010</v>
      </c>
      <c r="F12" s="33" t="s">
        <v>630</v>
      </c>
      <c r="G12" s="41" t="s">
        <v>629</v>
      </c>
      <c r="H12" s="33" t="str">
        <f>IF(Table1[[#This Row],[Email Address]]="","",Table1[[#This Row],[Set
Password]])</f>
        <v>Pedder1637</v>
      </c>
      <c r="I12" s="31" t="s">
        <v>631</v>
      </c>
      <c r="J12" s="33" t="str">
        <f>IF(Table1[[#This Row],[DealerSocket
Username]]="","",Table1[[#This Row],[Set
Password]])</f>
        <v>Pedder1637</v>
      </c>
      <c r="K12" s="31" t="s">
        <v>632</v>
      </c>
      <c r="L12" s="33" t="str">
        <f>IF(Table1[[#This Row],[NNAnet
Username]]="","",Table1[[#This Row],[Set
Password]])</f>
        <v>Pedder1637</v>
      </c>
      <c r="M12" s="31" t="s">
        <v>354</v>
      </c>
      <c r="N12" s="33" t="str">
        <f>IF(Table1[[#This Row],[DealerConnect
Username]]="","",Table1[[#This Row],[Set
Password]])</f>
        <v>Pedder1637</v>
      </c>
      <c r="O12" s="31" t="s">
        <v>804</v>
      </c>
      <c r="P12" s="32" t="str">
        <f>UPPER(IF(Table1[[#This Row],[Reynolds
Access]]="YES",CONCATENATE(LEFT(Table1[[#This Row],[First]],1), Table1[[#This Row],[Last]]),""))</f>
        <v/>
      </c>
      <c r="Q12" s="33" t="str">
        <f>UPPER(IF(Table1[[#This Row],[ERAccess
Username]]="","",Table1[[#This Row],[Set
Password]]))</f>
        <v/>
      </c>
      <c r="R12" s="31"/>
      <c r="S12" s="33" t="str">
        <f>IF(Table1[[#This Row],[Carmind
Username]]="","",Table1[[#This Row],[Carmind
Username]])</f>
        <v/>
      </c>
      <c r="T12" s="31"/>
      <c r="U12" s="33"/>
      <c r="V12" s="31"/>
      <c r="W12" s="33"/>
      <c r="X12" s="31"/>
      <c r="Y12" s="33"/>
      <c r="Z12" s="59" t="s">
        <v>814</v>
      </c>
      <c r="AA12" s="31"/>
      <c r="AB12" s="33" t="str">
        <f>IF(Table1[[#This Row],[Spark
Username]]="","","Pedder12!")</f>
        <v/>
      </c>
      <c r="AC12" s="31"/>
      <c r="AD12" s="32" t="str">
        <f>IF(Table1[[#This Row],[WhosCalling
Username]]="","",Table1[[#This Row],[Set
Password]])</f>
        <v/>
      </c>
      <c r="AE12" s="31"/>
      <c r="AF12" s="33" t="str">
        <f>IF(Table1[[#This Row],[Windows
Domain
User]]="","",Table1[[#This Row],[Set
Password]])</f>
        <v/>
      </c>
      <c r="AH12" s="67" t="str">
        <f>IF(Table1[[#This Row],[Conversa
AVA]]="","",Table1[[#This Row],[Set
Password]])</f>
        <v/>
      </c>
    </row>
    <row r="13" spans="1:36" x14ac:dyDescent="0.25">
      <c r="A13" s="24" t="s">
        <v>355</v>
      </c>
      <c r="B13" s="24" t="s">
        <v>653</v>
      </c>
      <c r="C13" s="24" t="str">
        <f t="shared" si="0"/>
        <v>Jonathan Lord Pedder</v>
      </c>
      <c r="D13" s="31">
        <v>460</v>
      </c>
      <c r="E13" s="34">
        <v>42020</v>
      </c>
      <c r="F13" s="33" t="s">
        <v>647</v>
      </c>
      <c r="G13" s="41" t="s">
        <v>648</v>
      </c>
      <c r="H13" s="33" t="str">
        <f>IF(Table1[[#This Row],[Email Address]]="","",Table1[[#This Row],[Set
Password]])</f>
        <v>Pedder9134</v>
      </c>
      <c r="I13" s="31" t="s">
        <v>646</v>
      </c>
      <c r="J13" s="33" t="str">
        <f>IF(Table1[[#This Row],[DealerSocket
Username]]="","",Table1[[#This Row],[Set
Password]])</f>
        <v>Pedder9134</v>
      </c>
      <c r="K13" s="31" t="s">
        <v>360</v>
      </c>
      <c r="L13" s="33" t="str">
        <f>IF(Table1[[#This Row],[NNAnet
Username]]="","",Table1[[#This Row],[Set
Password]])</f>
        <v>Pedder9134</v>
      </c>
      <c r="M13" s="31" t="s">
        <v>353</v>
      </c>
      <c r="N13" s="33" t="str">
        <f>IF(Table1[[#This Row],[DealerConnect
Username]]="","",Table1[[#This Row],[Set
Password]])</f>
        <v>Pedder9134</v>
      </c>
      <c r="O13" s="31" t="s">
        <v>803</v>
      </c>
      <c r="P13" s="32" t="str">
        <f>UPPER(IF(Table1[[#This Row],[Reynolds
Access]]="YES",CONCATENATE(LEFT(Table1[[#This Row],[First]],1), Table1[[#This Row],[Last]]),""))</f>
        <v>JLORD PEDDER</v>
      </c>
      <c r="Q13" s="33" t="str">
        <f>UPPER(IF(Table1[[#This Row],[ERAccess
Username]]="","",Table1[[#This Row],[Set
Password]]))</f>
        <v>PEDDER9134</v>
      </c>
      <c r="R13" s="31"/>
      <c r="S13" s="33" t="str">
        <f>IF(Table1[[#This Row],[Carmind
Username]]="","",Table1[[#This Row],[Carmind
Username]])</f>
        <v/>
      </c>
      <c r="T13" s="31"/>
      <c r="U13" s="33"/>
      <c r="V13" s="31" t="s">
        <v>351</v>
      </c>
      <c r="W13" s="33" t="s">
        <v>352</v>
      </c>
      <c r="X13" s="31" t="s">
        <v>361</v>
      </c>
      <c r="Y13" s="33" t="s">
        <v>649</v>
      </c>
      <c r="Z13" s="59" t="s">
        <v>814</v>
      </c>
      <c r="AA13" s="31" t="s">
        <v>349</v>
      </c>
      <c r="AB13" s="33" t="str">
        <f>IF(Table1[[#This Row],[Spark
Username]]="","","Pedder12!")</f>
        <v>Pedder12!</v>
      </c>
      <c r="AC13" s="31" t="s">
        <v>350</v>
      </c>
      <c r="AD13" s="32" t="str">
        <f>IF(Table1[[#This Row],[WhosCalling
Username]]="","",Table1[[#This Row],[Set
Password]])</f>
        <v>Pedder9134</v>
      </c>
      <c r="AE13" s="31"/>
      <c r="AF13" s="33" t="str">
        <f>IF(Table1[[#This Row],[Windows
Domain
User]]="","",Table1[[#This Row],[Set
Password]])</f>
        <v/>
      </c>
      <c r="AH13" s="67" t="str">
        <f>IF(Table1[[#This Row],[Conversa
AVA]]="","",Table1[[#This Row],[Set
Password]])</f>
        <v/>
      </c>
    </row>
    <row r="14" spans="1:36" x14ac:dyDescent="0.25">
      <c r="A14" s="24" t="s">
        <v>371</v>
      </c>
      <c r="B14" s="24" t="s">
        <v>372</v>
      </c>
      <c r="C14" s="24" t="str">
        <f t="shared" si="0"/>
        <v>Joe Hinojoza</v>
      </c>
      <c r="D14" s="31">
        <v>500</v>
      </c>
      <c r="E14" s="34">
        <v>41913</v>
      </c>
      <c r="F14" s="33" t="s">
        <v>375</v>
      </c>
      <c r="G14" s="41" t="s">
        <v>374</v>
      </c>
      <c r="H14" s="33" t="str">
        <f>IF(Table1[[#This Row],[Email Address]]="","",Table1[[#This Row],[Set
Password]])</f>
        <v>Raceway12!</v>
      </c>
      <c r="I14" s="31" t="s">
        <v>373</v>
      </c>
      <c r="J14" s="33" t="str">
        <f>IF(Table1[[#This Row],[DealerSocket
Username]]="","",Table1[[#This Row],[Set
Password]])</f>
        <v>Raceway12!</v>
      </c>
      <c r="K14" s="31" t="s">
        <v>376</v>
      </c>
      <c r="L14" s="33" t="str">
        <f>IF(Table1[[#This Row],[NNAnet
Username]]="","",Table1[[#This Row],[Set
Password]])</f>
        <v>Raceway12!</v>
      </c>
      <c r="M14" s="31"/>
      <c r="N14" s="33" t="str">
        <f>IF(Table1[[#This Row],[DealerConnect
Username]]="","",Table1[[#This Row],[Set
Password]])</f>
        <v/>
      </c>
      <c r="O14" s="31" t="s">
        <v>804</v>
      </c>
      <c r="P14" s="32" t="str">
        <f>UPPER(IF(Table1[[#This Row],[Reynolds
Access]]="YES",CONCATENATE(LEFT(Table1[[#This Row],[First]],1), Table1[[#This Row],[Last]]),""))</f>
        <v/>
      </c>
      <c r="Q14" s="33" t="str">
        <f>UPPER(IF(Table1[[#This Row],[ERAccess
Username]]="","",Table1[[#This Row],[Set
Password]]))</f>
        <v/>
      </c>
      <c r="R14" s="31"/>
      <c r="S14" s="33" t="str">
        <f>IF(Table1[[#This Row],[Carmind
Username]]="","",Table1[[#This Row],[Carmind
Username]])</f>
        <v/>
      </c>
      <c r="T14" s="31"/>
      <c r="U14" s="33"/>
      <c r="V14" s="31" t="s">
        <v>362</v>
      </c>
      <c r="W14" s="33" t="s">
        <v>363</v>
      </c>
      <c r="X14" s="31" t="s">
        <v>379</v>
      </c>
      <c r="Y14" s="33" t="s">
        <v>375</v>
      </c>
      <c r="Z14" s="59" t="s">
        <v>814</v>
      </c>
      <c r="AA14" s="31" t="s">
        <v>364</v>
      </c>
      <c r="AB14" s="33" t="str">
        <f>IF(Table1[[#This Row],[Spark
Username]]="","","Pedder12!")</f>
        <v>Pedder12!</v>
      </c>
      <c r="AC14" s="31" t="s">
        <v>365</v>
      </c>
      <c r="AD14" s="32" t="str">
        <f>IF(Table1[[#This Row],[WhosCalling
Username]]="","",Table1[[#This Row],[Set
Password]])</f>
        <v>Raceway12!</v>
      </c>
      <c r="AE14" s="31" t="s">
        <v>364</v>
      </c>
      <c r="AF14" s="33" t="str">
        <f>IF(Table1[[#This Row],[Windows
Domain
User]]="","",Table1[[#This Row],[Set
Password]])</f>
        <v>Raceway12!</v>
      </c>
      <c r="AH14" s="67" t="str">
        <f>IF(Table1[[#This Row],[Conversa
AVA]]="","",Table1[[#This Row],[Set
Password]])</f>
        <v/>
      </c>
    </row>
    <row r="15" spans="1:36" x14ac:dyDescent="0.25">
      <c r="A15" s="24" t="s">
        <v>367</v>
      </c>
      <c r="B15" s="24" t="s">
        <v>396</v>
      </c>
      <c r="C15" s="24" t="str">
        <f t="shared" si="0"/>
        <v>Shirley Hooton</v>
      </c>
      <c r="D15" s="31">
        <v>1006</v>
      </c>
      <c r="E15" s="34">
        <v>41913</v>
      </c>
      <c r="F15" s="33" t="s">
        <v>368</v>
      </c>
      <c r="G15" s="41" t="s">
        <v>397</v>
      </c>
      <c r="H15" s="33" t="str">
        <f>IF(Table1[[#This Row],[Email Address]]="","",Table1[[#This Row],[Set
Password]])</f>
        <v>Lake4655</v>
      </c>
      <c r="I15" s="31"/>
      <c r="J15" s="33" t="str">
        <f>IF(Table1[[#This Row],[DealerSocket
Username]]="","",Table1[[#This Row],[Set
Password]])</f>
        <v/>
      </c>
      <c r="K15" s="31"/>
      <c r="L15" s="33" t="str">
        <f>IF(Table1[[#This Row],[NNAnet
Username]]="","",Table1[[#This Row],[Set
Password]])</f>
        <v/>
      </c>
      <c r="M15" s="31" t="s">
        <v>370</v>
      </c>
      <c r="N15" s="33" t="str">
        <f>IF(Table1[[#This Row],[DealerConnect
Username]]="","",Table1[[#This Row],[Set
Password]])</f>
        <v>Lake4655</v>
      </c>
      <c r="O15" s="31" t="s">
        <v>803</v>
      </c>
      <c r="P15" s="32" t="str">
        <f>UPPER(IF(Table1[[#This Row],[Reynolds
Access]]="YES",CONCATENATE(LEFT(Table1[[#This Row],[First]],1), Table1[[#This Row],[Last]]),""))</f>
        <v>SHOOTON</v>
      </c>
      <c r="Q15" s="33" t="str">
        <f>UPPER(IF(Table1[[#This Row],[ERAccess
Username]]="","",Table1[[#This Row],[Set
Password]]))</f>
        <v>LAKE4655</v>
      </c>
      <c r="R15" s="31"/>
      <c r="S15" s="33" t="str">
        <f>IF(Table1[[#This Row],[Carmind
Username]]="","",Table1[[#This Row],[Carmind
Username]])</f>
        <v/>
      </c>
      <c r="T15" s="31"/>
      <c r="U15" s="33"/>
      <c r="V15" s="31"/>
      <c r="W15" s="33"/>
      <c r="X15" s="31" t="s">
        <v>398</v>
      </c>
      <c r="Y15" s="33" t="s">
        <v>368</v>
      </c>
      <c r="Z15" s="59" t="s">
        <v>814</v>
      </c>
      <c r="AA15" s="31" t="s">
        <v>369</v>
      </c>
      <c r="AB15" s="33" t="str">
        <f>IF(Table1[[#This Row],[Spark
Username]]="","","Pedder12!")</f>
        <v>Pedder12!</v>
      </c>
      <c r="AC15" s="31"/>
      <c r="AD15" s="32" t="str">
        <f>IF(Table1[[#This Row],[WhosCalling
Username]]="","",Table1[[#This Row],[Set
Password]])</f>
        <v/>
      </c>
      <c r="AE15" s="31"/>
      <c r="AF15" s="33" t="str">
        <f>IF(Table1[[#This Row],[Windows
Domain
User]]="","",Table1[[#This Row],[Set
Password]])</f>
        <v/>
      </c>
      <c r="AH15" s="67" t="str">
        <f>IF(Table1[[#This Row],[Conversa
AVA]]="","",Table1[[#This Row],[Set
Password]])</f>
        <v/>
      </c>
    </row>
    <row r="16" spans="1:36" x14ac:dyDescent="0.25">
      <c r="A16" s="24" t="s">
        <v>669</v>
      </c>
      <c r="B16" s="24" t="s">
        <v>670</v>
      </c>
      <c r="C16" s="24" t="str">
        <f t="shared" si="0"/>
        <v>Shannon Ready</v>
      </c>
      <c r="D16" s="31">
        <v>1007</v>
      </c>
      <c r="E16" s="34">
        <v>41960</v>
      </c>
      <c r="F16" s="33" t="s">
        <v>672</v>
      </c>
      <c r="G16" s="41" t="s">
        <v>673</v>
      </c>
      <c r="H16" s="33" t="str">
        <f>IF(Table1[[#This Row],[Email Address]]="","",Table1[[#This Row],[Set
Password]])</f>
        <v>Lake2115</v>
      </c>
      <c r="I16" s="31" t="s">
        <v>674</v>
      </c>
      <c r="J16" s="33" t="str">
        <f>IF(Table1[[#This Row],[DealerSocket
Username]]="","",Table1[[#This Row],[Set
Password]])</f>
        <v>Lake2115</v>
      </c>
      <c r="K16" s="31" t="s">
        <v>671</v>
      </c>
      <c r="L16" s="33" t="str">
        <f>IF(Table1[[#This Row],[NNAnet
Username]]="","",Table1[[#This Row],[Set
Password]])</f>
        <v>Lake2115</v>
      </c>
      <c r="M16" s="31"/>
      <c r="N16" s="33" t="str">
        <f>IF(Table1[[#This Row],[DealerConnect
Username]]="","",Table1[[#This Row],[Set
Password]])</f>
        <v/>
      </c>
      <c r="O16" s="31" t="s">
        <v>803</v>
      </c>
      <c r="P16" s="32" t="str">
        <f>UPPER(IF(Table1[[#This Row],[Reynolds
Access]]="YES",CONCATENATE(LEFT(Table1[[#This Row],[First]],1), Table1[[#This Row],[Last]]),""))</f>
        <v>SREADY</v>
      </c>
      <c r="Q16" s="33" t="str">
        <f>UPPER(IF(Table1[[#This Row],[ERAccess
Username]]="","",Table1[[#This Row],[Set
Password]]))</f>
        <v>LAKE2115</v>
      </c>
      <c r="R16" s="31"/>
      <c r="S16" s="33" t="str">
        <f>IF(Table1[[#This Row],[Carmind
Username]]="","",Table1[[#This Row],[Carmind
Username]])</f>
        <v/>
      </c>
      <c r="T16" s="31"/>
      <c r="U16" s="33"/>
      <c r="V16" s="31" t="s">
        <v>377</v>
      </c>
      <c r="W16" s="33" t="s">
        <v>378</v>
      </c>
      <c r="X16" s="31" t="s">
        <v>675</v>
      </c>
      <c r="Y16" s="33" t="s">
        <v>672</v>
      </c>
      <c r="Z16" s="59" t="s">
        <v>814</v>
      </c>
      <c r="AA16" s="31"/>
      <c r="AB16" s="33" t="str">
        <f>IF(Table1[[#This Row],[Spark
Username]]="","","Pedder12!")</f>
        <v/>
      </c>
      <c r="AC16" s="31"/>
      <c r="AD16" s="32" t="str">
        <f>IF(Table1[[#This Row],[WhosCalling
Username]]="","",Table1[[#This Row],[Set
Password]])</f>
        <v/>
      </c>
      <c r="AE16" s="31"/>
      <c r="AF16" s="33" t="str">
        <f>IF(Table1[[#This Row],[Windows
Domain
User]]="","",Table1[[#This Row],[Set
Password]])</f>
        <v/>
      </c>
      <c r="AH16" s="67" t="str">
        <f>IF(Table1[[#This Row],[Conversa
AVA]]="","",Table1[[#This Row],[Set
Password]])</f>
        <v/>
      </c>
    </row>
    <row r="17" spans="1:34" x14ac:dyDescent="0.25">
      <c r="A17" s="24" t="s">
        <v>617</v>
      </c>
      <c r="B17" s="24" t="s">
        <v>618</v>
      </c>
      <c r="C17" s="24" t="str">
        <f t="shared" si="0"/>
        <v>Kellie Vasquez</v>
      </c>
      <c r="D17" s="31">
        <v>1011</v>
      </c>
      <c r="E17" s="34">
        <v>42002</v>
      </c>
      <c r="F17" s="33" t="s">
        <v>620</v>
      </c>
      <c r="G17" s="41" t="s">
        <v>619</v>
      </c>
      <c r="H17" s="33" t="str">
        <f>IF(Table1[[#This Row],[Email Address]]="","",Table1[[#This Row],[Set
Password]])</f>
        <v>Teme4090</v>
      </c>
      <c r="I17" s="31"/>
      <c r="J17" s="33" t="str">
        <f>IF(Table1[[#This Row],[DealerSocket
Username]]="","",Table1[[#This Row],[Set
Password]])</f>
        <v/>
      </c>
      <c r="K17" s="31" t="s">
        <v>621</v>
      </c>
      <c r="L17" s="33" t="str">
        <f>IF(Table1[[#This Row],[NNAnet
Username]]="","",Table1[[#This Row],[Set
Password]])</f>
        <v>Teme4090</v>
      </c>
      <c r="M17" s="31"/>
      <c r="N17" s="33" t="str">
        <f>IF(Table1[[#This Row],[DealerConnect
Username]]="","",Table1[[#This Row],[Set
Password]])</f>
        <v/>
      </c>
      <c r="O17" s="31" t="s">
        <v>803</v>
      </c>
      <c r="P17" s="32" t="str">
        <f>UPPER(IF(Table1[[#This Row],[Reynolds
Access]]="YES",CONCATENATE(LEFT(Table1[[#This Row],[First]],1), Table1[[#This Row],[Last]]),""))</f>
        <v>KVASQUEZ</v>
      </c>
      <c r="Q17" s="33" t="str">
        <f>UPPER(IF(Table1[[#This Row],[ERAccess
Username]]="","",Table1[[#This Row],[Set
Password]]))</f>
        <v>TEME4090</v>
      </c>
      <c r="R17" s="31"/>
      <c r="S17" s="33" t="str">
        <f>IF(Table1[[#This Row],[Carmind
Username]]="","",Table1[[#This Row],[Carmind
Username]])</f>
        <v/>
      </c>
      <c r="T17" s="31"/>
      <c r="U17" s="33"/>
      <c r="V17" s="31" t="s">
        <v>387</v>
      </c>
      <c r="W17" s="33" t="s">
        <v>388</v>
      </c>
      <c r="X17" s="31"/>
      <c r="Y17" s="33"/>
      <c r="Z17" s="59" t="s">
        <v>814</v>
      </c>
      <c r="AA17" s="31" t="s">
        <v>386</v>
      </c>
      <c r="AB17" s="33" t="str">
        <f>IF(Table1[[#This Row],[Spark
Username]]="","","Pedder12!")</f>
        <v>Pedder12!</v>
      </c>
      <c r="AC17" s="31"/>
      <c r="AD17" s="32" t="str">
        <f>IF(Table1[[#This Row],[WhosCalling
Username]]="","",Table1[[#This Row],[Set
Password]])</f>
        <v/>
      </c>
      <c r="AE17" s="31" t="s">
        <v>389</v>
      </c>
      <c r="AF17" s="33" t="str">
        <f>IF(Table1[[#This Row],[Windows
Domain
User]]="","",Table1[[#This Row],[Set
Password]])</f>
        <v>Teme4090</v>
      </c>
      <c r="AH17" s="67" t="str">
        <f>IF(Table1[[#This Row],[Conversa
AVA]]="","",Table1[[#This Row],[Set
Password]])</f>
        <v/>
      </c>
    </row>
    <row r="18" spans="1:34" x14ac:dyDescent="0.25">
      <c r="A18" s="24" t="s">
        <v>524</v>
      </c>
      <c r="B18" s="24" t="s">
        <v>525</v>
      </c>
      <c r="C18" s="24" t="str">
        <f t="shared" si="0"/>
        <v>Carol Bianco-Barraza</v>
      </c>
      <c r="D18" s="31">
        <v>1016</v>
      </c>
      <c r="E18" s="34">
        <v>41943</v>
      </c>
      <c r="F18" s="33" t="s">
        <v>527</v>
      </c>
      <c r="G18" s="41" t="s">
        <v>526</v>
      </c>
      <c r="H18" s="33" t="str">
        <f>IF(Table1[[#This Row],[Email Address]]="","",Table1[[#This Row],[Set
Password]])</f>
        <v>Race6228</v>
      </c>
      <c r="I18" s="31"/>
      <c r="J18" s="33" t="str">
        <f>IF(Table1[[#This Row],[DealerSocket
Username]]="","",Table1[[#This Row],[Set
Password]])</f>
        <v/>
      </c>
      <c r="K18" s="31" t="s">
        <v>528</v>
      </c>
      <c r="L18" s="33" t="str">
        <f>IF(Table1[[#This Row],[NNAnet
Username]]="","",Table1[[#This Row],[Set
Password]])</f>
        <v>Race6228</v>
      </c>
      <c r="M18" s="31" t="s">
        <v>399</v>
      </c>
      <c r="N18" s="33" t="str">
        <f>IF(Table1[[#This Row],[DealerConnect
Username]]="","",Table1[[#This Row],[Set
Password]])</f>
        <v>Race6228</v>
      </c>
      <c r="O18" s="31" t="s">
        <v>803</v>
      </c>
      <c r="P18" s="32" t="str">
        <f>UPPER(IF(Table1[[#This Row],[Reynolds
Access]]="YES",CONCATENATE(LEFT(Table1[[#This Row],[First]],1), Table1[[#This Row],[Last]]),""))</f>
        <v>CBIANCO-BARRAZA</v>
      </c>
      <c r="Q18" s="33" t="str">
        <f>UPPER(IF(Table1[[#This Row],[ERAccess
Username]]="","",Table1[[#This Row],[Set
Password]]))</f>
        <v>RACE6228</v>
      </c>
      <c r="R18" s="31"/>
      <c r="S18" s="33" t="str">
        <f>IF(Table1[[#This Row],[Carmind
Username]]="","",Table1[[#This Row],[Carmind
Username]])</f>
        <v/>
      </c>
      <c r="T18" s="31"/>
      <c r="U18" s="33"/>
      <c r="V18" s="31"/>
      <c r="W18" s="33"/>
      <c r="X18" s="31"/>
      <c r="Y18" s="33"/>
      <c r="Z18" s="59" t="s">
        <v>814</v>
      </c>
      <c r="AA18" s="31" t="s">
        <v>395</v>
      </c>
      <c r="AB18" s="33" t="str">
        <f>IF(Table1[[#This Row],[Spark
Username]]="","","Pedder12!")</f>
        <v>Pedder12!</v>
      </c>
      <c r="AC18" s="31"/>
      <c r="AD18" s="32" t="str">
        <f>IF(Table1[[#This Row],[WhosCalling
Username]]="","",Table1[[#This Row],[Set
Password]])</f>
        <v/>
      </c>
      <c r="AE18" s="31"/>
      <c r="AF18" s="33" t="str">
        <f>IF(Table1[[#This Row],[Windows
Domain
User]]="","",Table1[[#This Row],[Set
Password]])</f>
        <v/>
      </c>
      <c r="AH18" s="67" t="str">
        <f>IF(Table1[[#This Row],[Conversa
AVA]]="","",Table1[[#This Row],[Set
Password]])</f>
        <v/>
      </c>
    </row>
    <row r="19" spans="1:34" x14ac:dyDescent="0.25">
      <c r="A19" s="24" t="s">
        <v>584</v>
      </c>
      <c r="B19" s="24" t="s">
        <v>585</v>
      </c>
      <c r="C19" s="24" t="str">
        <f t="shared" si="0"/>
        <v>Lisa Alba</v>
      </c>
      <c r="D19" s="31">
        <v>1019</v>
      </c>
      <c r="E19" s="34">
        <v>41976</v>
      </c>
      <c r="F19" s="33" t="s">
        <v>587</v>
      </c>
      <c r="G19" s="41" t="s">
        <v>586</v>
      </c>
      <c r="H19" s="33" t="str">
        <f>IF(Table1[[#This Row],[Email Address]]="","",Table1[[#This Row],[Set
Password]])</f>
        <v>Race4277</v>
      </c>
      <c r="I19" s="31"/>
      <c r="J19" s="33" t="str">
        <f>IF(Table1[[#This Row],[DealerSocket
Username]]="","",Table1[[#This Row],[Set
Password]])</f>
        <v/>
      </c>
      <c r="K19" s="31" t="s">
        <v>588</v>
      </c>
      <c r="L19" s="33" t="str">
        <f>IF(Table1[[#This Row],[NNAnet
Username]]="","",Table1[[#This Row],[Set
Password]])</f>
        <v>Race4277</v>
      </c>
      <c r="M19" s="31"/>
      <c r="N19" s="33" t="str">
        <f>IF(Table1[[#This Row],[DealerConnect
Username]]="","",Table1[[#This Row],[Set
Password]])</f>
        <v/>
      </c>
      <c r="O19" s="31" t="s">
        <v>803</v>
      </c>
      <c r="P19" s="32" t="str">
        <f>UPPER(IF(Table1[[#This Row],[Reynolds
Access]]="YES",CONCATENATE(LEFT(Table1[[#This Row],[First]],1), Table1[[#This Row],[Last]]),""))</f>
        <v>LALBA</v>
      </c>
      <c r="Q19" s="33" t="str">
        <f>UPPER(IF(Table1[[#This Row],[ERAccess
Username]]="","",Table1[[#This Row],[Set
Password]]))</f>
        <v>RACE4277</v>
      </c>
      <c r="R19" s="31" t="s">
        <v>406</v>
      </c>
      <c r="S19" s="33" t="str">
        <f>IF(Table1[[#This Row],[Carmind
Username]]="","",Table1[[#This Row],[Carmind
Username]])</f>
        <v>rsanchez33</v>
      </c>
      <c r="T19" s="31"/>
      <c r="U19" s="33"/>
      <c r="V19" s="31" t="s">
        <v>408</v>
      </c>
      <c r="W19" s="33" t="s">
        <v>409</v>
      </c>
      <c r="X19" s="31"/>
      <c r="Y19" s="33"/>
      <c r="Z19" s="59" t="s">
        <v>814</v>
      </c>
      <c r="AA19" s="31" t="s">
        <v>410</v>
      </c>
      <c r="AB19" s="33" t="str">
        <f>IF(Table1[[#This Row],[Spark
Username]]="","","Pedder12!")</f>
        <v>Pedder12!</v>
      </c>
      <c r="AC19" s="31"/>
      <c r="AD19" s="32" t="str">
        <f>IF(Table1[[#This Row],[WhosCalling
Username]]="","",Table1[[#This Row],[Set
Password]])</f>
        <v/>
      </c>
      <c r="AE19" s="31" t="s">
        <v>410</v>
      </c>
      <c r="AF19" s="33" t="str">
        <f>IF(Table1[[#This Row],[Windows
Domain
User]]="","",Table1[[#This Row],[Set
Password]])</f>
        <v>Race4277</v>
      </c>
      <c r="AH19" s="67" t="str">
        <f>IF(Table1[[#This Row],[Conversa
AVA]]="","",Table1[[#This Row],[Set
Password]])</f>
        <v/>
      </c>
    </row>
    <row r="20" spans="1:34" x14ac:dyDescent="0.25">
      <c r="A20" s="24" t="s">
        <v>622</v>
      </c>
      <c r="B20" s="24" t="s">
        <v>623</v>
      </c>
      <c r="C20" s="24" t="str">
        <f t="shared" si="0"/>
        <v>Noel Ortega</v>
      </c>
      <c r="D20" s="31">
        <v>1020</v>
      </c>
      <c r="E20" s="34">
        <v>42010</v>
      </c>
      <c r="F20" s="33" t="s">
        <v>625</v>
      </c>
      <c r="G20" s="41" t="s">
        <v>624</v>
      </c>
      <c r="H20" s="33" t="str">
        <f>IF(Table1[[#This Row],[Email Address]]="","",Table1[[#This Row],[Set
Password]])</f>
        <v>Race9764</v>
      </c>
      <c r="I20" s="31"/>
      <c r="J20" s="33" t="str">
        <f>IF(Table1[[#This Row],[DealerSocket
Username]]="","",Table1[[#This Row],[Set
Password]])</f>
        <v/>
      </c>
      <c r="K20" s="31"/>
      <c r="L20" s="33" t="str">
        <f>IF(Table1[[#This Row],[NNAnet
Username]]="","",Table1[[#This Row],[Set
Password]])</f>
        <v/>
      </c>
      <c r="M20" s="31" t="s">
        <v>419</v>
      </c>
      <c r="N20" s="33" t="str">
        <f>IF(Table1[[#This Row],[DealerConnect
Username]]="","",Table1[[#This Row],[Set
Password]])</f>
        <v>Race9764</v>
      </c>
      <c r="O20" s="31" t="s">
        <v>803</v>
      </c>
      <c r="P20" s="32" t="str">
        <f>UPPER(IF(Table1[[#This Row],[Reynolds
Access]]="YES",CONCATENATE(LEFT(Table1[[#This Row],[First]],1), Table1[[#This Row],[Last]]),""))</f>
        <v>NORTEGA</v>
      </c>
      <c r="Q20" s="33" t="str">
        <f>UPPER(IF(Table1[[#This Row],[ERAccess
Username]]="","",Table1[[#This Row],[Set
Password]]))</f>
        <v>RACE9764</v>
      </c>
      <c r="R20" s="31"/>
      <c r="S20" s="33" t="str">
        <f>IF(Table1[[#This Row],[Carmind
Username]]="","",Table1[[#This Row],[Carmind
Username]])</f>
        <v/>
      </c>
      <c r="T20" s="31"/>
      <c r="U20" s="33"/>
      <c r="V20" s="31"/>
      <c r="W20" s="33"/>
      <c r="X20" s="31"/>
      <c r="Y20" s="33"/>
      <c r="Z20" s="59" t="s">
        <v>814</v>
      </c>
      <c r="AA20" s="31"/>
      <c r="AB20" s="33" t="str">
        <f>IF(Table1[[#This Row],[Spark
Username]]="","","Pedder12!")</f>
        <v/>
      </c>
      <c r="AC20" s="31"/>
      <c r="AD20" s="32" t="str">
        <f>IF(Table1[[#This Row],[WhosCalling
Username]]="","",Table1[[#This Row],[Set
Password]])</f>
        <v/>
      </c>
      <c r="AE20" s="31"/>
      <c r="AF20" s="33" t="str">
        <f>IF(Table1[[#This Row],[Windows
Domain
User]]="","",Table1[[#This Row],[Set
Password]])</f>
        <v/>
      </c>
      <c r="AH20" s="67" t="str">
        <f>IF(Table1[[#This Row],[Conversa
AVA]]="","",Table1[[#This Row],[Set
Password]])</f>
        <v/>
      </c>
    </row>
    <row r="21" spans="1:34" x14ac:dyDescent="0.25">
      <c r="A21" s="24" t="s">
        <v>567</v>
      </c>
      <c r="B21" s="24" t="s">
        <v>568</v>
      </c>
      <c r="C21" s="24" t="str">
        <f t="shared" si="0"/>
        <v>Chito Dimaculangan</v>
      </c>
      <c r="D21" s="31">
        <v>2000</v>
      </c>
      <c r="E21" s="32"/>
      <c r="F21" s="33" t="s">
        <v>570</v>
      </c>
      <c r="G21" s="41" t="s">
        <v>571</v>
      </c>
      <c r="H21" s="33" t="str">
        <f>IF(Table1[[#This Row],[Email Address]]="","",Table1[[#This Row],[Set
Password]])</f>
        <v>Lake2014</v>
      </c>
      <c r="I21" s="31" t="s">
        <v>569</v>
      </c>
      <c r="J21" s="33" t="str">
        <f>IF(Table1[[#This Row],[DealerSocket
Username]]="","",Table1[[#This Row],[Set
Password]])</f>
        <v>Lake2014</v>
      </c>
      <c r="K21" s="31"/>
      <c r="L21" s="33" t="str">
        <f>IF(Table1[[#This Row],[NNAnet
Username]]="","",Table1[[#This Row],[Set
Password]])</f>
        <v/>
      </c>
      <c r="M21" s="31"/>
      <c r="N21" s="33" t="str">
        <f>IF(Table1[[#This Row],[DealerConnect
Username]]="","",Table1[[#This Row],[Set
Password]])</f>
        <v/>
      </c>
      <c r="O21" s="31" t="s">
        <v>804</v>
      </c>
      <c r="P21" s="32" t="str">
        <f>UPPER(IF(Table1[[#This Row],[Reynolds
Access]]="YES",CONCATENATE(LEFT(Table1[[#This Row],[First]],1), Table1[[#This Row],[Last]]),""))</f>
        <v/>
      </c>
      <c r="Q21" s="33" t="str">
        <f>UPPER(IF(Table1[[#This Row],[ERAccess
Username]]="","",Table1[[#This Row],[Set
Password]]))</f>
        <v/>
      </c>
      <c r="R21" s="31" t="s">
        <v>426</v>
      </c>
      <c r="S21" s="33" t="str">
        <f>IF(Table1[[#This Row],[Carmind
Username]]="","",Table1[[#This Row],[Carmind
Username]])</f>
        <v>zfinocchiaro</v>
      </c>
      <c r="T21" s="31"/>
      <c r="U21" s="33"/>
      <c r="V21" s="31"/>
      <c r="W21" s="33"/>
      <c r="X21" s="31" t="s">
        <v>572</v>
      </c>
      <c r="Y21" s="33" t="s">
        <v>570</v>
      </c>
      <c r="Z21" s="59" t="s">
        <v>814</v>
      </c>
      <c r="AA21" s="31"/>
      <c r="AB21" s="33" t="str">
        <f>IF(Table1[[#This Row],[Spark
Username]]="","","Pedder12!")</f>
        <v/>
      </c>
      <c r="AC21" s="31"/>
      <c r="AD21" s="32" t="str">
        <f>IF(Table1[[#This Row],[WhosCalling
Username]]="","",Table1[[#This Row],[Set
Password]])</f>
        <v/>
      </c>
      <c r="AE21" s="31"/>
      <c r="AF21" s="33" t="str">
        <f>IF(Table1[[#This Row],[Windows
Domain
User]]="","",Table1[[#This Row],[Set
Password]])</f>
        <v/>
      </c>
      <c r="AH21" s="67" t="str">
        <f>IF(Table1[[#This Row],[Conversa
AVA]]="","",Table1[[#This Row],[Set
Password]])</f>
        <v/>
      </c>
    </row>
    <row r="22" spans="1:34" x14ac:dyDescent="0.25">
      <c r="A22" s="24" t="s">
        <v>561</v>
      </c>
      <c r="B22" s="24" t="s">
        <v>562</v>
      </c>
      <c r="C22" s="24" t="str">
        <f t="shared" si="0"/>
        <v>Sergio Meraz</v>
      </c>
      <c r="D22" s="31">
        <v>2002</v>
      </c>
      <c r="E22" s="32"/>
      <c r="F22" s="33" t="s">
        <v>564</v>
      </c>
      <c r="G22" s="41" t="s">
        <v>565</v>
      </c>
      <c r="H22" s="33" t="str">
        <f>IF(Table1[[#This Row],[Email Address]]="","",Table1[[#This Row],[Set
Password]])</f>
        <v>Lake9145</v>
      </c>
      <c r="I22" s="31" t="s">
        <v>563</v>
      </c>
      <c r="J22" s="33" t="str">
        <f>IF(Table1[[#This Row],[DealerSocket
Username]]="","",Table1[[#This Row],[Set
Password]])</f>
        <v>Lake9145</v>
      </c>
      <c r="K22" s="31"/>
      <c r="L22" s="33" t="str">
        <f>IF(Table1[[#This Row],[NNAnet
Username]]="","",Table1[[#This Row],[Set
Password]])</f>
        <v/>
      </c>
      <c r="M22" s="31"/>
      <c r="N22" s="33" t="str">
        <f>IF(Table1[[#This Row],[DealerConnect
Username]]="","",Table1[[#This Row],[Set
Password]])</f>
        <v/>
      </c>
      <c r="O22" s="31" t="s">
        <v>804</v>
      </c>
      <c r="P22" s="32" t="str">
        <f>UPPER(IF(Table1[[#This Row],[Reynolds
Access]]="YES",CONCATENATE(LEFT(Table1[[#This Row],[First]],1), Table1[[#This Row],[Last]]),""))</f>
        <v/>
      </c>
      <c r="Q22" s="33" t="str">
        <f>UPPER(IF(Table1[[#This Row],[ERAccess
Username]]="","",Table1[[#This Row],[Set
Password]]))</f>
        <v/>
      </c>
      <c r="R22" s="31" t="s">
        <v>433</v>
      </c>
      <c r="S22" s="33" t="str">
        <f>IF(Table1[[#This Row],[Carmind
Username]]="","",Table1[[#This Row],[Carmind
Username]])</f>
        <v>fguerrero</v>
      </c>
      <c r="T22" s="31"/>
      <c r="U22" s="33"/>
      <c r="V22" s="31"/>
      <c r="W22" s="33"/>
      <c r="X22" s="31" t="s">
        <v>566</v>
      </c>
      <c r="Y22" s="33" t="s">
        <v>564</v>
      </c>
      <c r="Z22" s="59" t="s">
        <v>814</v>
      </c>
      <c r="AA22" s="31"/>
      <c r="AB22" s="33" t="str">
        <f>IF(Table1[[#This Row],[Spark
Username]]="","","Pedder12!")</f>
        <v/>
      </c>
      <c r="AC22" s="31"/>
      <c r="AD22" s="32" t="str">
        <f>IF(Table1[[#This Row],[WhosCalling
Username]]="","",Table1[[#This Row],[Set
Password]])</f>
        <v/>
      </c>
      <c r="AE22" s="31"/>
      <c r="AF22" s="33" t="str">
        <f>IF(Table1[[#This Row],[Windows
Domain
User]]="","",Table1[[#This Row],[Set
Password]])</f>
        <v/>
      </c>
      <c r="AH22" s="67" t="str">
        <f>IF(Table1[[#This Row],[Conversa
AVA]]="","",Table1[[#This Row],[Set
Password]])</f>
        <v/>
      </c>
    </row>
    <row r="23" spans="1:34" x14ac:dyDescent="0.25">
      <c r="A23" s="24" t="s">
        <v>693</v>
      </c>
      <c r="B23" s="24" t="s">
        <v>694</v>
      </c>
      <c r="C23" s="24" t="str">
        <f t="shared" si="0"/>
        <v>Anthony Pena</v>
      </c>
      <c r="D23" s="31">
        <v>2006</v>
      </c>
      <c r="E23" s="32"/>
      <c r="F23" s="33" t="s">
        <v>805</v>
      </c>
      <c r="G23" s="41"/>
      <c r="H23" s="33" t="str">
        <f>IF(Table1[[#This Row],[Email Address]]="","",Table1[[#This Row],[Set
Password]])</f>
        <v/>
      </c>
      <c r="I23" s="31"/>
      <c r="J23" s="33" t="str">
        <f>IF(Table1[[#This Row],[DealerSocket
Username]]="","",Table1[[#This Row],[Set
Password]])</f>
        <v/>
      </c>
      <c r="K23" s="31"/>
      <c r="L23" s="33" t="str">
        <f>IF(Table1[[#This Row],[NNAnet
Username]]="","",Table1[[#This Row],[Set
Password]])</f>
        <v/>
      </c>
      <c r="M23" s="31" t="s">
        <v>447</v>
      </c>
      <c r="N23" s="33" t="str">
        <f>IF(Table1[[#This Row],[DealerConnect
Username]]="","",Table1[[#This Row],[Set
Password]])</f>
        <v>Heme5569</v>
      </c>
      <c r="O23" s="31" t="s">
        <v>803</v>
      </c>
      <c r="P23" s="32" t="str">
        <f>UPPER(IF(Table1[[#This Row],[Reynolds
Access]]="YES",CONCATENATE(LEFT(Table1[[#This Row],[First]],1), Table1[[#This Row],[Last]]),""))</f>
        <v>APENA</v>
      </c>
      <c r="Q23" s="33" t="str">
        <f>UPPER(IF(Table1[[#This Row],[ERAccess
Username]]="","",Table1[[#This Row],[Set
Password]]))</f>
        <v>HEME5569</v>
      </c>
      <c r="R23" s="31"/>
      <c r="S23" s="33" t="str">
        <f>IF(Table1[[#This Row],[Carmind
Username]]="","",Table1[[#This Row],[Carmind
Username]])</f>
        <v/>
      </c>
      <c r="T23" s="31"/>
      <c r="U23" s="33"/>
      <c r="V23" s="31"/>
      <c r="W23" s="33"/>
      <c r="X23" s="31"/>
      <c r="Y23" s="33"/>
      <c r="Z23" s="59" t="s">
        <v>814</v>
      </c>
      <c r="AA23" s="31" t="s">
        <v>448</v>
      </c>
      <c r="AB23" s="33" t="str">
        <f>IF(Table1[[#This Row],[Spark
Username]]="","","Pedder12!")</f>
        <v>Pedder12!</v>
      </c>
      <c r="AC23" s="31"/>
      <c r="AD23" s="32" t="str">
        <f>IF(Table1[[#This Row],[WhosCalling
Username]]="","",Table1[[#This Row],[Set
Password]])</f>
        <v/>
      </c>
      <c r="AE23" s="31"/>
      <c r="AF23" s="33" t="str">
        <f>IF(Table1[[#This Row],[Windows
Domain
User]]="","",Table1[[#This Row],[Set
Password]])</f>
        <v/>
      </c>
      <c r="AH23" s="67" t="str">
        <f>IF(Table1[[#This Row],[Conversa
AVA]]="","",Table1[[#This Row],[Set
Password]])</f>
        <v/>
      </c>
    </row>
    <row r="24" spans="1:34" x14ac:dyDescent="0.25">
      <c r="A24" s="24" t="s">
        <v>268</v>
      </c>
      <c r="B24" s="24" t="s">
        <v>269</v>
      </c>
      <c r="C24" s="24" t="str">
        <f t="shared" si="0"/>
        <v>Alfredo Ramirez</v>
      </c>
      <c r="D24" s="31">
        <v>2007</v>
      </c>
      <c r="E24" s="34">
        <v>41807</v>
      </c>
      <c r="F24" s="33" t="s">
        <v>271</v>
      </c>
      <c r="G24" s="41" t="s">
        <v>272</v>
      </c>
      <c r="H24" s="33" t="str">
        <f>IF(Table1[[#This Row],[Email Address]]="","",Table1[[#This Row],[Set
Password]])</f>
        <v>Lake2007</v>
      </c>
      <c r="I24" s="31" t="s">
        <v>270</v>
      </c>
      <c r="J24" s="33" t="str">
        <f>IF(Table1[[#This Row],[DealerSocket
Username]]="","",Table1[[#This Row],[Set
Password]])</f>
        <v>Lake2007</v>
      </c>
      <c r="K24" s="31"/>
      <c r="L24" s="33" t="str">
        <f>IF(Table1[[#This Row],[NNAnet
Username]]="","",Table1[[#This Row],[Set
Password]])</f>
        <v/>
      </c>
      <c r="M24" s="31" t="s">
        <v>444</v>
      </c>
      <c r="N24" s="33" t="str">
        <f>IF(Table1[[#This Row],[DealerConnect
Username]]="","",Table1[[#This Row],[Set
Password]])</f>
        <v>Lake2007</v>
      </c>
      <c r="O24" s="31" t="s">
        <v>803</v>
      </c>
      <c r="P24" s="32" t="str">
        <f>UPPER(IF(Table1[[#This Row],[Reynolds
Access]]="YES",CONCATENATE(LEFT(Table1[[#This Row],[First]],1), Table1[[#This Row],[Last]]),""))</f>
        <v>ARAMIREZ</v>
      </c>
      <c r="Q24" s="33" t="str">
        <f>UPPER(IF(Table1[[#This Row],[ERAccess
Username]]="","",Table1[[#This Row],[Set
Password]]))</f>
        <v>LAKE2007</v>
      </c>
      <c r="R24" s="31"/>
      <c r="S24" s="33" t="str">
        <f>IF(Table1[[#This Row],[Carmind
Username]]="","",Table1[[#This Row],[Carmind
Username]])</f>
        <v/>
      </c>
      <c r="T24" s="31"/>
      <c r="U24" s="33"/>
      <c r="V24" s="31"/>
      <c r="W24" s="33"/>
      <c r="X24" s="31" t="s">
        <v>273</v>
      </c>
      <c r="Y24" s="33" t="s">
        <v>271</v>
      </c>
      <c r="Z24" s="59" t="s">
        <v>814</v>
      </c>
      <c r="AA24" s="31" t="s">
        <v>445</v>
      </c>
      <c r="AB24" s="33" t="str">
        <f>IF(Table1[[#This Row],[Spark
Username]]="","","Pedder12!")</f>
        <v>Pedder12!</v>
      </c>
      <c r="AC24" s="31"/>
      <c r="AD24" s="32" t="str">
        <f>IF(Table1[[#This Row],[WhosCalling
Username]]="","",Table1[[#This Row],[Set
Password]])</f>
        <v/>
      </c>
      <c r="AE24" s="31"/>
      <c r="AF24" s="33" t="str">
        <f>IF(Table1[[#This Row],[Windows
Domain
User]]="","",Table1[[#This Row],[Set
Password]])</f>
        <v/>
      </c>
      <c r="AH24" s="67" t="str">
        <f>IF(Table1[[#This Row],[Conversa
AVA]]="","",Table1[[#This Row],[Set
Password]])</f>
        <v/>
      </c>
    </row>
    <row r="25" spans="1:34" x14ac:dyDescent="0.25">
      <c r="A25" s="24" t="s">
        <v>695</v>
      </c>
      <c r="B25" s="24" t="s">
        <v>696</v>
      </c>
      <c r="C25" s="24" t="str">
        <f t="shared" si="0"/>
        <v>Louis Wallace</v>
      </c>
      <c r="D25" s="31">
        <v>2014</v>
      </c>
      <c r="E25" s="34"/>
      <c r="F25" s="33" t="s">
        <v>806</v>
      </c>
      <c r="G25" s="41"/>
      <c r="H25" s="33" t="str">
        <f>IF(Table1[[#This Row],[Email Address]]="","",Table1[[#This Row],[Set
Password]])</f>
        <v/>
      </c>
      <c r="I25" s="31"/>
      <c r="J25" s="33" t="str">
        <f>IF(Table1[[#This Row],[DealerSocket
Username]]="","",Table1[[#This Row],[Set
Password]])</f>
        <v/>
      </c>
      <c r="K25" s="31"/>
      <c r="L25" s="33" t="str">
        <f>IF(Table1[[#This Row],[NNAnet
Username]]="","",Table1[[#This Row],[Set
Password]])</f>
        <v/>
      </c>
      <c r="M25" s="31" t="s">
        <v>454</v>
      </c>
      <c r="N25" s="33" t="str">
        <f>IF(Table1[[#This Row],[DealerConnect
Username]]="","",Table1[[#This Row],[Set
Password]])</f>
        <v>Heme1403</v>
      </c>
      <c r="O25" s="31" t="s">
        <v>803</v>
      </c>
      <c r="P25" s="32" t="str">
        <f>UPPER(IF(Table1[[#This Row],[Reynolds
Access]]="YES",CONCATENATE(LEFT(Table1[[#This Row],[First]],1), Table1[[#This Row],[Last]]),""))</f>
        <v>LWALLACE</v>
      </c>
      <c r="Q25" s="33" t="str">
        <f>UPPER(IF(Table1[[#This Row],[ERAccess
Username]]="","",Table1[[#This Row],[Set
Password]]))</f>
        <v>HEME1403</v>
      </c>
      <c r="R25" s="31"/>
      <c r="S25" s="33" t="str">
        <f>IF(Table1[[#This Row],[Carmind
Username]]="","",Table1[[#This Row],[Carmind
Username]])</f>
        <v/>
      </c>
      <c r="T25" s="31"/>
      <c r="U25" s="33"/>
      <c r="V25" s="31"/>
      <c r="W25" s="33"/>
      <c r="X25" s="31"/>
      <c r="Y25" s="33"/>
      <c r="Z25" s="59" t="s">
        <v>814</v>
      </c>
      <c r="AA25" s="31" t="s">
        <v>456</v>
      </c>
      <c r="AB25" s="33" t="str">
        <f>IF(Table1[[#This Row],[Spark
Username]]="","","Pedder12!")</f>
        <v>Pedder12!</v>
      </c>
      <c r="AC25" s="31"/>
      <c r="AD25" s="32" t="str">
        <f>IF(Table1[[#This Row],[WhosCalling
Username]]="","",Table1[[#This Row],[Set
Password]])</f>
        <v/>
      </c>
      <c r="AE25" s="31"/>
      <c r="AF25" s="33" t="str">
        <f>IF(Table1[[#This Row],[Windows
Domain
User]]="","",Table1[[#This Row],[Set
Password]])</f>
        <v/>
      </c>
      <c r="AH25" s="67" t="str">
        <f>IF(Table1[[#This Row],[Conversa
AVA]]="","",Table1[[#This Row],[Set
Password]])</f>
        <v/>
      </c>
    </row>
    <row r="26" spans="1:34" x14ac:dyDescent="0.25">
      <c r="A26" s="24" t="s">
        <v>460</v>
      </c>
      <c r="B26" s="24" t="s">
        <v>461</v>
      </c>
      <c r="C26" s="24" t="str">
        <f t="shared" si="0"/>
        <v>Ribelino-Miguel Gutierrez</v>
      </c>
      <c r="D26" s="31">
        <v>2018</v>
      </c>
      <c r="E26" s="34">
        <v>41930</v>
      </c>
      <c r="F26" s="33" t="s">
        <v>463</v>
      </c>
      <c r="G26" s="41" t="s">
        <v>465</v>
      </c>
      <c r="H26" s="33" t="str">
        <f>IF(Table1[[#This Row],[Email Address]]="","",Table1[[#This Row],[Set
Password]])</f>
        <v>Teme7565</v>
      </c>
      <c r="I26" s="31" t="s">
        <v>462</v>
      </c>
      <c r="J26" s="33" t="str">
        <f>IF(Table1[[#This Row],[DealerSocket
Username]]="","",Table1[[#This Row],[Set
Password]])</f>
        <v>Teme7565</v>
      </c>
      <c r="K26" s="31" t="s">
        <v>464</v>
      </c>
      <c r="L26" s="33" t="str">
        <f>IF(Table1[[#This Row],[NNAnet
Username]]="","",Table1[[#This Row],[Set
Password]])</f>
        <v>Teme7565</v>
      </c>
      <c r="M26" s="31"/>
      <c r="N26" s="33" t="str">
        <f>IF(Table1[[#This Row],[DealerConnect
Username]]="","",Table1[[#This Row],[Set
Password]])</f>
        <v/>
      </c>
      <c r="O26" s="31" t="s">
        <v>803</v>
      </c>
      <c r="P26" s="32" t="str">
        <f>UPPER(IF(Table1[[#This Row],[Reynolds
Access]]="YES",CONCATENATE(LEFT(Table1[[#This Row],[First]],1), Table1[[#This Row],[Last]]),""))</f>
        <v>RGUTIERREZ</v>
      </c>
      <c r="Q26" s="33" t="str">
        <f>UPPER(IF(Table1[[#This Row],[ERAccess
Username]]="","",Table1[[#This Row],[Set
Password]]))</f>
        <v>TEME7565</v>
      </c>
      <c r="R26" s="31"/>
      <c r="S26" s="33" t="str">
        <f>IF(Table1[[#This Row],[Carmind
Username]]="","",Table1[[#This Row],[Carmind
Username]])</f>
        <v/>
      </c>
      <c r="T26" s="31"/>
      <c r="U26" s="33"/>
      <c r="V26" s="31"/>
      <c r="W26" s="33"/>
      <c r="X26" s="31" t="s">
        <v>537</v>
      </c>
      <c r="Y26" s="33" t="s">
        <v>463</v>
      </c>
      <c r="Z26" s="59" t="s">
        <v>814</v>
      </c>
      <c r="AA26" s="31"/>
      <c r="AB26" s="33" t="str">
        <f>IF(Table1[[#This Row],[Spark
Username]]="","","Pedder12!")</f>
        <v/>
      </c>
      <c r="AC26" s="31"/>
      <c r="AD26" s="32" t="str">
        <f>IF(Table1[[#This Row],[WhosCalling
Username]]="","",Table1[[#This Row],[Set
Password]])</f>
        <v/>
      </c>
      <c r="AE26" s="31"/>
      <c r="AF26" s="33" t="str">
        <f>IF(Table1[[#This Row],[Windows
Domain
User]]="","",Table1[[#This Row],[Set
Password]])</f>
        <v/>
      </c>
      <c r="AH26" s="67" t="str">
        <f>IF(Table1[[#This Row],[Conversa
AVA]]="","",Table1[[#This Row],[Set
Password]])</f>
        <v/>
      </c>
    </row>
    <row r="27" spans="1:34" x14ac:dyDescent="0.25">
      <c r="A27" s="24" t="s">
        <v>325</v>
      </c>
      <c r="B27" s="24" t="s">
        <v>326</v>
      </c>
      <c r="C27" s="24" t="str">
        <f t="shared" si="0"/>
        <v>Juan Ortiz</v>
      </c>
      <c r="D27" s="31">
        <v>2019</v>
      </c>
      <c r="E27" s="34">
        <v>41912</v>
      </c>
      <c r="F27" s="33" t="s">
        <v>328</v>
      </c>
      <c r="G27" s="41" t="s">
        <v>327</v>
      </c>
      <c r="H27" s="33" t="str">
        <f>IF(Table1[[#This Row],[Email Address]]="","",Table1[[#This Row],[Set
Password]])</f>
        <v>Lake6868</v>
      </c>
      <c r="I27" s="31"/>
      <c r="J27" s="33" t="str">
        <f>IF(Table1[[#This Row],[DealerSocket
Username]]="","",Table1[[#This Row],[Set
Password]])</f>
        <v/>
      </c>
      <c r="K27" s="31"/>
      <c r="L27" s="33" t="str">
        <f>IF(Table1[[#This Row],[NNAnet
Username]]="","",Table1[[#This Row],[Set
Password]])</f>
        <v/>
      </c>
      <c r="M27" s="31"/>
      <c r="N27" s="33" t="str">
        <f>IF(Table1[[#This Row],[DealerConnect
Username]]="","",Table1[[#This Row],[Set
Password]])</f>
        <v/>
      </c>
      <c r="O27" s="31" t="s">
        <v>804</v>
      </c>
      <c r="P27" s="32" t="str">
        <f>UPPER(IF(Table1[[#This Row],[Reynolds
Access]]="YES",CONCATENATE(LEFT(Table1[[#This Row],[First]],1), Table1[[#This Row],[Last]]),""))</f>
        <v/>
      </c>
      <c r="Q27" s="33" t="str">
        <f>UPPER(IF(Table1[[#This Row],[ERAccess
Username]]="","",Table1[[#This Row],[Set
Password]]))</f>
        <v/>
      </c>
      <c r="R27" s="31"/>
      <c r="S27" s="33" t="str">
        <f>IF(Table1[[#This Row],[Carmind
Username]]="","",Table1[[#This Row],[Carmind
Username]])</f>
        <v/>
      </c>
      <c r="T27" s="31"/>
      <c r="U27" s="33"/>
      <c r="V27" s="31"/>
      <c r="W27" s="33"/>
      <c r="X27" s="31"/>
      <c r="Y27" s="33"/>
      <c r="Z27" s="59" t="s">
        <v>814</v>
      </c>
      <c r="AA27" s="31" t="s">
        <v>466</v>
      </c>
      <c r="AB27" s="33" t="str">
        <f>IF(Table1[[#This Row],[Spark
Username]]="","","Pedder12!")</f>
        <v>Pedder12!</v>
      </c>
      <c r="AC27" s="31"/>
      <c r="AD27" s="32" t="str">
        <f>IF(Table1[[#This Row],[WhosCalling
Username]]="","",Table1[[#This Row],[Set
Password]])</f>
        <v/>
      </c>
      <c r="AE27" s="31"/>
      <c r="AF27" s="33" t="str">
        <f>IF(Table1[[#This Row],[Windows
Domain
User]]="","",Table1[[#This Row],[Set
Password]])</f>
        <v/>
      </c>
      <c r="AH27" s="67" t="str">
        <f>IF(Table1[[#This Row],[Conversa
AVA]]="","",Table1[[#This Row],[Set
Password]])</f>
        <v/>
      </c>
    </row>
    <row r="28" spans="1:34" x14ac:dyDescent="0.25">
      <c r="A28" s="24" t="s">
        <v>495</v>
      </c>
      <c r="B28" s="24" t="s">
        <v>496</v>
      </c>
      <c r="C28" s="24" t="str">
        <f t="shared" si="0"/>
        <v>Mostafa Barati</v>
      </c>
      <c r="D28" s="31">
        <v>2020</v>
      </c>
      <c r="E28" s="34">
        <v>41940</v>
      </c>
      <c r="F28" s="33" t="s">
        <v>498</v>
      </c>
      <c r="G28" s="41" t="s">
        <v>497</v>
      </c>
      <c r="H28" s="33" t="str">
        <f>IF(Table1[[#This Row],[Email Address]]="","",Table1[[#This Row],[Set
Password]])</f>
        <v>Teme9963</v>
      </c>
      <c r="I28" s="31" t="s">
        <v>499</v>
      </c>
      <c r="J28" s="33" t="str">
        <f>IF(Table1[[#This Row],[DealerSocket
Username]]="","",Table1[[#This Row],[Set
Password]])</f>
        <v>Teme9963</v>
      </c>
      <c r="K28" s="31" t="s">
        <v>500</v>
      </c>
      <c r="L28" s="33" t="str">
        <f>IF(Table1[[#This Row],[NNAnet
Username]]="","",Table1[[#This Row],[Set
Password]])</f>
        <v>Teme9963</v>
      </c>
      <c r="M28" s="31" t="s">
        <v>474</v>
      </c>
      <c r="N28" s="33" t="str">
        <f>IF(Table1[[#This Row],[DealerConnect
Username]]="","",Table1[[#This Row],[Set
Password]])</f>
        <v>Teme9963</v>
      </c>
      <c r="O28" s="31" t="s">
        <v>803</v>
      </c>
      <c r="P28" s="32" t="str">
        <f>UPPER(IF(Table1[[#This Row],[Reynolds
Access]]="YES",CONCATENATE(LEFT(Table1[[#This Row],[First]],1), Table1[[#This Row],[Last]]),""))</f>
        <v>MBARATI</v>
      </c>
      <c r="Q28" s="33" t="str">
        <f>UPPER(IF(Table1[[#This Row],[ERAccess
Username]]="","",Table1[[#This Row],[Set
Password]]))</f>
        <v>TEME9963</v>
      </c>
      <c r="R28" s="31"/>
      <c r="S28" s="33" t="str">
        <f>IF(Table1[[#This Row],[Carmind
Username]]="","",Table1[[#This Row],[Carmind
Username]])</f>
        <v/>
      </c>
      <c r="T28" s="31"/>
      <c r="U28" s="33"/>
      <c r="V28" s="31"/>
      <c r="W28" s="33"/>
      <c r="X28" s="31"/>
      <c r="Y28" s="33"/>
      <c r="Z28" s="59" t="s">
        <v>814</v>
      </c>
      <c r="AA28" s="31" t="s">
        <v>473</v>
      </c>
      <c r="AB28" s="33" t="str">
        <f>IF(Table1[[#This Row],[Spark
Username]]="","","Pedder12!")</f>
        <v>Pedder12!</v>
      </c>
      <c r="AC28" s="31" t="s">
        <v>471</v>
      </c>
      <c r="AD28" s="32" t="str">
        <f>IF(Table1[[#This Row],[WhosCalling
Username]]="","",Table1[[#This Row],[Set
Password]])</f>
        <v>Teme9963</v>
      </c>
      <c r="AE28" s="31"/>
      <c r="AF28" s="33" t="str">
        <f>IF(Table1[[#This Row],[Windows
Domain
User]]="","",Table1[[#This Row],[Set
Password]])</f>
        <v/>
      </c>
      <c r="AH28" s="67" t="str">
        <f>IF(Table1[[#This Row],[Conversa
AVA]]="","",Table1[[#This Row],[Set
Password]])</f>
        <v/>
      </c>
    </row>
    <row r="29" spans="1:34" x14ac:dyDescent="0.25">
      <c r="A29" s="24" t="s">
        <v>339</v>
      </c>
      <c r="B29" s="24" t="s">
        <v>340</v>
      </c>
      <c r="C29" s="24" t="str">
        <f t="shared" si="0"/>
        <v>Dave Pedder Jr</v>
      </c>
      <c r="D29" s="31">
        <v>2022</v>
      </c>
      <c r="E29" s="34">
        <v>41912</v>
      </c>
      <c r="F29" s="33" t="s">
        <v>342</v>
      </c>
      <c r="G29" s="41" t="s">
        <v>341</v>
      </c>
      <c r="H29" s="33" t="str">
        <f>IF(Table1[[#This Row],[Email Address]]="","",Table1[[#This Row],[Set
Password]])</f>
        <v>Lake4128</v>
      </c>
      <c r="I29" s="31"/>
      <c r="J29" s="33" t="str">
        <f>IF(Table1[[#This Row],[DealerSocket
Username]]="","",Table1[[#This Row],[Set
Password]])</f>
        <v/>
      </c>
      <c r="K29" s="31"/>
      <c r="L29" s="33" t="str">
        <f>IF(Table1[[#This Row],[NNAnet
Username]]="","",Table1[[#This Row],[Set
Password]])</f>
        <v/>
      </c>
      <c r="M29" s="31"/>
      <c r="N29" s="33" t="str">
        <f>IF(Table1[[#This Row],[DealerConnect
Username]]="","",Table1[[#This Row],[Set
Password]])</f>
        <v/>
      </c>
      <c r="O29" s="31" t="s">
        <v>803</v>
      </c>
      <c r="P29" s="32" t="str">
        <f>UPPER(IF(Table1[[#This Row],[Reynolds
Access]]="YES",CONCATENATE(LEFT(Table1[[#This Row],[First]],1), Table1[[#This Row],[Last]]),""))</f>
        <v>DPEDDER JR</v>
      </c>
      <c r="Q29" s="33" t="str">
        <f>UPPER(IF(Table1[[#This Row],[ERAccess
Username]]="","",Table1[[#This Row],[Set
Password]]))</f>
        <v>LAKE4128</v>
      </c>
      <c r="R29" s="31"/>
      <c r="S29" s="33" t="str">
        <f>IF(Table1[[#This Row],[Carmind
Username]]="","",Table1[[#This Row],[Carmind
Username]])</f>
        <v/>
      </c>
      <c r="T29" s="31"/>
      <c r="U29" s="33"/>
      <c r="V29" s="31" t="s">
        <v>484</v>
      </c>
      <c r="W29" s="33" t="s">
        <v>485</v>
      </c>
      <c r="X29" s="31"/>
      <c r="Y29" s="33"/>
      <c r="Z29" s="59" t="s">
        <v>814</v>
      </c>
      <c r="AA29" s="31" t="s">
        <v>483</v>
      </c>
      <c r="AB29" s="33" t="str">
        <f>IF(Table1[[#This Row],[Spark
Username]]="","","Pedder12!")</f>
        <v>Pedder12!</v>
      </c>
      <c r="AC29" s="31"/>
      <c r="AD29" s="32" t="str">
        <f>IF(Table1[[#This Row],[WhosCalling
Username]]="","",Table1[[#This Row],[Set
Password]])</f>
        <v/>
      </c>
      <c r="AE29" s="31" t="s">
        <v>483</v>
      </c>
      <c r="AF29" s="33" t="str">
        <f>IF(Table1[[#This Row],[Windows
Domain
User]]="","",Table1[[#This Row],[Set
Password]])</f>
        <v>Lake4128</v>
      </c>
      <c r="AH29" s="67" t="str">
        <f>IF(Table1[[#This Row],[Conversa
AVA]]="","",Table1[[#This Row],[Set
Password]])</f>
        <v/>
      </c>
    </row>
    <row r="30" spans="1:34" x14ac:dyDescent="0.25">
      <c r="A30" s="24" t="s">
        <v>343</v>
      </c>
      <c r="B30" s="24" t="s">
        <v>344</v>
      </c>
      <c r="C30" s="24" t="str">
        <f t="shared" si="0"/>
        <v>Marwan Andary</v>
      </c>
      <c r="D30" s="31">
        <v>2023</v>
      </c>
      <c r="E30" s="34">
        <v>41912</v>
      </c>
      <c r="F30" s="33" t="s">
        <v>346</v>
      </c>
      <c r="G30" s="41" t="s">
        <v>345</v>
      </c>
      <c r="H30" s="33" t="str">
        <f>IF(Table1[[#This Row],[Email Address]]="","",Table1[[#This Row],[Set
Password]])</f>
        <v>Lake9039</v>
      </c>
      <c r="I30" s="31" t="s">
        <v>347</v>
      </c>
      <c r="J30" s="33" t="str">
        <f>IF(Table1[[#This Row],[DealerSocket
Username]]="","",Table1[[#This Row],[Set
Password]])</f>
        <v>Lake9039</v>
      </c>
      <c r="K30" s="31"/>
      <c r="L30" s="33" t="str">
        <f>IF(Table1[[#This Row],[NNAnet
Username]]="","",Table1[[#This Row],[Set
Password]])</f>
        <v/>
      </c>
      <c r="M30" s="31"/>
      <c r="N30" s="33" t="str">
        <f>IF(Table1[[#This Row],[DealerConnect
Username]]="","",Table1[[#This Row],[Set
Password]])</f>
        <v/>
      </c>
      <c r="O30" s="31" t="s">
        <v>803</v>
      </c>
      <c r="P30" s="32" t="str">
        <f>UPPER(IF(Table1[[#This Row],[Reynolds
Access]]="YES",CONCATENATE(LEFT(Table1[[#This Row],[First]],1), Table1[[#This Row],[Last]]),""))</f>
        <v>MANDARY</v>
      </c>
      <c r="Q30" s="33" t="str">
        <f>UPPER(IF(Table1[[#This Row],[ERAccess
Username]]="","",Table1[[#This Row],[Set
Password]]))</f>
        <v>LAKE9039</v>
      </c>
      <c r="R30" s="31"/>
      <c r="S30" s="33" t="str">
        <f>IF(Table1[[#This Row],[Carmind
Username]]="","",Table1[[#This Row],[Carmind
Username]])</f>
        <v/>
      </c>
      <c r="T30" s="31"/>
      <c r="U30" s="33"/>
      <c r="V30" s="31" t="s">
        <v>493</v>
      </c>
      <c r="W30" s="33" t="s">
        <v>494</v>
      </c>
      <c r="X30" s="31" t="s">
        <v>348</v>
      </c>
      <c r="Y30" s="33" t="s">
        <v>346</v>
      </c>
      <c r="Z30" s="59" t="s">
        <v>814</v>
      </c>
      <c r="AA30" s="31" t="s">
        <v>492</v>
      </c>
      <c r="AB30" s="33" t="str">
        <f>IF(Table1[[#This Row],[Spark
Username]]="","","Pedder12!")</f>
        <v>Pedder12!</v>
      </c>
      <c r="AC30" s="31"/>
      <c r="AD30" s="32" t="str">
        <f>IF(Table1[[#This Row],[WhosCalling
Username]]="","",Table1[[#This Row],[Set
Password]])</f>
        <v/>
      </c>
      <c r="AE30" s="31"/>
      <c r="AF30" s="33" t="str">
        <f>IF(Table1[[#This Row],[Windows
Domain
User]]="","",Table1[[#This Row],[Set
Password]])</f>
        <v/>
      </c>
      <c r="AH30" s="67" t="str">
        <f>IF(Table1[[#This Row],[Conversa
AVA]]="","",Table1[[#This Row],[Set
Password]])</f>
        <v/>
      </c>
    </row>
    <row r="31" spans="1:34" x14ac:dyDescent="0.25">
      <c r="A31" s="24" t="s">
        <v>414</v>
      </c>
      <c r="B31" s="24" t="s">
        <v>415</v>
      </c>
      <c r="C31" s="24" t="str">
        <f t="shared" si="0"/>
        <v>Christian Vizcarrondo</v>
      </c>
      <c r="D31" s="31">
        <v>2025</v>
      </c>
      <c r="E31" s="34">
        <v>41920</v>
      </c>
      <c r="F31" s="33" t="s">
        <v>417</v>
      </c>
      <c r="G31" s="41" t="s">
        <v>418</v>
      </c>
      <c r="H31" s="33" t="str">
        <f>IF(Table1[[#This Row],[Email Address]]="","",Table1[[#This Row],[Set
Password]])</f>
        <v>Lake4015</v>
      </c>
      <c r="I31" s="31" t="s">
        <v>416</v>
      </c>
      <c r="J31" s="33" t="str">
        <f>IF(Table1[[#This Row],[DealerSocket
Username]]="","",Table1[[#This Row],[Set
Password]])</f>
        <v>Lake4015</v>
      </c>
      <c r="K31" s="31"/>
      <c r="L31" s="33" t="str">
        <f>IF(Table1[[#This Row],[NNAnet
Username]]="","",Table1[[#This Row],[Set
Password]])</f>
        <v/>
      </c>
      <c r="M31" s="31"/>
      <c r="N31" s="33" t="str">
        <f>IF(Table1[[#This Row],[DealerConnect
Username]]="","",Table1[[#This Row],[Set
Password]])</f>
        <v/>
      </c>
      <c r="O31" s="31" t="s">
        <v>804</v>
      </c>
      <c r="P31" s="32" t="str">
        <f>UPPER(IF(Table1[[#This Row],[Reynolds
Access]]="YES",CONCATENATE(LEFT(Table1[[#This Row],[First]],1), Table1[[#This Row],[Last]]),""))</f>
        <v/>
      </c>
      <c r="Q31" s="33" t="str">
        <f>UPPER(IF(Table1[[#This Row],[ERAccess
Username]]="","",Table1[[#This Row],[Set
Password]]))</f>
        <v/>
      </c>
      <c r="R31" s="31"/>
      <c r="S31" s="33" t="str">
        <f>IF(Table1[[#This Row],[Carmind
Username]]="","",Table1[[#This Row],[Carmind
Username]])</f>
        <v/>
      </c>
      <c r="T31" s="31"/>
      <c r="U31" s="33"/>
      <c r="V31" s="31" t="s">
        <v>501</v>
      </c>
      <c r="W31" s="33" t="s">
        <v>502</v>
      </c>
      <c r="X31" s="31"/>
      <c r="Y31" s="33"/>
      <c r="Z31" s="59" t="s">
        <v>814</v>
      </c>
      <c r="AA31" s="31" t="s">
        <v>503</v>
      </c>
      <c r="AB31" s="33" t="str">
        <f>IF(Table1[[#This Row],[Spark
Username]]="","","Pedder12!")</f>
        <v>Pedder12!</v>
      </c>
      <c r="AC31" s="31"/>
      <c r="AD31" s="32" t="str">
        <f>IF(Table1[[#This Row],[WhosCalling
Username]]="","",Table1[[#This Row],[Set
Password]])</f>
        <v/>
      </c>
      <c r="AE31" s="31"/>
      <c r="AF31" s="33" t="str">
        <f>IF(Table1[[#This Row],[Windows
Domain
User]]="","",Table1[[#This Row],[Set
Password]])</f>
        <v/>
      </c>
      <c r="AH31" s="67" t="str">
        <f>IF(Table1[[#This Row],[Conversa
AVA]]="","",Table1[[#This Row],[Set
Password]])</f>
        <v/>
      </c>
    </row>
    <row r="32" spans="1:34" x14ac:dyDescent="0.25">
      <c r="A32" s="24" t="s">
        <v>434</v>
      </c>
      <c r="B32" s="24" t="s">
        <v>435</v>
      </c>
      <c r="C32" s="24" t="str">
        <f t="shared" si="0"/>
        <v>John Gordon</v>
      </c>
      <c r="D32" s="31">
        <v>2026</v>
      </c>
      <c r="E32" s="34">
        <v>41929</v>
      </c>
      <c r="F32" s="33" t="s">
        <v>437</v>
      </c>
      <c r="G32" s="41" t="s">
        <v>436</v>
      </c>
      <c r="H32" s="33" t="str">
        <f>IF(Table1[[#This Row],[Email Address]]="","",Table1[[#This Row],[Set
Password]])</f>
        <v>Lake8273</v>
      </c>
      <c r="I32" s="31" t="s">
        <v>442</v>
      </c>
      <c r="J32" s="33" t="str">
        <f>IF(Table1[[#This Row],[DealerSocket
Username]]="","",Table1[[#This Row],[Set
Password]])</f>
        <v>Lake8273</v>
      </c>
      <c r="K32" s="31"/>
      <c r="L32" s="33" t="str">
        <f>IF(Table1[[#This Row],[NNAnet
Username]]="","",Table1[[#This Row],[Set
Password]])</f>
        <v/>
      </c>
      <c r="M32" s="31"/>
      <c r="N32" s="33" t="str">
        <f>IF(Table1[[#This Row],[DealerConnect
Username]]="","",Table1[[#This Row],[Set
Password]])</f>
        <v/>
      </c>
      <c r="O32" s="31" t="s">
        <v>803</v>
      </c>
      <c r="P32" s="32" t="str">
        <f>UPPER(IF(Table1[[#This Row],[Reynolds
Access]]="YES",CONCATENATE(LEFT(Table1[[#This Row],[First]],1), Table1[[#This Row],[Last]]),""))</f>
        <v>JGORDON</v>
      </c>
      <c r="Q32" s="33" t="str">
        <f>UPPER(IF(Table1[[#This Row],[ERAccess
Username]]="","",Table1[[#This Row],[Set
Password]]))</f>
        <v>LAKE8273</v>
      </c>
      <c r="R32" s="31"/>
      <c r="S32" s="33" t="str">
        <f>IF(Table1[[#This Row],[Carmind
Username]]="","",Table1[[#This Row],[Carmind
Username]])</f>
        <v/>
      </c>
      <c r="T32" s="31"/>
      <c r="U32" s="33"/>
      <c r="V32" s="31"/>
      <c r="W32" s="33"/>
      <c r="X32" s="31" t="s">
        <v>446</v>
      </c>
      <c r="Y32" s="33" t="s">
        <v>437</v>
      </c>
      <c r="Z32" s="59" t="s">
        <v>814</v>
      </c>
      <c r="AA32" s="31"/>
      <c r="AB32" s="33" t="str">
        <f>IF(Table1[[#This Row],[Spark
Username]]="","","Pedder12!")</f>
        <v/>
      </c>
      <c r="AC32" s="31"/>
      <c r="AD32" s="32" t="str">
        <f>IF(Table1[[#This Row],[WhosCalling
Username]]="","",Table1[[#This Row],[Set
Password]])</f>
        <v/>
      </c>
      <c r="AE32" s="31"/>
      <c r="AF32" s="33" t="str">
        <f>IF(Table1[[#This Row],[Windows
Domain
User]]="","",Table1[[#This Row],[Set
Password]])</f>
        <v/>
      </c>
      <c r="AH32" s="67" t="str">
        <f>IF(Table1[[#This Row],[Conversa
AVA]]="","",Table1[[#This Row],[Set
Password]])</f>
        <v/>
      </c>
    </row>
    <row r="33" spans="1:34" x14ac:dyDescent="0.25">
      <c r="A33" s="24" t="s">
        <v>551</v>
      </c>
      <c r="B33" s="24" t="s">
        <v>577</v>
      </c>
      <c r="C33" s="24" t="str">
        <f t="shared" si="0"/>
        <v>Rogelio Carranza</v>
      </c>
      <c r="D33" s="31">
        <v>2026</v>
      </c>
      <c r="E33" s="32"/>
      <c r="F33" s="33" t="s">
        <v>552</v>
      </c>
      <c r="G33" s="41" t="s">
        <v>578</v>
      </c>
      <c r="H33" s="33" t="str">
        <f>IF(Table1[[#This Row],[Email Address]]="","",Table1[[#This Row],[Set
Password]])</f>
        <v>Teme2126</v>
      </c>
      <c r="I33" s="31" t="s">
        <v>553</v>
      </c>
      <c r="J33" s="33" t="str">
        <f>IF(Table1[[#This Row],[DealerSocket
Username]]="","",Table1[[#This Row],[Set
Password]])</f>
        <v>Teme2126</v>
      </c>
      <c r="K33" s="31" t="s">
        <v>554</v>
      </c>
      <c r="L33" s="33" t="str">
        <f>IF(Table1[[#This Row],[NNAnet
Username]]="","",Table1[[#This Row],[Set
Password]])</f>
        <v>Teme2126</v>
      </c>
      <c r="M33" s="31" t="s">
        <v>512</v>
      </c>
      <c r="N33" s="33" t="str">
        <f>IF(Table1[[#This Row],[DealerConnect
Username]]="","",Table1[[#This Row],[Set
Password]])</f>
        <v>Teme2126</v>
      </c>
      <c r="O33" s="31" t="s">
        <v>804</v>
      </c>
      <c r="P33" s="32" t="str">
        <f>UPPER(IF(Table1[[#This Row],[Reynolds
Access]]="YES",CONCATENATE(LEFT(Table1[[#This Row],[First]],1), Table1[[#This Row],[Last]]),""))</f>
        <v/>
      </c>
      <c r="Q33" s="33" t="str">
        <f>UPPER(IF(Table1[[#This Row],[ERAccess
Username]]="","",Table1[[#This Row],[Set
Password]]))</f>
        <v/>
      </c>
      <c r="R33" s="31"/>
      <c r="S33" s="33" t="str">
        <f>IF(Table1[[#This Row],[Carmind
Username]]="","",Table1[[#This Row],[Carmind
Username]])</f>
        <v/>
      </c>
      <c r="T33" s="31"/>
      <c r="U33" s="33"/>
      <c r="V33" s="31"/>
      <c r="W33" s="33"/>
      <c r="X33" s="31"/>
      <c r="Y33" s="33"/>
      <c r="Z33" s="59" t="s">
        <v>814</v>
      </c>
      <c r="AA33" s="31" t="s">
        <v>513</v>
      </c>
      <c r="AB33" s="33" t="str">
        <f>IF(Table1[[#This Row],[Spark
Username]]="","","Pedder12!")</f>
        <v>Pedder12!</v>
      </c>
      <c r="AC33" s="31"/>
      <c r="AD33" s="32" t="str">
        <f>IF(Table1[[#This Row],[WhosCalling
Username]]="","",Table1[[#This Row],[Set
Password]])</f>
        <v/>
      </c>
      <c r="AE33" s="31"/>
      <c r="AF33" s="33" t="str">
        <f>IF(Table1[[#This Row],[Windows
Domain
User]]="","",Table1[[#This Row],[Set
Password]])</f>
        <v/>
      </c>
      <c r="AH33" s="67" t="str">
        <f>IF(Table1[[#This Row],[Conversa
AVA]]="","",Table1[[#This Row],[Set
Password]])</f>
        <v/>
      </c>
    </row>
    <row r="34" spans="1:34" x14ac:dyDescent="0.25">
      <c r="A34" s="24" t="s">
        <v>449</v>
      </c>
      <c r="B34" s="24" t="s">
        <v>450</v>
      </c>
      <c r="C34" s="24" t="str">
        <f t="shared" si="0"/>
        <v>Jose Cardoso</v>
      </c>
      <c r="D34" s="31">
        <v>2027</v>
      </c>
      <c r="E34" s="34">
        <v>41930</v>
      </c>
      <c r="F34" s="33" t="s">
        <v>452</v>
      </c>
      <c r="G34" s="41" t="s">
        <v>451</v>
      </c>
      <c r="H34" s="33" t="str">
        <f>IF(Table1[[#This Row],[Email Address]]="","",Table1[[#This Row],[Set
Password]])</f>
        <v>Lake8677</v>
      </c>
      <c r="I34" s="31" t="s">
        <v>453</v>
      </c>
      <c r="J34" s="33" t="str">
        <f>IF(Table1[[#This Row],[DealerSocket
Username]]="","",Table1[[#This Row],[Set
Password]])</f>
        <v>Lake8677</v>
      </c>
      <c r="K34" s="31"/>
      <c r="L34" s="33" t="str">
        <f>IF(Table1[[#This Row],[NNAnet
Username]]="","",Table1[[#This Row],[Set
Password]])</f>
        <v/>
      </c>
      <c r="M34" s="31" t="s">
        <v>517</v>
      </c>
      <c r="N34" s="33" t="str">
        <f>IF(Table1[[#This Row],[DealerConnect
Username]]="","",Table1[[#This Row],[Set
Password]])</f>
        <v>Lake8677</v>
      </c>
      <c r="O34" s="31" t="s">
        <v>804</v>
      </c>
      <c r="P34" s="32" t="str">
        <f>UPPER(IF(Table1[[#This Row],[Reynolds
Access]]="YES",CONCATENATE(LEFT(Table1[[#This Row],[First]],1), Table1[[#This Row],[Last]]),""))</f>
        <v/>
      </c>
      <c r="Q34" s="33" t="str">
        <f>UPPER(IF(Table1[[#This Row],[ERAccess
Username]]="","",Table1[[#This Row],[Set
Password]]))</f>
        <v/>
      </c>
      <c r="R34" s="31"/>
      <c r="S34" s="33" t="str">
        <f>IF(Table1[[#This Row],[Carmind
Username]]="","",Table1[[#This Row],[Carmind
Username]])</f>
        <v/>
      </c>
      <c r="T34" s="31"/>
      <c r="U34" s="33"/>
      <c r="V34" s="31"/>
      <c r="W34" s="33"/>
      <c r="X34" s="31" t="s">
        <v>455</v>
      </c>
      <c r="Y34" s="33" t="s">
        <v>452</v>
      </c>
      <c r="Z34" s="59" t="s">
        <v>814</v>
      </c>
      <c r="AA34" s="31"/>
      <c r="AB34" s="33" t="str">
        <f>IF(Table1[[#This Row],[Spark
Username]]="","","Pedder12!")</f>
        <v/>
      </c>
      <c r="AC34" s="31"/>
      <c r="AD34" s="32" t="str">
        <f>IF(Table1[[#This Row],[WhosCalling
Username]]="","",Table1[[#This Row],[Set
Password]])</f>
        <v/>
      </c>
      <c r="AE34" s="31"/>
      <c r="AF34" s="33" t="str">
        <f>IF(Table1[[#This Row],[Windows
Domain
User]]="","",Table1[[#This Row],[Set
Password]])</f>
        <v/>
      </c>
      <c r="AH34" s="67" t="str">
        <f>IF(Table1[[#This Row],[Conversa
AVA]]="","",Table1[[#This Row],[Set
Password]])</f>
        <v/>
      </c>
    </row>
    <row r="35" spans="1:34" x14ac:dyDescent="0.25">
      <c r="A35" s="24" t="s">
        <v>303</v>
      </c>
      <c r="B35" s="24" t="s">
        <v>304</v>
      </c>
      <c r="C35" s="24" t="str">
        <f t="shared" ref="C35:C66" si="1">CONCATENATE(A35," ",B35)</f>
        <v>Sean Byrne</v>
      </c>
      <c r="D35" s="31">
        <v>2031</v>
      </c>
      <c r="E35" s="34">
        <v>41941</v>
      </c>
      <c r="F35" s="33" t="s">
        <v>515</v>
      </c>
      <c r="G35" s="41" t="s">
        <v>514</v>
      </c>
      <c r="H35" s="33" t="str">
        <f>IF(Table1[[#This Row],[Email Address]]="","",Table1[[#This Row],[Set
Password]])</f>
        <v>Lake2031</v>
      </c>
      <c r="I35" s="31" t="s">
        <v>516</v>
      </c>
      <c r="J35" s="33" t="str">
        <f>IF(Table1[[#This Row],[DealerSocket
Username]]="","",Table1[[#This Row],[Set
Password]])</f>
        <v>Lake2031</v>
      </c>
      <c r="K35" s="31"/>
      <c r="L35" s="33" t="str">
        <f>IF(Table1[[#This Row],[NNAnet
Username]]="","",Table1[[#This Row],[Set
Password]])</f>
        <v/>
      </c>
      <c r="M35" s="31" t="s">
        <v>523</v>
      </c>
      <c r="N35" s="33" t="str">
        <f>IF(Table1[[#This Row],[DealerConnect
Username]]="","",Table1[[#This Row],[Set
Password]])</f>
        <v>Lake2031</v>
      </c>
      <c r="O35" s="31" t="s">
        <v>804</v>
      </c>
      <c r="P35" s="32" t="str">
        <f>UPPER(IF(Table1[[#This Row],[Reynolds
Access]]="YES",CONCATENATE(LEFT(Table1[[#This Row],[First]],1), Table1[[#This Row],[Last]]),""))</f>
        <v/>
      </c>
      <c r="Q35" s="33" t="str">
        <f>UPPER(IF(Table1[[#This Row],[ERAccess
Username]]="","",Table1[[#This Row],[Set
Password]]))</f>
        <v/>
      </c>
      <c r="R35" s="31"/>
      <c r="S35" s="33" t="str">
        <f>IF(Table1[[#This Row],[Carmind
Username]]="","",Table1[[#This Row],[Carmind
Username]])</f>
        <v/>
      </c>
      <c r="T35" s="31"/>
      <c r="U35" s="33"/>
      <c r="V35" s="31"/>
      <c r="W35" s="33"/>
      <c r="X35" s="31"/>
      <c r="Y35" s="33"/>
      <c r="Z35" s="59" t="s">
        <v>814</v>
      </c>
      <c r="AA35" s="31"/>
      <c r="AB35" s="33" t="str">
        <f>IF(Table1[[#This Row],[Spark
Username]]="","","Pedder12!")</f>
        <v/>
      </c>
      <c r="AC35" s="31"/>
      <c r="AD35" s="32" t="str">
        <f>IF(Table1[[#This Row],[WhosCalling
Username]]="","",Table1[[#This Row],[Set
Password]])</f>
        <v/>
      </c>
      <c r="AE35" s="31"/>
      <c r="AF35" s="33" t="str">
        <f>IF(Table1[[#This Row],[Windows
Domain
User]]="","",Table1[[#This Row],[Set
Password]])</f>
        <v/>
      </c>
      <c r="AH35" s="67" t="str">
        <f>IF(Table1[[#This Row],[Conversa
AVA]]="","",Table1[[#This Row],[Set
Password]])</f>
        <v/>
      </c>
    </row>
    <row r="36" spans="1:34" x14ac:dyDescent="0.25">
      <c r="A36" s="24" t="s">
        <v>545</v>
      </c>
      <c r="B36" s="24" t="s">
        <v>546</v>
      </c>
      <c r="C36" s="24" t="str">
        <f t="shared" si="1"/>
        <v>Victor Moreno</v>
      </c>
      <c r="D36" s="31">
        <v>2034</v>
      </c>
      <c r="E36" s="34">
        <v>41946</v>
      </c>
      <c r="F36" s="33" t="s">
        <v>548</v>
      </c>
      <c r="G36" s="41" t="s">
        <v>547</v>
      </c>
      <c r="H36" s="33" t="str">
        <f>IF(Table1[[#This Row],[Email Address]]="","",Table1[[#This Row],[Set
Password]])</f>
        <v>Lake2664</v>
      </c>
      <c r="I36" s="31" t="s">
        <v>549</v>
      </c>
      <c r="J36" s="33" t="str">
        <f>IF(Table1[[#This Row],[DealerSocket
Username]]="","",Table1[[#This Row],[Set
Password]])</f>
        <v>Lake2664</v>
      </c>
      <c r="K36" s="31"/>
      <c r="L36" s="33" t="str">
        <f>IF(Table1[[#This Row],[NNAnet
Username]]="","",Table1[[#This Row],[Set
Password]])</f>
        <v/>
      </c>
      <c r="M36" s="31"/>
      <c r="N36" s="33" t="str">
        <f>IF(Table1[[#This Row],[DealerConnect
Username]]="","",Table1[[#This Row],[Set
Password]])</f>
        <v/>
      </c>
      <c r="O36" s="31" t="s">
        <v>804</v>
      </c>
      <c r="P36" s="32" t="str">
        <f>UPPER(IF(Table1[[#This Row],[Reynolds
Access]]="YES",CONCATENATE(LEFT(Table1[[#This Row],[First]],1), Table1[[#This Row],[Last]]),""))</f>
        <v/>
      </c>
      <c r="Q36" s="33" t="str">
        <f>UPPER(IF(Table1[[#This Row],[ERAccess
Username]]="","",Table1[[#This Row],[Set
Password]]))</f>
        <v/>
      </c>
      <c r="R36" s="31"/>
      <c r="S36" s="33" t="str">
        <f>IF(Table1[[#This Row],[Carmind
Username]]="","",Table1[[#This Row],[Carmind
Username]])</f>
        <v/>
      </c>
      <c r="T36" s="31"/>
      <c r="U36" s="33"/>
      <c r="V36" s="31"/>
      <c r="W36" s="33"/>
      <c r="X36" s="31"/>
      <c r="Y36" s="33"/>
      <c r="Z36" s="59" t="s">
        <v>814</v>
      </c>
      <c r="AA36" s="31" t="s">
        <v>529</v>
      </c>
      <c r="AB36" s="33" t="str">
        <f>IF(Table1[[#This Row],[Spark
Username]]="","","Pedder12!")</f>
        <v>Pedder12!</v>
      </c>
      <c r="AC36" s="31"/>
      <c r="AD36" s="32" t="str">
        <f>IF(Table1[[#This Row],[WhosCalling
Username]]="","",Table1[[#This Row],[Set
Password]])</f>
        <v/>
      </c>
      <c r="AE36" s="31"/>
      <c r="AF36" s="33" t="str">
        <f>IF(Table1[[#This Row],[Windows
Domain
User]]="","",Table1[[#This Row],[Set
Password]])</f>
        <v/>
      </c>
      <c r="AH36" s="67" t="str">
        <f>IF(Table1[[#This Row],[Conversa
AVA]]="","",Table1[[#This Row],[Set
Password]])</f>
        <v/>
      </c>
    </row>
    <row r="37" spans="1:34" x14ac:dyDescent="0.25">
      <c r="A37" s="24" t="s">
        <v>606</v>
      </c>
      <c r="B37" s="24" t="s">
        <v>607</v>
      </c>
      <c r="C37" s="24" t="str">
        <f t="shared" si="1"/>
        <v>Michael Stiles</v>
      </c>
      <c r="D37" s="31">
        <v>2036</v>
      </c>
      <c r="E37" s="34">
        <v>41983</v>
      </c>
      <c r="F37" s="33" t="s">
        <v>609</v>
      </c>
      <c r="G37" s="41" t="s">
        <v>611</v>
      </c>
      <c r="H37" s="33" t="str">
        <f>IF(Table1[[#This Row],[Email Address]]="","",Table1[[#This Row],[Set
Password]])</f>
        <v>Teme9066</v>
      </c>
      <c r="I37" s="31" t="s">
        <v>608</v>
      </c>
      <c r="J37" s="33" t="str">
        <f>IF(Table1[[#This Row],[DealerSocket
Username]]="","",Table1[[#This Row],[Set
Password]])</f>
        <v>Teme9066</v>
      </c>
      <c r="K37" s="31" t="s">
        <v>610</v>
      </c>
      <c r="L37" s="33" t="str">
        <f>IF(Table1[[#This Row],[NNAnet
Username]]="","",Table1[[#This Row],[Set
Password]])</f>
        <v>Teme9066</v>
      </c>
      <c r="M37" s="31"/>
      <c r="N37" s="33" t="str">
        <f>IF(Table1[[#This Row],[DealerConnect
Username]]="","",Table1[[#This Row],[Set
Password]])</f>
        <v/>
      </c>
      <c r="O37" s="31" t="s">
        <v>804</v>
      </c>
      <c r="P37" s="32" t="str">
        <f>UPPER(IF(Table1[[#This Row],[Reynolds
Access]]="YES",CONCATENATE(LEFT(Table1[[#This Row],[First]],1), Table1[[#This Row],[Last]]),""))</f>
        <v/>
      </c>
      <c r="Q37" s="33" t="str">
        <f>UPPER(IF(Table1[[#This Row],[ERAccess
Username]]="","",Table1[[#This Row],[Set
Password]]))</f>
        <v/>
      </c>
      <c r="R37" s="31" t="s">
        <v>536</v>
      </c>
      <c r="S37" s="33" t="str">
        <f>IF(Table1[[#This Row],[Carmind
Username]]="","",Table1[[#This Row],[Carmind
Username]])</f>
        <v>msalam</v>
      </c>
      <c r="T37" s="31"/>
      <c r="U37" s="33"/>
      <c r="V37" s="31"/>
      <c r="W37" s="33"/>
      <c r="X37" s="31"/>
      <c r="Y37" s="33"/>
      <c r="Z37" s="59" t="s">
        <v>814</v>
      </c>
      <c r="AA37" s="31"/>
      <c r="AB37" s="33" t="str">
        <f>IF(Table1[[#This Row],[Spark
Username]]="","","Pedder12!")</f>
        <v/>
      </c>
      <c r="AC37" s="31"/>
      <c r="AD37" s="32" t="str">
        <f>IF(Table1[[#This Row],[WhosCalling
Username]]="","",Table1[[#This Row],[Set
Password]])</f>
        <v/>
      </c>
      <c r="AE37" s="31"/>
      <c r="AF37" s="33" t="str">
        <f>IF(Table1[[#This Row],[Windows
Domain
User]]="","",Table1[[#This Row],[Set
Password]])</f>
        <v/>
      </c>
      <c r="AH37" s="67" t="str">
        <f>IF(Table1[[#This Row],[Conversa
AVA]]="","",Table1[[#This Row],[Set
Password]])</f>
        <v/>
      </c>
    </row>
    <row r="38" spans="1:34" x14ac:dyDescent="0.25">
      <c r="A38" s="24" t="s">
        <v>597</v>
      </c>
      <c r="B38" s="24" t="s">
        <v>598</v>
      </c>
      <c r="C38" s="24" t="str">
        <f t="shared" si="1"/>
        <v>Ronald Riccio</v>
      </c>
      <c r="D38" s="31">
        <v>2037</v>
      </c>
      <c r="E38" s="34">
        <v>41981</v>
      </c>
      <c r="F38" s="33" t="s">
        <v>600</v>
      </c>
      <c r="G38" s="41" t="s">
        <v>599</v>
      </c>
      <c r="H38" s="33" t="str">
        <f>IF(Table1[[#This Row],[Email Address]]="","",Table1[[#This Row],[Set
Password]])</f>
        <v>Lake2037</v>
      </c>
      <c r="I38" s="31" t="s">
        <v>601</v>
      </c>
      <c r="J38" s="33" t="str">
        <f>IF(Table1[[#This Row],[DealerSocket
Username]]="","",Table1[[#This Row],[Set
Password]])</f>
        <v>Lake2037</v>
      </c>
      <c r="K38" s="31"/>
      <c r="L38" s="33" t="str">
        <f>IF(Table1[[#This Row],[NNAnet
Username]]="","",Table1[[#This Row],[Set
Password]])</f>
        <v/>
      </c>
      <c r="M38" s="31"/>
      <c r="N38" s="33" t="str">
        <f>IF(Table1[[#This Row],[DealerConnect
Username]]="","",Table1[[#This Row],[Set
Password]])</f>
        <v/>
      </c>
      <c r="O38" s="31" t="s">
        <v>804</v>
      </c>
      <c r="P38" s="32" t="str">
        <f>UPPER(IF(Table1[[#This Row],[Reynolds
Access]]="YES",CONCATENATE(LEFT(Table1[[#This Row],[First]],1), Table1[[#This Row],[Last]]),""))</f>
        <v/>
      </c>
      <c r="Q38" s="33" t="str">
        <f>UPPER(IF(Table1[[#This Row],[ERAccess
Username]]="","",Table1[[#This Row],[Set
Password]]))</f>
        <v/>
      </c>
      <c r="R38" s="31" t="s">
        <v>544</v>
      </c>
      <c r="S38" s="33" t="str">
        <f>IF(Table1[[#This Row],[Carmind
Username]]="","",Table1[[#This Row],[Carmind
Username]])</f>
        <v>jwohltman</v>
      </c>
      <c r="T38" s="31"/>
      <c r="U38" s="33"/>
      <c r="V38" s="31"/>
      <c r="W38" s="33"/>
      <c r="X38" s="31" t="s">
        <v>603</v>
      </c>
      <c r="Y38" s="33" t="s">
        <v>600</v>
      </c>
      <c r="Z38" s="59" t="s">
        <v>814</v>
      </c>
      <c r="AA38" s="31"/>
      <c r="AB38" s="33" t="str">
        <f>IF(Table1[[#This Row],[Spark
Username]]="","","Pedder12!")</f>
        <v/>
      </c>
      <c r="AC38" s="31"/>
      <c r="AD38" s="32" t="str">
        <f>IF(Table1[[#This Row],[WhosCalling
Username]]="","",Table1[[#This Row],[Set
Password]])</f>
        <v/>
      </c>
      <c r="AE38" s="31"/>
      <c r="AF38" s="33" t="str">
        <f>IF(Table1[[#This Row],[Windows
Domain
User]]="","",Table1[[#This Row],[Set
Password]])</f>
        <v/>
      </c>
      <c r="AH38" s="67" t="str">
        <f>IF(Table1[[#This Row],[Conversa
AVA]]="","",Table1[[#This Row],[Set
Password]])</f>
        <v/>
      </c>
    </row>
    <row r="39" spans="1:34" x14ac:dyDescent="0.25">
      <c r="A39" s="24" t="s">
        <v>634</v>
      </c>
      <c r="B39" s="24" t="s">
        <v>635</v>
      </c>
      <c r="C39" s="24" t="str">
        <f t="shared" si="1"/>
        <v>Bryan Martin</v>
      </c>
      <c r="D39" s="31">
        <v>2045</v>
      </c>
      <c r="E39" s="34">
        <v>42013</v>
      </c>
      <c r="F39" s="33" t="s">
        <v>637</v>
      </c>
      <c r="G39" s="41" t="s">
        <v>636</v>
      </c>
      <c r="H39" s="33" t="str">
        <f>IF(Table1[[#This Row],[Email Address]]="","",Table1[[#This Row],[Set
Password]])</f>
        <v>Lake7628</v>
      </c>
      <c r="I39" s="31" t="s">
        <v>638</v>
      </c>
      <c r="J39" s="33" t="str">
        <f>IF(Table1[[#This Row],[DealerSocket
Username]]="","",Table1[[#This Row],[Set
Password]])</f>
        <v>Lake7628</v>
      </c>
      <c r="K39" s="31"/>
      <c r="L39" s="33" t="str">
        <f>IF(Table1[[#This Row],[NNAnet
Username]]="","",Table1[[#This Row],[Set
Password]])</f>
        <v/>
      </c>
      <c r="M39" s="31" t="s">
        <v>550</v>
      </c>
      <c r="N39" s="33" t="str">
        <f>IF(Table1[[#This Row],[DealerConnect
Username]]="","",Table1[[#This Row],[Set
Password]])</f>
        <v>Lake7628</v>
      </c>
      <c r="O39" s="31" t="s">
        <v>804</v>
      </c>
      <c r="P39" s="32" t="str">
        <f>UPPER(IF(Table1[[#This Row],[Reynolds
Access]]="YES",CONCATENATE(LEFT(Table1[[#This Row],[First]],1), Table1[[#This Row],[Last]]),""))</f>
        <v/>
      </c>
      <c r="Q39" s="33" t="str">
        <f>UPPER(IF(Table1[[#This Row],[ERAccess
Username]]="","",Table1[[#This Row],[Set
Password]]))</f>
        <v/>
      </c>
      <c r="R39" s="31"/>
      <c r="S39" s="33" t="str">
        <f>IF(Table1[[#This Row],[Carmind
Username]]="","",Table1[[#This Row],[Carmind
Username]])</f>
        <v/>
      </c>
      <c r="T39" s="31"/>
      <c r="U39" s="33"/>
      <c r="V39" s="31"/>
      <c r="W39" s="33"/>
      <c r="X39" s="31"/>
      <c r="Y39" s="33"/>
      <c r="Z39" s="59" t="s">
        <v>814</v>
      </c>
      <c r="AA39" s="31"/>
      <c r="AB39" s="33" t="str">
        <f>IF(Table1[[#This Row],[Spark
Username]]="","","Pedder12!")</f>
        <v/>
      </c>
      <c r="AC39" s="31"/>
      <c r="AD39" s="32" t="str">
        <f>IF(Table1[[#This Row],[WhosCalling
Username]]="","",Table1[[#This Row],[Set
Password]])</f>
        <v/>
      </c>
      <c r="AE39" s="31"/>
      <c r="AF39" s="33" t="str">
        <f>IF(Table1[[#This Row],[Windows
Domain
User]]="","",Table1[[#This Row],[Set
Password]])</f>
        <v/>
      </c>
      <c r="AH39" s="67" t="str">
        <f>IF(Table1[[#This Row],[Conversa
AVA]]="","",Table1[[#This Row],[Set
Password]])</f>
        <v/>
      </c>
    </row>
    <row r="40" spans="1:34" x14ac:dyDescent="0.25">
      <c r="A40" s="24" t="s">
        <v>390</v>
      </c>
      <c r="B40" s="24" t="s">
        <v>697</v>
      </c>
      <c r="C40" s="24" t="str">
        <f t="shared" si="1"/>
        <v>Joel Jennings</v>
      </c>
      <c r="D40" s="31">
        <v>2047</v>
      </c>
      <c r="E40" s="34">
        <v>42039</v>
      </c>
      <c r="F40" s="33" t="s">
        <v>699</v>
      </c>
      <c r="G40" s="41" t="s">
        <v>698</v>
      </c>
      <c r="H40" s="33" t="str">
        <f>IF(Table1[[#This Row],[Email Address]]="","",Table1[[#This Row],[Set
Password]])</f>
        <v>Lake5293</v>
      </c>
      <c r="I40" s="31"/>
      <c r="J40" s="33" t="str">
        <f>IF(Table1[[#This Row],[DealerSocket
Username]]="","",Table1[[#This Row],[Set
Password]])</f>
        <v/>
      </c>
      <c r="K40" s="31"/>
      <c r="L40" s="33" t="str">
        <f>IF(Table1[[#This Row],[NNAnet
Username]]="","",Table1[[#This Row],[Set
Password]])</f>
        <v/>
      </c>
      <c r="M40" s="31"/>
      <c r="N40" s="33" t="str">
        <f>IF(Table1[[#This Row],[DealerConnect
Username]]="","",Table1[[#This Row],[Set
Password]])</f>
        <v/>
      </c>
      <c r="O40" s="31" t="s">
        <v>803</v>
      </c>
      <c r="P40" s="32" t="str">
        <f>UPPER(IF(Table1[[#This Row],[Reynolds
Access]]="YES",CONCATENATE(LEFT(Table1[[#This Row],[First]],1), Table1[[#This Row],[Last]]),""))</f>
        <v>JJENNINGS</v>
      </c>
      <c r="Q40" s="33" t="str">
        <f>UPPER(IF(Table1[[#This Row],[ERAccess
Username]]="","",Table1[[#This Row],[Set
Password]]))</f>
        <v>LAKE5293</v>
      </c>
      <c r="R40" s="31"/>
      <c r="S40" s="33" t="str">
        <f>IF(Table1[[#This Row],[Carmind
Username]]="","",Table1[[#This Row],[Carmind
Username]])</f>
        <v/>
      </c>
      <c r="T40" s="31"/>
      <c r="U40" s="33"/>
      <c r="V40" s="31"/>
      <c r="W40" s="33"/>
      <c r="X40" s="31"/>
      <c r="Y40" s="33"/>
      <c r="Z40" s="59" t="s">
        <v>814</v>
      </c>
      <c r="AA40" s="31"/>
      <c r="AB40" s="33" t="str">
        <f>IF(Table1[[#This Row],[Spark
Username]]="","","Pedder12!")</f>
        <v/>
      </c>
      <c r="AC40" s="31"/>
      <c r="AD40" s="32" t="str">
        <f>IF(Table1[[#This Row],[WhosCalling
Username]]="","",Table1[[#This Row],[Set
Password]])</f>
        <v/>
      </c>
      <c r="AE40" s="31"/>
      <c r="AF40" s="33" t="str">
        <f>IF(Table1[[#This Row],[Windows
Domain
User]]="","",Table1[[#This Row],[Set
Password]])</f>
        <v/>
      </c>
      <c r="AH40" s="67" t="str">
        <f>IF(Table1[[#This Row],[Conversa
AVA]]="","",Table1[[#This Row],[Set
Password]])</f>
        <v/>
      </c>
    </row>
    <row r="41" spans="1:34" x14ac:dyDescent="0.25">
      <c r="A41" s="24" t="s">
        <v>289</v>
      </c>
      <c r="B41" s="24" t="s">
        <v>290</v>
      </c>
      <c r="C41" s="24" t="str">
        <f t="shared" si="1"/>
        <v>Shelton Webb</v>
      </c>
      <c r="D41" s="31">
        <v>2049</v>
      </c>
      <c r="E41" s="34">
        <v>41866</v>
      </c>
      <c r="F41" s="33" t="s">
        <v>292</v>
      </c>
      <c r="G41" s="41" t="s">
        <v>291</v>
      </c>
      <c r="H41" s="33" t="str">
        <f>IF(Table1[[#This Row],[Email Address]]="","",Table1[[#This Row],[Set
Password]])</f>
        <v>Race6748</v>
      </c>
      <c r="I41" s="31" t="s">
        <v>293</v>
      </c>
      <c r="J41" s="33" t="str">
        <f>IF(Table1[[#This Row],[DealerSocket
Username]]="","",Table1[[#This Row],[Set
Password]])</f>
        <v>Race6748</v>
      </c>
      <c r="K41" s="31" t="s">
        <v>295</v>
      </c>
      <c r="L41" s="33" t="str">
        <f>IF(Table1[[#This Row],[NNAnet
Username]]="","",Table1[[#This Row],[Set
Password]])</f>
        <v>Race6748</v>
      </c>
      <c r="M41" s="31"/>
      <c r="N41" s="33" t="str">
        <f>IF(Table1[[#This Row],[DealerConnect
Username]]="","",Table1[[#This Row],[Set
Password]])</f>
        <v/>
      </c>
      <c r="O41" s="31" t="s">
        <v>804</v>
      </c>
      <c r="P41" s="32" t="str">
        <f>UPPER(IF(Table1[[#This Row],[Reynolds
Access]]="YES",CONCATENATE(LEFT(Table1[[#This Row],[First]],1), Table1[[#This Row],[Last]]),""))</f>
        <v/>
      </c>
      <c r="Q41" s="33" t="str">
        <f>UPPER(IF(Table1[[#This Row],[ERAccess
Username]]="","",Table1[[#This Row],[Set
Password]]))</f>
        <v/>
      </c>
      <c r="R41" s="31"/>
      <c r="S41" s="33" t="str">
        <f>IF(Table1[[#This Row],[Carmind
Username]]="","",Table1[[#This Row],[Carmind
Username]])</f>
        <v/>
      </c>
      <c r="T41" s="31"/>
      <c r="U41" s="33"/>
      <c r="V41" s="31"/>
      <c r="W41" s="33"/>
      <c r="X41" s="31"/>
      <c r="Y41" s="33"/>
      <c r="Z41" s="59" t="s">
        <v>814</v>
      </c>
      <c r="AA41" s="31" t="s">
        <v>559</v>
      </c>
      <c r="AB41" s="33" t="str">
        <f>IF(Table1[[#This Row],[Spark
Username]]="","","Pedder12!")</f>
        <v>Pedder12!</v>
      </c>
      <c r="AC41" s="31"/>
      <c r="AD41" s="32" t="str">
        <f>IF(Table1[[#This Row],[WhosCalling
Username]]="","",Table1[[#This Row],[Set
Password]])</f>
        <v/>
      </c>
      <c r="AE41" s="31"/>
      <c r="AF41" s="33" t="str">
        <f>IF(Table1[[#This Row],[Windows
Domain
User]]="","",Table1[[#This Row],[Set
Password]])</f>
        <v/>
      </c>
      <c r="AH41" s="67" t="str">
        <f>IF(Table1[[#This Row],[Conversa
AVA]]="","",Table1[[#This Row],[Set
Password]])</f>
        <v/>
      </c>
    </row>
    <row r="42" spans="1:34" x14ac:dyDescent="0.25">
      <c r="A42" s="24" t="s">
        <v>305</v>
      </c>
      <c r="B42" s="24" t="s">
        <v>730</v>
      </c>
      <c r="C42" s="24" t="str">
        <f t="shared" si="1"/>
        <v>Richard Estrada</v>
      </c>
      <c r="D42" s="31">
        <v>2054</v>
      </c>
      <c r="E42" s="34">
        <v>42047</v>
      </c>
      <c r="F42" s="33" t="s">
        <v>732</v>
      </c>
      <c r="G42" s="41" t="s">
        <v>731</v>
      </c>
      <c r="H42" s="33" t="str">
        <f>IF(Table1[[#This Row],[Email Address]]="","",Table1[[#This Row],[Set
Password]])</f>
        <v>Teme5740</v>
      </c>
      <c r="I42" s="31" t="s">
        <v>733</v>
      </c>
      <c r="J42" s="33" t="str">
        <f>IF(Table1[[#This Row],[DealerSocket
Username]]="","",Table1[[#This Row],[Set
Password]])</f>
        <v>Teme5740</v>
      </c>
      <c r="K42" s="31" t="s">
        <v>734</v>
      </c>
      <c r="L42" s="33" t="str">
        <f>IF(Table1[[#This Row],[NNAnet
Username]]="","",Table1[[#This Row],[Set
Password]])</f>
        <v>Teme5740</v>
      </c>
      <c r="M42" s="31" t="s">
        <v>573</v>
      </c>
      <c r="N42" s="33" t="str">
        <f>IF(Table1[[#This Row],[DealerConnect
Username]]="","",Table1[[#This Row],[Set
Password]])</f>
        <v>Teme5740</v>
      </c>
      <c r="O42" s="31" t="s">
        <v>804</v>
      </c>
      <c r="P42" s="32" t="str">
        <f>UPPER(IF(Table1[[#This Row],[Reynolds
Access]]="YES",CONCATENATE(LEFT(Table1[[#This Row],[First]],1), Table1[[#This Row],[Last]]),""))</f>
        <v/>
      </c>
      <c r="Q42" s="33" t="str">
        <f>UPPER(IF(Table1[[#This Row],[ERAccess
Username]]="","",Table1[[#This Row],[Set
Password]]))</f>
        <v/>
      </c>
      <c r="R42" s="31"/>
      <c r="S42" s="33" t="str">
        <f>IF(Table1[[#This Row],[Carmind
Username]]="","",Table1[[#This Row],[Carmind
Username]])</f>
        <v/>
      </c>
      <c r="T42" s="31"/>
      <c r="U42" s="33"/>
      <c r="V42" s="31"/>
      <c r="W42" s="33"/>
      <c r="X42" s="31"/>
      <c r="Y42" s="33"/>
      <c r="Z42" s="59" t="s">
        <v>814</v>
      </c>
      <c r="AA42" s="31" t="s">
        <v>575</v>
      </c>
      <c r="AB42" s="33" t="str">
        <f>IF(Table1[[#This Row],[Spark
Username]]="","","Pedder12!")</f>
        <v>Pedder12!</v>
      </c>
      <c r="AC42" s="31"/>
      <c r="AD42" s="32" t="str">
        <f>IF(Table1[[#This Row],[WhosCalling
Username]]="","",Table1[[#This Row],[Set
Password]])</f>
        <v/>
      </c>
      <c r="AE42" s="31"/>
      <c r="AF42" s="33" t="str">
        <f>IF(Table1[[#This Row],[Windows
Domain
User]]="","",Table1[[#This Row],[Set
Password]])</f>
        <v/>
      </c>
      <c r="AH42" s="67" t="str">
        <f>IF(Table1[[#This Row],[Conversa
AVA]]="","",Table1[[#This Row],[Set
Password]])</f>
        <v/>
      </c>
    </row>
    <row r="43" spans="1:34" x14ac:dyDescent="0.25">
      <c r="A43" s="24" t="s">
        <v>467</v>
      </c>
      <c r="B43" s="24" t="s">
        <v>468</v>
      </c>
      <c r="C43" s="24" t="str">
        <f t="shared" si="1"/>
        <v>Dominic Garcia</v>
      </c>
      <c r="D43" s="31">
        <v>2060</v>
      </c>
      <c r="E43" s="34">
        <v>41934</v>
      </c>
      <c r="F43" s="33" t="s">
        <v>470</v>
      </c>
      <c r="G43" s="41" t="s">
        <v>469</v>
      </c>
      <c r="H43" s="33" t="str">
        <f>IF(Table1[[#This Row],[Email Address]]="","",Table1[[#This Row],[Set
Password]])</f>
        <v>Hemet3038</v>
      </c>
      <c r="I43" s="31" t="s">
        <v>471</v>
      </c>
      <c r="J43" s="33" t="str">
        <f>IF(Table1[[#This Row],[DealerSocket
Username]]="","",Table1[[#This Row],[Set
Password]])</f>
        <v>Hemet3038</v>
      </c>
      <c r="K43" s="31"/>
      <c r="L43" s="33" t="str">
        <f>IF(Table1[[#This Row],[NNAnet
Username]]="","",Table1[[#This Row],[Set
Password]])</f>
        <v/>
      </c>
      <c r="M43" s="31" t="s">
        <v>574</v>
      </c>
      <c r="N43" s="33" t="str">
        <f>IF(Table1[[#This Row],[DealerConnect
Username]]="","",Table1[[#This Row],[Set
Password]])</f>
        <v>Hemet3038</v>
      </c>
      <c r="O43" s="31" t="s">
        <v>804</v>
      </c>
      <c r="P43" s="32" t="str">
        <f>UPPER(IF(Table1[[#This Row],[Reynolds
Access]]="YES",CONCATENATE(LEFT(Table1[[#This Row],[First]],1), Table1[[#This Row],[Last]]),""))</f>
        <v/>
      </c>
      <c r="Q43" s="33" t="str">
        <f>UPPER(IF(Table1[[#This Row],[ERAccess
Username]]="","",Table1[[#This Row],[Set
Password]]))</f>
        <v/>
      </c>
      <c r="R43" s="31"/>
      <c r="S43" s="33" t="str">
        <f>IF(Table1[[#This Row],[Carmind
Username]]="","",Table1[[#This Row],[Carmind
Username]])</f>
        <v/>
      </c>
      <c r="T43" s="31"/>
      <c r="U43" s="33"/>
      <c r="V43" s="31"/>
      <c r="W43" s="33"/>
      <c r="X43" s="31" t="s">
        <v>472</v>
      </c>
      <c r="Y43" s="33" t="s">
        <v>470</v>
      </c>
      <c r="Z43" s="59" t="s">
        <v>814</v>
      </c>
      <c r="AA43" s="31" t="s">
        <v>576</v>
      </c>
      <c r="AB43" s="33" t="str">
        <f>IF(Table1[[#This Row],[Spark
Username]]="","","Pedder12!")</f>
        <v>Pedder12!</v>
      </c>
      <c r="AC43" s="31"/>
      <c r="AD43" s="32" t="str">
        <f>IF(Table1[[#This Row],[WhosCalling
Username]]="","",Table1[[#This Row],[Set
Password]])</f>
        <v/>
      </c>
      <c r="AE43" s="31"/>
      <c r="AF43" s="33" t="str">
        <f>IF(Table1[[#This Row],[Windows
Domain
User]]="","",Table1[[#This Row],[Set
Password]])</f>
        <v/>
      </c>
      <c r="AH43" s="67" t="str">
        <f>IF(Table1[[#This Row],[Conversa
AVA]]="","",Table1[[#This Row],[Set
Password]])</f>
        <v/>
      </c>
    </row>
    <row r="44" spans="1:34" x14ac:dyDescent="0.25">
      <c r="A44" s="24" t="s">
        <v>475</v>
      </c>
      <c r="B44" s="24" t="s">
        <v>476</v>
      </c>
      <c r="C44" s="24" t="str">
        <f t="shared" si="1"/>
        <v>Chris Hughes</v>
      </c>
      <c r="D44" s="31">
        <v>2062</v>
      </c>
      <c r="E44" s="34">
        <v>41935</v>
      </c>
      <c r="F44" s="33" t="s">
        <v>481</v>
      </c>
      <c r="G44" s="41" t="s">
        <v>480</v>
      </c>
      <c r="H44" s="33" t="str">
        <f>IF(Table1[[#This Row],[Email Address]]="","",Table1[[#This Row],[Set
Password]])</f>
        <v>Race2062</v>
      </c>
      <c r="I44" s="31" t="s">
        <v>477</v>
      </c>
      <c r="J44" s="33" t="str">
        <f>IF(Table1[[#This Row],[DealerSocket
Username]]="","",Table1[[#This Row],[Set
Password]])</f>
        <v>Race2062</v>
      </c>
      <c r="K44" s="31" t="s">
        <v>479</v>
      </c>
      <c r="L44" s="33" t="str">
        <f>IF(Table1[[#This Row],[NNAnet
Username]]="","",Table1[[#This Row],[Set
Password]])</f>
        <v>Race2062</v>
      </c>
      <c r="M44" s="31"/>
      <c r="N44" s="33" t="str">
        <f>IF(Table1[[#This Row],[DealerConnect
Username]]="","",Table1[[#This Row],[Set
Password]])</f>
        <v/>
      </c>
      <c r="O44" s="31" t="s">
        <v>804</v>
      </c>
      <c r="P44" s="32" t="str">
        <f>UPPER(IF(Table1[[#This Row],[Reynolds
Access]]="YES",CONCATENATE(LEFT(Table1[[#This Row],[First]],1), Table1[[#This Row],[Last]]),""))</f>
        <v/>
      </c>
      <c r="Q44" s="33" t="str">
        <f>UPPER(IF(Table1[[#This Row],[ERAccess
Username]]="","",Table1[[#This Row],[Set
Password]]))</f>
        <v/>
      </c>
      <c r="R44" s="31"/>
      <c r="S44" s="33" t="str">
        <f>IF(Table1[[#This Row],[Carmind
Username]]="","",Table1[[#This Row],[Carmind
Username]])</f>
        <v/>
      </c>
      <c r="T44" s="31"/>
      <c r="U44" s="33"/>
      <c r="V44" s="31"/>
      <c r="W44" s="33"/>
      <c r="X44" s="31" t="s">
        <v>482</v>
      </c>
      <c r="Y44" s="33" t="s">
        <v>478</v>
      </c>
      <c r="Z44" s="59" t="s">
        <v>814</v>
      </c>
      <c r="AA44" s="31"/>
      <c r="AB44" s="33" t="str">
        <f>IF(Table1[[#This Row],[Spark
Username]]="","","Pedder12!")</f>
        <v/>
      </c>
      <c r="AC44" s="31"/>
      <c r="AD44" s="32" t="str">
        <f>IF(Table1[[#This Row],[WhosCalling
Username]]="","",Table1[[#This Row],[Set
Password]])</f>
        <v/>
      </c>
      <c r="AE44" s="31"/>
      <c r="AF44" s="33" t="str">
        <f>IF(Table1[[#This Row],[Windows
Domain
User]]="","",Table1[[#This Row],[Set
Password]])</f>
        <v/>
      </c>
      <c r="AH44" s="67" t="str">
        <f>IF(Table1[[#This Row],[Conversa
AVA]]="","",Table1[[#This Row],[Set
Password]])</f>
        <v/>
      </c>
    </row>
    <row r="45" spans="1:34" x14ac:dyDescent="0.25">
      <c r="A45" s="24" t="s">
        <v>518</v>
      </c>
      <c r="B45" s="24" t="s">
        <v>519</v>
      </c>
      <c r="C45" s="24" t="str">
        <f t="shared" si="1"/>
        <v>Rafael Flores</v>
      </c>
      <c r="D45" s="31">
        <v>2062</v>
      </c>
      <c r="E45" s="34">
        <v>41941</v>
      </c>
      <c r="F45" s="33" t="s">
        <v>521</v>
      </c>
      <c r="G45" s="41" t="s">
        <v>520</v>
      </c>
      <c r="H45" s="33" t="str">
        <f>IF(Table1[[#This Row],[Email Address]]="","",Table1[[#This Row],[Set
Password]])</f>
        <v>Hemet2062</v>
      </c>
      <c r="I45" s="31" t="s">
        <v>522</v>
      </c>
      <c r="J45" s="33" t="str">
        <f>IF(Table1[[#This Row],[DealerSocket
Username]]="","",Table1[[#This Row],[Set
Password]])</f>
        <v>Hemet2062</v>
      </c>
      <c r="K45" s="31"/>
      <c r="L45" s="33" t="str">
        <f>IF(Table1[[#This Row],[NNAnet
Username]]="","",Table1[[#This Row],[Set
Password]])</f>
        <v/>
      </c>
      <c r="M45" s="31"/>
      <c r="N45" s="33" t="str">
        <f>IF(Table1[[#This Row],[DealerConnect
Username]]="","",Table1[[#This Row],[Set
Password]])</f>
        <v/>
      </c>
      <c r="O45" s="31" t="s">
        <v>804</v>
      </c>
      <c r="P45" s="32" t="str">
        <f>UPPER(IF(Table1[[#This Row],[Reynolds
Access]]="YES",CONCATENATE(LEFT(Table1[[#This Row],[First]],1), Table1[[#This Row],[Last]]),""))</f>
        <v/>
      </c>
      <c r="Q45" s="33" t="str">
        <f>UPPER(IF(Table1[[#This Row],[ERAccess
Username]]="","",Table1[[#This Row],[Set
Password]]))</f>
        <v/>
      </c>
      <c r="R45" s="31"/>
      <c r="S45" s="33" t="str">
        <f>IF(Table1[[#This Row],[Carmind
Username]]="","",Table1[[#This Row],[Carmind
Username]])</f>
        <v/>
      </c>
      <c r="T45" s="31"/>
      <c r="U45" s="33"/>
      <c r="V45" s="31" t="s">
        <v>589</v>
      </c>
      <c r="W45" s="33" t="s">
        <v>590</v>
      </c>
      <c r="X45" s="31"/>
      <c r="Y45" s="33"/>
      <c r="Z45" s="59" t="s">
        <v>814</v>
      </c>
      <c r="AA45" s="31" t="s">
        <v>591</v>
      </c>
      <c r="AB45" s="33" t="str">
        <f>IF(Table1[[#This Row],[Spark
Username]]="","","Pedder12!")</f>
        <v>Pedder12!</v>
      </c>
      <c r="AC45" s="31"/>
      <c r="AD45" s="32" t="str">
        <f>IF(Table1[[#This Row],[WhosCalling
Username]]="","",Table1[[#This Row],[Set
Password]])</f>
        <v/>
      </c>
      <c r="AE45" s="31"/>
      <c r="AF45" s="33" t="str">
        <f>IF(Table1[[#This Row],[Windows
Domain
User]]="","",Table1[[#This Row],[Set
Password]])</f>
        <v/>
      </c>
      <c r="AH45" s="67" t="str">
        <f>IF(Table1[[#This Row],[Conversa
AVA]]="","",Table1[[#This Row],[Set
Password]])</f>
        <v/>
      </c>
    </row>
    <row r="46" spans="1:34" x14ac:dyDescent="0.25">
      <c r="A46" s="24" t="s">
        <v>655</v>
      </c>
      <c r="B46" s="24" t="s">
        <v>654</v>
      </c>
      <c r="C46" s="24" t="str">
        <f t="shared" si="1"/>
        <v>Angel Sosa</v>
      </c>
      <c r="D46" s="31">
        <v>2069</v>
      </c>
      <c r="E46" s="34">
        <v>42020</v>
      </c>
      <c r="F46" s="33" t="s">
        <v>657</v>
      </c>
      <c r="G46" s="41" t="s">
        <v>656</v>
      </c>
      <c r="H46" s="33" t="str">
        <f>IF(Table1[[#This Row],[Email Address]]="","",Table1[[#This Row],[Set
Password]])</f>
        <v>Heme9647</v>
      </c>
      <c r="I46" s="31" t="s">
        <v>658</v>
      </c>
      <c r="J46" s="33" t="str">
        <f>IF(Table1[[#This Row],[DealerSocket
Username]]="","",Table1[[#This Row],[Set
Password]])</f>
        <v>Heme9647</v>
      </c>
      <c r="K46" s="31"/>
      <c r="L46" s="33" t="str">
        <f>IF(Table1[[#This Row],[NNAnet
Username]]="","",Table1[[#This Row],[Set
Password]])</f>
        <v/>
      </c>
      <c r="M46" s="31"/>
      <c r="N46" s="33" t="str">
        <f>IF(Table1[[#This Row],[DealerConnect
Username]]="","",Table1[[#This Row],[Set
Password]])</f>
        <v/>
      </c>
      <c r="O46" s="31" t="s">
        <v>804</v>
      </c>
      <c r="P46" s="32" t="str">
        <f>UPPER(IF(Table1[[#This Row],[Reynolds
Access]]="YES",CONCATENATE(LEFT(Table1[[#This Row],[First]],1), Table1[[#This Row],[Last]]),""))</f>
        <v/>
      </c>
      <c r="Q46" s="33" t="str">
        <f>UPPER(IF(Table1[[#This Row],[ERAccess
Username]]="","",Table1[[#This Row],[Set
Password]]))</f>
        <v/>
      </c>
      <c r="R46" s="31"/>
      <c r="S46" s="33" t="str">
        <f>IF(Table1[[#This Row],[Carmind
Username]]="","",Table1[[#This Row],[Carmind
Username]])</f>
        <v/>
      </c>
      <c r="T46" s="31"/>
      <c r="U46" s="33"/>
      <c r="V46" s="31"/>
      <c r="W46" s="33"/>
      <c r="X46" s="31"/>
      <c r="Y46" s="33"/>
      <c r="Z46" s="59" t="s">
        <v>814</v>
      </c>
      <c r="AA46" s="31"/>
      <c r="AB46" s="33" t="str">
        <f>IF(Table1[[#This Row],[Spark
Username]]="","","Pedder12!")</f>
        <v/>
      </c>
      <c r="AC46" s="31"/>
      <c r="AD46" s="32" t="str">
        <f>IF(Table1[[#This Row],[WhosCalling
Username]]="","",Table1[[#This Row],[Set
Password]])</f>
        <v/>
      </c>
      <c r="AE46" s="31"/>
      <c r="AF46" s="33" t="str">
        <f>IF(Table1[[#This Row],[Windows
Domain
User]]="","",Table1[[#This Row],[Set
Password]])</f>
        <v/>
      </c>
      <c r="AH46" s="67" t="str">
        <f>IF(Table1[[#This Row],[Conversa
AVA]]="","",Table1[[#This Row],[Set
Password]])</f>
        <v/>
      </c>
    </row>
    <row r="47" spans="1:34" x14ac:dyDescent="0.25">
      <c r="A47" s="24" t="s">
        <v>677</v>
      </c>
      <c r="B47" s="24" t="s">
        <v>678</v>
      </c>
      <c r="C47" s="24" t="str">
        <f t="shared" si="1"/>
        <v>David Burch</v>
      </c>
      <c r="D47" s="31">
        <v>2070</v>
      </c>
      <c r="E47" s="34">
        <v>42025</v>
      </c>
      <c r="F47" s="33" t="s">
        <v>680</v>
      </c>
      <c r="G47" s="41" t="s">
        <v>679</v>
      </c>
      <c r="H47" s="33" t="str">
        <f>IF(Table1[[#This Row],[Email Address]]="","",Table1[[#This Row],[Set
Password]])</f>
        <v>Heme4546</v>
      </c>
      <c r="I47" s="31" t="s">
        <v>681</v>
      </c>
      <c r="J47" s="33" t="str">
        <f>IF(Table1[[#This Row],[DealerSocket
Username]]="","",Table1[[#This Row],[Set
Password]])</f>
        <v>Heme4546</v>
      </c>
      <c r="K47" s="31"/>
      <c r="L47" s="33" t="str">
        <f>IF(Table1[[#This Row],[NNAnet
Username]]="","",Table1[[#This Row],[Set
Password]])</f>
        <v/>
      </c>
      <c r="M47" s="31" t="s">
        <v>605</v>
      </c>
      <c r="N47" s="33" t="str">
        <f>IF(Table1[[#This Row],[DealerConnect
Username]]="","",Table1[[#This Row],[Set
Password]])</f>
        <v>Heme4546</v>
      </c>
      <c r="O47" s="31" t="s">
        <v>804</v>
      </c>
      <c r="P47" s="32" t="str">
        <f>UPPER(IF(Table1[[#This Row],[Reynolds
Access]]="YES",CONCATENATE(LEFT(Table1[[#This Row],[First]],1), Table1[[#This Row],[Last]]),""))</f>
        <v/>
      </c>
      <c r="Q47" s="33" t="str">
        <f>UPPER(IF(Table1[[#This Row],[ERAccess
Username]]="","",Table1[[#This Row],[Set
Password]]))</f>
        <v/>
      </c>
      <c r="R47" s="31"/>
      <c r="S47" s="33" t="str">
        <f>IF(Table1[[#This Row],[Carmind
Username]]="","",Table1[[#This Row],[Carmind
Username]])</f>
        <v/>
      </c>
      <c r="T47" s="31"/>
      <c r="U47" s="33"/>
      <c r="V47" s="31"/>
      <c r="W47" s="33"/>
      <c r="X47" s="31"/>
      <c r="Y47" s="33"/>
      <c r="Z47" s="59" t="s">
        <v>814</v>
      </c>
      <c r="AA47" s="31" t="s">
        <v>602</v>
      </c>
      <c r="AB47" s="33" t="str">
        <f>IF(Table1[[#This Row],[Spark
Username]]="","","Pedder12!")</f>
        <v>Pedder12!</v>
      </c>
      <c r="AC47" s="61" t="s">
        <v>604</v>
      </c>
      <c r="AD47" s="32" t="str">
        <f>IF(Table1[[#This Row],[WhosCalling
Username]]="","",Table1[[#This Row],[Set
Password]])</f>
        <v>Heme4546</v>
      </c>
      <c r="AE47" s="31"/>
      <c r="AF47" s="33" t="str">
        <f>IF(Table1[[#This Row],[Windows
Domain
User]]="","",Table1[[#This Row],[Set
Password]])</f>
        <v/>
      </c>
      <c r="AH47" s="67" t="str">
        <f>IF(Table1[[#This Row],[Conversa
AVA]]="","",Table1[[#This Row],[Set
Password]])</f>
        <v/>
      </c>
    </row>
    <row r="48" spans="1:34" x14ac:dyDescent="0.25">
      <c r="A48" s="24" t="s">
        <v>724</v>
      </c>
      <c r="B48" s="24" t="s">
        <v>725</v>
      </c>
      <c r="C48" s="24" t="str">
        <f t="shared" si="1"/>
        <v>Mark Baldwin</v>
      </c>
      <c r="D48" s="31">
        <v>2071</v>
      </c>
      <c r="E48" s="34">
        <v>42047</v>
      </c>
      <c r="F48" s="33" t="s">
        <v>727</v>
      </c>
      <c r="G48" s="41" t="s">
        <v>726</v>
      </c>
      <c r="H48" s="33" t="str">
        <f>IF(Table1[[#This Row],[Email Address]]="","",Table1[[#This Row],[Set
Password]])</f>
        <v>Heme3848</v>
      </c>
      <c r="I48" s="31" t="s">
        <v>728</v>
      </c>
      <c r="J48" s="33" t="str">
        <f>IF(Table1[[#This Row],[DealerSocket
Username]]="","",Table1[[#This Row],[Set
Password]])</f>
        <v>Heme3848</v>
      </c>
      <c r="K48" s="31"/>
      <c r="L48" s="33" t="str">
        <f>IF(Table1[[#This Row],[NNAnet
Username]]="","",Table1[[#This Row],[Set
Password]])</f>
        <v/>
      </c>
      <c r="M48" s="31"/>
      <c r="N48" s="33" t="str">
        <f>IF(Table1[[#This Row],[DealerConnect
Username]]="","",Table1[[#This Row],[Set
Password]])</f>
        <v/>
      </c>
      <c r="O48" s="31" t="s">
        <v>804</v>
      </c>
      <c r="P48" s="32" t="str">
        <f>UPPER(IF(Table1[[#This Row],[Reynolds
Access]]="YES",CONCATENATE(LEFT(Table1[[#This Row],[First]],1), Table1[[#This Row],[Last]]),""))</f>
        <v/>
      </c>
      <c r="Q48" s="33" t="str">
        <f>UPPER(IF(Table1[[#This Row],[ERAccess
Username]]="","",Table1[[#This Row],[Set
Password]]))</f>
        <v/>
      </c>
      <c r="R48" s="31"/>
      <c r="S48" s="33" t="str">
        <f>IF(Table1[[#This Row],[Carmind
Username]]="","",Table1[[#This Row],[Carmind
Username]])</f>
        <v/>
      </c>
      <c r="T48" s="31"/>
      <c r="U48" s="33"/>
      <c r="V48" s="31"/>
      <c r="W48" s="33"/>
      <c r="X48" s="31"/>
      <c r="Y48" s="33"/>
      <c r="Z48" s="59" t="s">
        <v>814</v>
      </c>
      <c r="AA48" s="31"/>
      <c r="AB48" s="33" t="str">
        <f>IF(Table1[[#This Row],[Spark
Username]]="","","Pedder12!")</f>
        <v/>
      </c>
      <c r="AC48" s="31" t="s">
        <v>612</v>
      </c>
      <c r="AD48" s="32" t="str">
        <f>IF(Table1[[#This Row],[WhosCalling
Username]]="","",Table1[[#This Row],[Set
Password]])</f>
        <v>Heme3848</v>
      </c>
      <c r="AE48" s="31"/>
      <c r="AF48" s="33" t="str">
        <f>IF(Table1[[#This Row],[Windows
Domain
User]]="","",Table1[[#This Row],[Set
Password]])</f>
        <v/>
      </c>
      <c r="AH48" s="67" t="str">
        <f>IF(Table1[[#This Row],[Conversa
AVA]]="","",Table1[[#This Row],[Set
Password]])</f>
        <v/>
      </c>
    </row>
    <row r="49" spans="1:34" x14ac:dyDescent="0.25">
      <c r="A49" s="24" t="s">
        <v>761</v>
      </c>
      <c r="B49" s="24" t="s">
        <v>737</v>
      </c>
      <c r="C49" s="24" t="str">
        <f t="shared" si="1"/>
        <v>Caity Campbell</v>
      </c>
      <c r="D49" s="31">
        <v>2072</v>
      </c>
      <c r="E49" s="34">
        <v>42054</v>
      </c>
      <c r="F49" s="33" t="s">
        <v>736</v>
      </c>
      <c r="G49" s="41" t="s">
        <v>762</v>
      </c>
      <c r="H49" s="33" t="str">
        <f>IF(Table1[[#This Row],[Email Address]]="","",Table1[[#This Row],[Set
Password]])</f>
        <v>Heme7643</v>
      </c>
      <c r="I49" s="31" t="s">
        <v>742</v>
      </c>
      <c r="J49" s="33" t="str">
        <f>IF(Table1[[#This Row],[DealerSocket
Username]]="","",Table1[[#This Row],[Set
Password]])</f>
        <v>Heme7643</v>
      </c>
      <c r="K49" s="31"/>
      <c r="L49" s="33" t="str">
        <f>IF(Table1[[#This Row],[NNAnet
Username]]="","",Table1[[#This Row],[Set
Password]])</f>
        <v/>
      </c>
      <c r="M49" s="31"/>
      <c r="N49" s="33" t="str">
        <f>IF(Table1[[#This Row],[DealerConnect
Username]]="","",Table1[[#This Row],[Set
Password]])</f>
        <v/>
      </c>
      <c r="O49" s="31" t="s">
        <v>804</v>
      </c>
      <c r="P49" s="32" t="str">
        <f>UPPER(IF(Table1[[#This Row],[Reynolds
Access]]="YES",CONCATENATE(LEFT(Table1[[#This Row],[First]],1), Table1[[#This Row],[Last]]),""))</f>
        <v/>
      </c>
      <c r="Q49" s="33" t="str">
        <f>UPPER(IF(Table1[[#This Row],[ERAccess
Username]]="","",Table1[[#This Row],[Set
Password]]))</f>
        <v/>
      </c>
      <c r="R49" s="31"/>
      <c r="S49" s="33" t="str">
        <f>IF(Table1[[#This Row],[Carmind
Username]]="","",Table1[[#This Row],[Carmind
Username]])</f>
        <v/>
      </c>
      <c r="T49" s="31"/>
      <c r="U49" s="33"/>
      <c r="V49" s="31"/>
      <c r="W49" s="33"/>
      <c r="X49" s="31"/>
      <c r="Y49" s="33"/>
      <c r="Z49" s="59" t="s">
        <v>814</v>
      </c>
      <c r="AA49" s="31"/>
      <c r="AB49" s="33" t="str">
        <f>IF(Table1[[#This Row],[Spark
Username]]="","","Pedder12!")</f>
        <v/>
      </c>
      <c r="AC49" s="31"/>
      <c r="AD49" s="32" t="str">
        <f>IF(Table1[[#This Row],[WhosCalling
Username]]="","",Table1[[#This Row],[Set
Password]])</f>
        <v/>
      </c>
      <c r="AE49" s="31"/>
      <c r="AF49" s="33" t="str">
        <f>IF(Table1[[#This Row],[Windows
Domain
User]]="","",Table1[[#This Row],[Set
Password]])</f>
        <v/>
      </c>
      <c r="AH49" s="67" t="str">
        <f>IF(Table1[[#This Row],[Conversa
AVA]]="","",Table1[[#This Row],[Set
Password]])</f>
        <v/>
      </c>
    </row>
    <row r="50" spans="1:34" x14ac:dyDescent="0.25">
      <c r="A50" s="24" t="s">
        <v>278</v>
      </c>
      <c r="B50" s="24" t="s">
        <v>279</v>
      </c>
      <c r="C50" s="24" t="str">
        <f t="shared" si="1"/>
        <v>Amy Papavero</v>
      </c>
      <c r="D50" s="31">
        <v>2087</v>
      </c>
      <c r="E50" s="34">
        <v>41807</v>
      </c>
      <c r="F50" s="33" t="s">
        <v>281</v>
      </c>
      <c r="G50" s="41" t="s">
        <v>282</v>
      </c>
      <c r="H50" s="33" t="str">
        <f>IF(Table1[[#This Row],[Email Address]]="","",Table1[[#This Row],[Set
Password]])</f>
        <v>Race2696</v>
      </c>
      <c r="I50" s="31" t="s">
        <v>280</v>
      </c>
      <c r="J50" s="33" t="str">
        <f>IF(Table1[[#This Row],[DealerSocket
Username]]="","",Table1[[#This Row],[Set
Password]])</f>
        <v>Race2696</v>
      </c>
      <c r="K50" s="31" t="s">
        <v>283</v>
      </c>
      <c r="L50" s="33" t="str">
        <f>IF(Table1[[#This Row],[NNAnet
Username]]="","",Table1[[#This Row],[Set
Password]])</f>
        <v>Race2696</v>
      </c>
      <c r="M50" s="31"/>
      <c r="N50" s="33" t="str">
        <f>IF(Table1[[#This Row],[DealerConnect
Username]]="","",Table1[[#This Row],[Set
Password]])</f>
        <v/>
      </c>
      <c r="O50" s="31" t="s">
        <v>804</v>
      </c>
      <c r="P50" s="32" t="str">
        <f>UPPER(IF(Table1[[#This Row],[Reynolds
Access]]="YES",CONCATENATE(LEFT(Table1[[#This Row],[First]],1), Table1[[#This Row],[Last]]),""))</f>
        <v/>
      </c>
      <c r="Q50" s="33" t="str">
        <f>UPPER(IF(Table1[[#This Row],[ERAccess
Username]]="","",Table1[[#This Row],[Set
Password]]))</f>
        <v/>
      </c>
      <c r="R50" s="31"/>
      <c r="S50" s="33" t="str">
        <f>IF(Table1[[#This Row],[Carmind
Username]]="","",Table1[[#This Row],[Carmind
Username]])</f>
        <v/>
      </c>
      <c r="T50" s="31"/>
      <c r="U50" s="33"/>
      <c r="V50" s="31"/>
      <c r="W50" s="33"/>
      <c r="X50" s="31" t="s">
        <v>284</v>
      </c>
      <c r="Y50" s="33" t="s">
        <v>281</v>
      </c>
      <c r="Z50" s="59" t="s">
        <v>814</v>
      </c>
      <c r="AA50" s="31"/>
      <c r="AB50" s="33" t="str">
        <f>IF(Table1[[#This Row],[Spark
Username]]="","","Pedder12!")</f>
        <v/>
      </c>
      <c r="AC50" s="31"/>
      <c r="AD50" s="32" t="str">
        <f>IF(Table1[[#This Row],[WhosCalling
Username]]="","",Table1[[#This Row],[Set
Password]])</f>
        <v/>
      </c>
      <c r="AE50" s="31"/>
      <c r="AF50" s="33" t="str">
        <f>IF(Table1[[#This Row],[Windows
Domain
User]]="","",Table1[[#This Row],[Set
Password]])</f>
        <v/>
      </c>
      <c r="AH50" s="67" t="str">
        <f>IF(Table1[[#This Row],[Conversa
AVA]]="","",Table1[[#This Row],[Set
Password]])</f>
        <v/>
      </c>
    </row>
    <row r="51" spans="1:34" x14ac:dyDescent="0.25">
      <c r="A51" s="24" t="s">
        <v>355</v>
      </c>
      <c r="B51" s="24" t="s">
        <v>356</v>
      </c>
      <c r="C51" s="24" t="str">
        <f t="shared" si="1"/>
        <v>Jonathan Lord</v>
      </c>
      <c r="D51" s="31">
        <v>2099</v>
      </c>
      <c r="E51" s="34">
        <v>41912</v>
      </c>
      <c r="F51" s="33" t="s">
        <v>359</v>
      </c>
      <c r="G51" s="41" t="s">
        <v>358</v>
      </c>
      <c r="H51" s="33" t="str">
        <f>IF(Table1[[#This Row],[Email Address]]="","",Table1[[#This Row],[Set
Password]])</f>
        <v>Race2014</v>
      </c>
      <c r="I51" s="31" t="s">
        <v>357</v>
      </c>
      <c r="J51" s="33" t="str">
        <f>IF(Table1[[#This Row],[DealerSocket
Username]]="","",Table1[[#This Row],[Set
Password]])</f>
        <v>Race2014</v>
      </c>
      <c r="K51" s="31" t="s">
        <v>360</v>
      </c>
      <c r="L51" s="33" t="str">
        <f>IF(Table1[[#This Row],[NNAnet
Username]]="","",Table1[[#This Row],[Set
Password]])</f>
        <v>Race2014</v>
      </c>
      <c r="M51" s="31"/>
      <c r="N51" s="33" t="str">
        <f>IF(Table1[[#This Row],[DealerConnect
Username]]="","",Table1[[#This Row],[Set
Password]])</f>
        <v/>
      </c>
      <c r="O51" s="31" t="s">
        <v>803</v>
      </c>
      <c r="P51" s="32" t="str">
        <f>UPPER(IF(Table1[[#This Row],[Reynolds
Access]]="YES",CONCATENATE(LEFT(Table1[[#This Row],[First]],1), Table1[[#This Row],[Last]]),""))</f>
        <v>JLORD</v>
      </c>
      <c r="Q51" s="33" t="str">
        <f>UPPER(IF(Table1[[#This Row],[ERAccess
Username]]="","",Table1[[#This Row],[Set
Password]]))</f>
        <v>RACE2014</v>
      </c>
      <c r="R51" s="31"/>
      <c r="S51" s="33" t="str">
        <f>IF(Table1[[#This Row],[Carmind
Username]]="","",Table1[[#This Row],[Carmind
Username]])</f>
        <v/>
      </c>
      <c r="T51" s="31"/>
      <c r="U51" s="33"/>
      <c r="V51" s="31"/>
      <c r="W51" s="33"/>
      <c r="X51" s="31" t="s">
        <v>361</v>
      </c>
      <c r="Y51" s="33" t="s">
        <v>359</v>
      </c>
      <c r="Z51" s="59" t="s">
        <v>814</v>
      </c>
      <c r="AA51" s="31" t="s">
        <v>626</v>
      </c>
      <c r="AB51" s="33" t="str">
        <f>IF(Table1[[#This Row],[Spark
Username]]="","","Pedder12!")</f>
        <v>Pedder12!</v>
      </c>
      <c r="AC51" s="31"/>
      <c r="AD51" s="32" t="str">
        <f>IF(Table1[[#This Row],[WhosCalling
Username]]="","",Table1[[#This Row],[Set
Password]])</f>
        <v/>
      </c>
      <c r="AE51" s="31"/>
      <c r="AF51" s="33" t="str">
        <f>IF(Table1[[#This Row],[Windows
Domain
User]]="","",Table1[[#This Row],[Set
Password]])</f>
        <v/>
      </c>
      <c r="AH51" s="67" t="str">
        <f>IF(Table1[[#This Row],[Conversa
AVA]]="","",Table1[[#This Row],[Set
Password]])</f>
        <v/>
      </c>
    </row>
    <row r="52" spans="1:34" x14ac:dyDescent="0.25">
      <c r="A52" s="24" t="s">
        <v>380</v>
      </c>
      <c r="B52" s="24" t="s">
        <v>381</v>
      </c>
      <c r="C52" s="24" t="str">
        <f t="shared" si="1"/>
        <v>Veronica Smith</v>
      </c>
      <c r="D52" s="31">
        <v>2100</v>
      </c>
      <c r="E52" s="34">
        <v>41913</v>
      </c>
      <c r="F52" s="33" t="s">
        <v>383</v>
      </c>
      <c r="G52" s="41" t="s">
        <v>382</v>
      </c>
      <c r="H52" s="33" t="str">
        <f>IF(Table1[[#This Row],[Email Address]]="","",Table1[[#This Row],[Set
Password]])</f>
        <v>Race4112</v>
      </c>
      <c r="I52" s="31" t="s">
        <v>384</v>
      </c>
      <c r="J52" s="33" t="str">
        <f>IF(Table1[[#This Row],[DealerSocket
Username]]="","",Table1[[#This Row],[Set
Password]])</f>
        <v>Race4112</v>
      </c>
      <c r="K52" s="31" t="s">
        <v>385</v>
      </c>
      <c r="L52" s="33" t="str">
        <f>IF(Table1[[#This Row],[NNAnet
Username]]="","",Table1[[#This Row],[Set
Password]])</f>
        <v>Race4112</v>
      </c>
      <c r="M52" s="31"/>
      <c r="N52" s="33" t="str">
        <f>IF(Table1[[#This Row],[DealerConnect
Username]]="","",Table1[[#This Row],[Set
Password]])</f>
        <v/>
      </c>
      <c r="O52" s="31" t="s">
        <v>803</v>
      </c>
      <c r="P52" s="32" t="str">
        <f>UPPER(IF(Table1[[#This Row],[Reynolds
Access]]="YES",CONCATENATE(LEFT(Table1[[#This Row],[First]],1), Table1[[#This Row],[Last]]),""))</f>
        <v>VSMITH</v>
      </c>
      <c r="Q52" s="33" t="str">
        <f>UPPER(IF(Table1[[#This Row],[ERAccess
Username]]="","",Table1[[#This Row],[Set
Password]]))</f>
        <v>RACE4112</v>
      </c>
      <c r="R52" s="31" t="s">
        <v>633</v>
      </c>
      <c r="S52" s="33" t="str">
        <f>IF(Table1[[#This Row],[Carmind
Username]]="","",Table1[[#This Row],[Carmind
Username]])</f>
        <v>jduarte</v>
      </c>
      <c r="T52" s="31"/>
      <c r="U52" s="33"/>
      <c r="V52" s="31"/>
      <c r="W52" s="33"/>
      <c r="X52" s="31"/>
      <c r="Y52" s="33"/>
      <c r="Z52" s="59" t="s">
        <v>814</v>
      </c>
      <c r="AA52" s="31"/>
      <c r="AB52" s="33" t="str">
        <f>IF(Table1[[#This Row],[Spark
Username]]="","","Pedder12!")</f>
        <v/>
      </c>
      <c r="AC52" s="31"/>
      <c r="AD52" s="32" t="str">
        <f>IF(Table1[[#This Row],[WhosCalling
Username]]="","",Table1[[#This Row],[Set
Password]])</f>
        <v/>
      </c>
      <c r="AE52" s="31"/>
      <c r="AF52" s="33" t="str">
        <f>IF(Table1[[#This Row],[Windows
Domain
User]]="","",Table1[[#This Row],[Set
Password]])</f>
        <v/>
      </c>
      <c r="AH52" s="67" t="str">
        <f>IF(Table1[[#This Row],[Conversa
AVA]]="","",Table1[[#This Row],[Set
Password]])</f>
        <v/>
      </c>
    </row>
    <row r="53" spans="1:34" x14ac:dyDescent="0.25">
      <c r="A53" s="24" t="s">
        <v>400</v>
      </c>
      <c r="B53" s="24" t="s">
        <v>401</v>
      </c>
      <c r="C53" s="24" t="str">
        <f t="shared" si="1"/>
        <v>Romel Sanchez</v>
      </c>
      <c r="D53" s="31">
        <v>2102</v>
      </c>
      <c r="E53" s="34">
        <v>41920</v>
      </c>
      <c r="F53" s="33" t="s">
        <v>403</v>
      </c>
      <c r="G53" s="41" t="s">
        <v>405</v>
      </c>
      <c r="H53" s="33" t="str">
        <f>IF(Table1[[#This Row],[Email Address]]="","",Table1[[#This Row],[Set
Password]])</f>
        <v>Race3480</v>
      </c>
      <c r="I53" s="31" t="s">
        <v>402</v>
      </c>
      <c r="J53" s="33" t="str">
        <f>IF(Table1[[#This Row],[DealerSocket
Username]]="","",Table1[[#This Row],[Set
Password]])</f>
        <v>Race3480</v>
      </c>
      <c r="K53" s="31" t="s">
        <v>404</v>
      </c>
      <c r="L53" s="33" t="str">
        <f>IF(Table1[[#This Row],[NNAnet
Username]]="","",Table1[[#This Row],[Set
Password]])</f>
        <v>Race3480</v>
      </c>
      <c r="M53" s="31" t="s">
        <v>639</v>
      </c>
      <c r="N53" s="33" t="str">
        <f>IF(Table1[[#This Row],[DealerConnect
Username]]="","",Table1[[#This Row],[Set
Password]])</f>
        <v>Race3480</v>
      </c>
      <c r="O53" s="31" t="s">
        <v>804</v>
      </c>
      <c r="P53" s="32" t="str">
        <f>UPPER(IF(Table1[[#This Row],[Reynolds
Access]]="YES",CONCATENATE(LEFT(Table1[[#This Row],[First]],1), Table1[[#This Row],[Last]]),""))</f>
        <v/>
      </c>
      <c r="Q53" s="33" t="str">
        <f>UPPER(IF(Table1[[#This Row],[ERAccess
Username]]="","",Table1[[#This Row],[Set
Password]]))</f>
        <v/>
      </c>
      <c r="R53" s="31"/>
      <c r="S53" s="33" t="str">
        <f>IF(Table1[[#This Row],[Carmind
Username]]="","",Table1[[#This Row],[Carmind
Username]])</f>
        <v/>
      </c>
      <c r="T53" s="31"/>
      <c r="U53" s="33"/>
      <c r="V53" s="31"/>
      <c r="W53" s="33"/>
      <c r="X53" s="31" t="s">
        <v>407</v>
      </c>
      <c r="Y53" s="33" t="s">
        <v>403</v>
      </c>
      <c r="Z53" s="59" t="s">
        <v>814</v>
      </c>
      <c r="AA53" s="31"/>
      <c r="AB53" s="33" t="str">
        <f>IF(Table1[[#This Row],[Spark
Username]]="","","Pedder12!")</f>
        <v/>
      </c>
      <c r="AC53" s="31"/>
      <c r="AD53" s="32" t="str">
        <f>IF(Table1[[#This Row],[WhosCalling
Username]]="","",Table1[[#This Row],[Set
Password]])</f>
        <v/>
      </c>
      <c r="AE53" s="31"/>
      <c r="AF53" s="33" t="str">
        <f>IF(Table1[[#This Row],[Windows
Domain
User]]="","",Table1[[#This Row],[Set
Password]])</f>
        <v/>
      </c>
      <c r="AH53" s="67" t="str">
        <f>IF(Table1[[#This Row],[Conversa
AVA]]="","",Table1[[#This Row],[Set
Password]])</f>
        <v/>
      </c>
    </row>
    <row r="54" spans="1:34" x14ac:dyDescent="0.25">
      <c r="A54" s="24" t="s">
        <v>530</v>
      </c>
      <c r="B54" s="24" t="s">
        <v>531</v>
      </c>
      <c r="C54" s="24" t="str">
        <f t="shared" si="1"/>
        <v>Muhammed Salam</v>
      </c>
      <c r="D54" s="31">
        <v>2106</v>
      </c>
      <c r="E54" s="34">
        <v>41946</v>
      </c>
      <c r="F54" s="33" t="s">
        <v>533</v>
      </c>
      <c r="G54" s="41" t="s">
        <v>532</v>
      </c>
      <c r="H54" s="33" t="str">
        <f>IF(Table1[[#This Row],[Email Address]]="","",Table1[[#This Row],[Set
Password]])</f>
        <v>Race6918</v>
      </c>
      <c r="I54" s="31" t="s">
        <v>534</v>
      </c>
      <c r="J54" s="33" t="str">
        <f>IF(Table1[[#This Row],[DealerSocket
Username]]="","",Table1[[#This Row],[Set
Password]])</f>
        <v>Race6918</v>
      </c>
      <c r="K54" s="31" t="s">
        <v>535</v>
      </c>
      <c r="L54" s="33" t="str">
        <f>IF(Table1[[#This Row],[NNAnet
Username]]="","",Table1[[#This Row],[Set
Password]])</f>
        <v>Race6918</v>
      </c>
      <c r="M54" s="31"/>
      <c r="N54" s="33" t="str">
        <f>IF(Table1[[#This Row],[DealerConnect
Username]]="","",Table1[[#This Row],[Set
Password]])</f>
        <v/>
      </c>
      <c r="O54" s="31" t="s">
        <v>804</v>
      </c>
      <c r="P54" s="32" t="str">
        <f>UPPER(IF(Table1[[#This Row],[Reynolds
Access]]="YES",CONCATENATE(LEFT(Table1[[#This Row],[First]],1), Table1[[#This Row],[Last]]),""))</f>
        <v/>
      </c>
      <c r="Q54" s="33" t="str">
        <f>UPPER(IF(Table1[[#This Row],[ERAccess
Username]]="","",Table1[[#This Row],[Set
Password]]))</f>
        <v/>
      </c>
      <c r="R54" s="31"/>
      <c r="S54" s="33" t="str">
        <f>IF(Table1[[#This Row],[Carmind
Username]]="","",Table1[[#This Row],[Carmind
Username]])</f>
        <v/>
      </c>
      <c r="T54" s="31"/>
      <c r="U54" s="33"/>
      <c r="V54" s="31"/>
      <c r="W54" s="33"/>
      <c r="X54" s="31"/>
      <c r="Y54" s="33"/>
      <c r="Z54" s="59" t="s">
        <v>814</v>
      </c>
      <c r="AA54" s="31"/>
      <c r="AB54" s="33" t="str">
        <f>IF(Table1[[#This Row],[Spark
Username]]="","","Pedder12!")</f>
        <v/>
      </c>
      <c r="AC54" s="31"/>
      <c r="AD54" s="32" t="str">
        <f>IF(Table1[[#This Row],[WhosCalling
Username]]="","",Table1[[#This Row],[Set
Password]])</f>
        <v/>
      </c>
      <c r="AE54" s="31"/>
      <c r="AF54" s="33" t="str">
        <f>IF(Table1[[#This Row],[Windows
Domain
User]]="","",Table1[[#This Row],[Set
Password]])</f>
        <v/>
      </c>
      <c r="AH54" s="67" t="str">
        <f>IF(Table1[[#This Row],[Conversa
AVA]]="","",Table1[[#This Row],[Set
Password]])</f>
        <v/>
      </c>
    </row>
    <row r="55" spans="1:34" x14ac:dyDescent="0.25">
      <c r="A55" s="24" t="s">
        <v>640</v>
      </c>
      <c r="B55" s="24" t="s">
        <v>641</v>
      </c>
      <c r="C55" s="24" t="str">
        <f t="shared" si="1"/>
        <v>Patrick Fuell</v>
      </c>
      <c r="D55" s="31">
        <v>2115</v>
      </c>
      <c r="E55" s="34">
        <v>42019</v>
      </c>
      <c r="F55" s="33" t="s">
        <v>643</v>
      </c>
      <c r="G55" s="41" t="s">
        <v>644</v>
      </c>
      <c r="H55" s="33" t="str">
        <f>IF(Table1[[#This Row],[Email Address]]="","",Table1[[#This Row],[Set
Password]])</f>
        <v>Race4571</v>
      </c>
      <c r="I55" s="31" t="s">
        <v>642</v>
      </c>
      <c r="J55" s="33" t="str">
        <f>IF(Table1[[#This Row],[DealerSocket
Username]]="","",Table1[[#This Row],[Set
Password]])</f>
        <v>Race4571</v>
      </c>
      <c r="K55" s="31" t="s">
        <v>645</v>
      </c>
      <c r="L55" s="33" t="str">
        <f>IF(Table1[[#This Row],[NNAnet
Username]]="","",Table1[[#This Row],[Set
Password]])</f>
        <v>Race4571</v>
      </c>
      <c r="M55" s="31"/>
      <c r="N55" s="33" t="str">
        <f>IF(Table1[[#This Row],[DealerConnect
Username]]="","",Table1[[#This Row],[Set
Password]])</f>
        <v/>
      </c>
      <c r="O55" s="31" t="s">
        <v>804</v>
      </c>
      <c r="P55" s="32" t="str">
        <f>UPPER(IF(Table1[[#This Row],[Reynolds
Access]]="YES",CONCATENATE(LEFT(Table1[[#This Row],[First]],1), Table1[[#This Row],[Last]]),""))</f>
        <v/>
      </c>
      <c r="Q55" s="33" t="str">
        <f>UPPER(IF(Table1[[#This Row],[ERAccess
Username]]="","",Table1[[#This Row],[Set
Password]]))</f>
        <v/>
      </c>
      <c r="R55" s="31"/>
      <c r="S55" s="33" t="str">
        <f>IF(Table1[[#This Row],[Carmind
Username]]="","",Table1[[#This Row],[Carmind
Username]])</f>
        <v/>
      </c>
      <c r="T55" s="31"/>
      <c r="U55" s="33"/>
      <c r="V55" s="31" t="s">
        <v>651</v>
      </c>
      <c r="W55" s="33" t="s">
        <v>652</v>
      </c>
      <c r="X55" s="31"/>
      <c r="Y55" s="33"/>
      <c r="Z55" s="59" t="s">
        <v>814</v>
      </c>
      <c r="AA55" s="31" t="s">
        <v>364</v>
      </c>
      <c r="AB55" s="33" t="str">
        <f>IF(Table1[[#This Row],[Spark
Username]]="","","Pedder12!")</f>
        <v>Pedder12!</v>
      </c>
      <c r="AC55" s="31" t="s">
        <v>650</v>
      </c>
      <c r="AD55" s="32" t="str">
        <f>IF(Table1[[#This Row],[WhosCalling
Username]]="","",Table1[[#This Row],[Set
Password]])</f>
        <v>Race4571</v>
      </c>
      <c r="AE55" s="31"/>
      <c r="AF55" s="33" t="str">
        <f>IF(Table1[[#This Row],[Windows
Domain
User]]="","",Table1[[#This Row],[Set
Password]])</f>
        <v/>
      </c>
      <c r="AH55" s="67" t="str">
        <f>IF(Table1[[#This Row],[Conversa
AVA]]="","",Table1[[#This Row],[Set
Password]])</f>
        <v/>
      </c>
    </row>
    <row r="56" spans="1:34" x14ac:dyDescent="0.25">
      <c r="A56" s="24" t="s">
        <v>702</v>
      </c>
      <c r="B56" s="24" t="s">
        <v>703</v>
      </c>
      <c r="C56" s="24" t="str">
        <f t="shared" si="1"/>
        <v>Jason Enciso</v>
      </c>
      <c r="D56" s="31">
        <v>2116</v>
      </c>
      <c r="E56" s="34">
        <v>42044</v>
      </c>
      <c r="F56" s="33" t="s">
        <v>705</v>
      </c>
      <c r="G56" s="41" t="s">
        <v>704</v>
      </c>
      <c r="H56" s="33" t="str">
        <f>IF(Table1[[#This Row],[Email Address]]="","",Table1[[#This Row],[Set
Password]])</f>
        <v>Race5328</v>
      </c>
      <c r="I56" s="31" t="s">
        <v>710</v>
      </c>
      <c r="J56" s="33" t="str">
        <f>IF(Table1[[#This Row],[DealerSocket
Username]]="","",Table1[[#This Row],[Set
Password]])</f>
        <v>Race5328</v>
      </c>
      <c r="K56" s="31" t="s">
        <v>712</v>
      </c>
      <c r="L56" s="33" t="str">
        <f>IF(Table1[[#This Row],[NNAnet
Username]]="","",Table1[[#This Row],[Set
Password]])</f>
        <v>Race5328</v>
      </c>
      <c r="M56" s="31" t="s">
        <v>659</v>
      </c>
      <c r="N56" s="33" t="str">
        <f>IF(Table1[[#This Row],[DealerConnect
Username]]="","",Table1[[#This Row],[Set
Password]])</f>
        <v>Race5328</v>
      </c>
      <c r="O56" s="31" t="s">
        <v>804</v>
      </c>
      <c r="P56" s="32" t="str">
        <f>UPPER(IF(Table1[[#This Row],[Reynolds
Access]]="YES",CONCATENATE(LEFT(Table1[[#This Row],[First]],1), Table1[[#This Row],[Last]]),""))</f>
        <v/>
      </c>
      <c r="Q56" s="33" t="str">
        <f>UPPER(IF(Table1[[#This Row],[ERAccess
Username]]="","",Table1[[#This Row],[Set
Password]]))</f>
        <v/>
      </c>
      <c r="R56" s="31"/>
      <c r="S56" s="33" t="str">
        <f>IF(Table1[[#This Row],[Carmind
Username]]="","",Table1[[#This Row],[Carmind
Username]])</f>
        <v/>
      </c>
      <c r="T56" s="31"/>
      <c r="U56" s="33"/>
      <c r="V56" s="31"/>
      <c r="W56" s="33"/>
      <c r="X56" s="31"/>
      <c r="Y56" s="33"/>
      <c r="Z56" s="59" t="s">
        <v>814</v>
      </c>
      <c r="AA56" s="31"/>
      <c r="AB56" s="33" t="str">
        <f>IF(Table1[[#This Row],[Spark
Username]]="","","Pedder12!")</f>
        <v/>
      </c>
      <c r="AC56" s="31"/>
      <c r="AD56" s="32" t="str">
        <f>IF(Table1[[#This Row],[WhosCalling
Username]]="","",Table1[[#This Row],[Set
Password]])</f>
        <v/>
      </c>
      <c r="AE56" s="31"/>
      <c r="AF56" s="33" t="str">
        <f>IF(Table1[[#This Row],[Windows
Domain
User]]="","",Table1[[#This Row],[Set
Password]])</f>
        <v/>
      </c>
      <c r="AH56" s="67" t="str">
        <f>IF(Table1[[#This Row],[Conversa
AVA]]="","",Table1[[#This Row],[Set
Password]])</f>
        <v/>
      </c>
    </row>
    <row r="57" spans="1:34" x14ac:dyDescent="0.25">
      <c r="A57" s="24" t="s">
        <v>714</v>
      </c>
      <c r="B57" s="24" t="s">
        <v>715</v>
      </c>
      <c r="C57" s="24" t="str">
        <f t="shared" si="1"/>
        <v>Johnny Han</v>
      </c>
      <c r="D57" s="31">
        <v>2118</v>
      </c>
      <c r="E57" s="34">
        <v>42045</v>
      </c>
      <c r="F57" s="33" t="s">
        <v>718</v>
      </c>
      <c r="G57" s="41" t="s">
        <v>716</v>
      </c>
      <c r="H57" s="33" t="str">
        <f>IF(Table1[[#This Row],[Email Address]]="","",Table1[[#This Row],[Set
Password]])</f>
        <v>Race8127</v>
      </c>
      <c r="I57" s="31" t="s">
        <v>717</v>
      </c>
      <c r="J57" s="33" t="str">
        <f>IF(Table1[[#This Row],[DealerSocket
Username]]="","",Table1[[#This Row],[Set
Password]])</f>
        <v>Race8127</v>
      </c>
      <c r="K57" s="31" t="s">
        <v>719</v>
      </c>
      <c r="L57" s="33" t="str">
        <f>IF(Table1[[#This Row],[NNAnet
Username]]="","",Table1[[#This Row],[Set
Password]])</f>
        <v>Race8127</v>
      </c>
      <c r="M57" s="31" t="s">
        <v>663</v>
      </c>
      <c r="N57" s="33" t="str">
        <f>IF(Table1[[#This Row],[DealerConnect
Username]]="","",Table1[[#This Row],[Set
Password]])</f>
        <v>Race8127</v>
      </c>
      <c r="O57" s="31" t="s">
        <v>803</v>
      </c>
      <c r="P57" s="32" t="str">
        <f>UPPER(IF(Table1[[#This Row],[Reynolds
Access]]="YES",CONCATENATE(LEFT(Table1[[#This Row],[First]],1), Table1[[#This Row],[Last]]),""))</f>
        <v>JHAN</v>
      </c>
      <c r="Q57" s="33" t="str">
        <f>UPPER(IF(Table1[[#This Row],[ERAccess
Username]]="","",Table1[[#This Row],[Set
Password]]))</f>
        <v>RACE8127</v>
      </c>
      <c r="R57" s="31"/>
      <c r="S57" s="33" t="str">
        <f>IF(Table1[[#This Row],[Carmind
Username]]="","",Table1[[#This Row],[Carmind
Username]])</f>
        <v/>
      </c>
      <c r="T57" s="31"/>
      <c r="U57" s="33"/>
      <c r="V57" s="31"/>
      <c r="W57" s="33"/>
      <c r="X57" s="31" t="s">
        <v>720</v>
      </c>
      <c r="Y57" s="33" t="s">
        <v>718</v>
      </c>
      <c r="Z57" s="59" t="s">
        <v>814</v>
      </c>
      <c r="AA57" s="31"/>
      <c r="AB57" s="33" t="str">
        <f>IF(Table1[[#This Row],[Spark
Username]]="","","Pedder12!")</f>
        <v/>
      </c>
      <c r="AC57" s="31"/>
      <c r="AD57" s="32" t="str">
        <f>IF(Table1[[#This Row],[WhosCalling
Username]]="","",Table1[[#This Row],[Set
Password]])</f>
        <v/>
      </c>
      <c r="AE57" s="31"/>
      <c r="AF57" s="33" t="str">
        <f>IF(Table1[[#This Row],[Windows
Domain
User]]="","",Table1[[#This Row],[Set
Password]])</f>
        <v/>
      </c>
      <c r="AH57" s="67" t="str">
        <f>IF(Table1[[#This Row],[Conversa
AVA]]="","",Table1[[#This Row],[Set
Password]])</f>
        <v/>
      </c>
    </row>
    <row r="58" spans="1:34" x14ac:dyDescent="0.25">
      <c r="A58" s="24" t="s">
        <v>743</v>
      </c>
      <c r="B58" s="24" t="s">
        <v>744</v>
      </c>
      <c r="C58" s="24" t="str">
        <f t="shared" si="1"/>
        <v>Maria Hernandez</v>
      </c>
      <c r="D58" s="31">
        <v>2119</v>
      </c>
      <c r="E58" s="34">
        <v>42054</v>
      </c>
      <c r="F58" s="33" t="s">
        <v>746</v>
      </c>
      <c r="G58" s="41" t="s">
        <v>745</v>
      </c>
      <c r="H58" s="33" t="str">
        <f>IF(Table1[[#This Row],[Email Address]]="","",Table1[[#This Row],[Set
Password]])</f>
        <v>Race7017</v>
      </c>
      <c r="I58" s="31" t="s">
        <v>752</v>
      </c>
      <c r="J58" s="33" t="str">
        <f>IF(Table1[[#This Row],[DealerSocket
Username]]="","",Table1[[#This Row],[Set
Password]])</f>
        <v>Race7017</v>
      </c>
      <c r="K58" s="31" t="s">
        <v>754</v>
      </c>
      <c r="L58" s="33" t="str">
        <f>IF(Table1[[#This Row],[NNAnet
Username]]="","",Table1[[#This Row],[Set
Password]])</f>
        <v>Race7017</v>
      </c>
      <c r="M58" s="31" t="s">
        <v>668</v>
      </c>
      <c r="N58" s="33" t="str">
        <f>IF(Table1[[#This Row],[DealerConnect
Username]]="","",Table1[[#This Row],[Set
Password]])</f>
        <v>Race7017</v>
      </c>
      <c r="O58" s="31" t="s">
        <v>804</v>
      </c>
      <c r="P58" s="32" t="str">
        <f>UPPER(IF(Table1[[#This Row],[Reynolds
Access]]="YES",CONCATENATE(LEFT(Table1[[#This Row],[First]],1), Table1[[#This Row],[Last]]),""))</f>
        <v/>
      </c>
      <c r="Q58" s="33" t="str">
        <f>UPPER(IF(Table1[[#This Row],[ERAccess
Username]]="","",Table1[[#This Row],[Set
Password]]))</f>
        <v/>
      </c>
      <c r="R58" s="31"/>
      <c r="S58" s="33" t="str">
        <f>IF(Table1[[#This Row],[Carmind
Username]]="","",Table1[[#This Row],[Carmind
Username]])</f>
        <v/>
      </c>
      <c r="T58" s="31"/>
      <c r="U58" s="33"/>
      <c r="V58" s="31"/>
      <c r="W58" s="33"/>
      <c r="X58" s="31"/>
      <c r="Y58" s="33"/>
      <c r="Z58" s="59" t="s">
        <v>814</v>
      </c>
      <c r="AA58" s="31"/>
      <c r="AB58" s="33" t="str">
        <f>IF(Table1[[#This Row],[Spark
Username]]="","","Pedder12!")</f>
        <v/>
      </c>
      <c r="AC58" s="31"/>
      <c r="AD58" s="32" t="str">
        <f>IF(Table1[[#This Row],[WhosCalling
Username]]="","",Table1[[#This Row],[Set
Password]])</f>
        <v/>
      </c>
      <c r="AE58" s="31"/>
      <c r="AF58" s="33" t="str">
        <f>IF(Table1[[#This Row],[Windows
Domain
User]]="","",Table1[[#This Row],[Set
Password]])</f>
        <v/>
      </c>
      <c r="AH58" s="67" t="str">
        <f>IF(Table1[[#This Row],[Conversa
AVA]]="","",Table1[[#This Row],[Set
Password]])</f>
        <v/>
      </c>
    </row>
    <row r="59" spans="1:34" x14ac:dyDescent="0.25">
      <c r="A59" s="24" t="s">
        <v>738</v>
      </c>
      <c r="B59" s="24" t="s">
        <v>739</v>
      </c>
      <c r="C59" s="24" t="str">
        <f t="shared" si="1"/>
        <v>Hector Jimenez</v>
      </c>
      <c r="D59" s="31">
        <v>2121</v>
      </c>
      <c r="E59" s="34">
        <v>42054</v>
      </c>
      <c r="F59" s="33" t="s">
        <v>741</v>
      </c>
      <c r="G59" s="41" t="s">
        <v>740</v>
      </c>
      <c r="H59" s="33" t="str">
        <f>IF(Table1[[#This Row],[Email Address]]="","",Table1[[#This Row],[Set
Password]])</f>
        <v>Race3989</v>
      </c>
      <c r="I59" s="31" t="s">
        <v>751</v>
      </c>
      <c r="J59" s="33" t="str">
        <f>IF(Table1[[#This Row],[DealerSocket
Username]]="","",Table1[[#This Row],[Set
Password]])</f>
        <v>Race3989</v>
      </c>
      <c r="K59" s="31" t="s">
        <v>753</v>
      </c>
      <c r="L59" s="33" t="str">
        <f>IF(Table1[[#This Row],[NNAnet
Username]]="","",Table1[[#This Row],[Set
Password]])</f>
        <v>Race3989</v>
      </c>
      <c r="M59" s="31"/>
      <c r="N59" s="33" t="str">
        <f>IF(Table1[[#This Row],[DealerConnect
Username]]="","",Table1[[#This Row],[Set
Password]])</f>
        <v/>
      </c>
      <c r="O59" s="31" t="s">
        <v>804</v>
      </c>
      <c r="P59" s="32" t="str">
        <f>UPPER(IF(Table1[[#This Row],[Reynolds
Access]]="YES",CONCATENATE(LEFT(Table1[[#This Row],[First]],1), Table1[[#This Row],[Last]]),""))</f>
        <v/>
      </c>
      <c r="Q59" s="33" t="str">
        <f>UPPER(IF(Table1[[#This Row],[ERAccess
Username]]="","",Table1[[#This Row],[Set
Password]]))</f>
        <v/>
      </c>
      <c r="R59" s="31"/>
      <c r="S59" s="33" t="str">
        <f>IF(Table1[[#This Row],[Carmind
Username]]="","",Table1[[#This Row],[Carmind
Username]])</f>
        <v/>
      </c>
      <c r="T59" s="31"/>
      <c r="U59" s="33"/>
      <c r="V59" s="31" t="s">
        <v>676</v>
      </c>
      <c r="W59" s="33" t="s">
        <v>590</v>
      </c>
      <c r="X59" s="31"/>
      <c r="Y59" s="33" t="s">
        <v>741</v>
      </c>
      <c r="Z59" s="59" t="s">
        <v>814</v>
      </c>
      <c r="AA59" s="31" t="s">
        <v>676</v>
      </c>
      <c r="AB59" s="33" t="str">
        <f>IF(Table1[[#This Row],[Spark
Username]]="","","Pedder12!")</f>
        <v>Pedder12!</v>
      </c>
      <c r="AC59" s="31" t="s">
        <v>676</v>
      </c>
      <c r="AD59" s="32" t="str">
        <f>IF(Table1[[#This Row],[WhosCalling
Username]]="","",Table1[[#This Row],[Set
Password]])</f>
        <v>Race3989</v>
      </c>
      <c r="AE59" s="31"/>
      <c r="AF59" s="33" t="str">
        <f>IF(Table1[[#This Row],[Windows
Domain
User]]="","",Table1[[#This Row],[Set
Password]])</f>
        <v/>
      </c>
      <c r="AH59" s="67" t="str">
        <f>IF(Table1[[#This Row],[Conversa
AVA]]="","",Table1[[#This Row],[Set
Password]])</f>
        <v/>
      </c>
    </row>
    <row r="60" spans="1:34" x14ac:dyDescent="0.25">
      <c r="A60" s="24" t="s">
        <v>702</v>
      </c>
      <c r="B60" s="24" t="s">
        <v>755</v>
      </c>
      <c r="C60" s="24" t="str">
        <f t="shared" si="1"/>
        <v>Jason Doran</v>
      </c>
      <c r="D60" s="31">
        <v>2122</v>
      </c>
      <c r="E60" s="34">
        <v>42055</v>
      </c>
      <c r="F60" s="33" t="s">
        <v>757</v>
      </c>
      <c r="G60" s="41" t="s">
        <v>756</v>
      </c>
      <c r="H60" s="33" t="str">
        <f>IF(Table1[[#This Row],[Email Address]]="","",Table1[[#This Row],[Set
Password]])</f>
        <v>Race5279</v>
      </c>
      <c r="I60" s="31" t="s">
        <v>758</v>
      </c>
      <c r="J60" s="33" t="str">
        <f>IF(Table1[[#This Row],[DealerSocket
Username]]="","",Table1[[#This Row],[Set
Password]])</f>
        <v>Race5279</v>
      </c>
      <c r="K60" s="31" t="s">
        <v>760</v>
      </c>
      <c r="L60" s="33" t="str">
        <f>IF(Table1[[#This Row],[NNAnet
Username]]="","",Table1[[#This Row],[Set
Password]])</f>
        <v>Race5279</v>
      </c>
      <c r="M60" s="31" t="s">
        <v>682</v>
      </c>
      <c r="N60" s="33" t="str">
        <f>IF(Table1[[#This Row],[DealerConnect
Username]]="","",Table1[[#This Row],[Set
Password]])</f>
        <v>Race5279</v>
      </c>
      <c r="O60" s="31" t="s">
        <v>804</v>
      </c>
      <c r="P60" s="32" t="str">
        <f>UPPER(IF(Table1[[#This Row],[Reynolds
Access]]="YES",CONCATENATE(LEFT(Table1[[#This Row],[First]],1), Table1[[#This Row],[Last]]),""))</f>
        <v/>
      </c>
      <c r="Q60" s="33" t="str">
        <f>UPPER(IF(Table1[[#This Row],[ERAccess
Username]]="","",Table1[[#This Row],[Set
Password]]))</f>
        <v/>
      </c>
      <c r="R60" s="31"/>
      <c r="S60" s="33" t="str">
        <f>IF(Table1[[#This Row],[Carmind
Username]]="","",Table1[[#This Row],[Carmind
Username]])</f>
        <v/>
      </c>
      <c r="T60" s="31"/>
      <c r="U60" s="33"/>
      <c r="V60" s="31"/>
      <c r="W60" s="33"/>
      <c r="X60" s="31"/>
      <c r="Y60" s="33"/>
      <c r="Z60" s="59" t="s">
        <v>814</v>
      </c>
      <c r="AA60" s="31"/>
      <c r="AB60" s="33" t="str">
        <f>IF(Table1[[#This Row],[Spark
Username]]="","","Pedder12!")</f>
        <v/>
      </c>
      <c r="AC60" s="31"/>
      <c r="AD60" s="32" t="str">
        <f>IF(Table1[[#This Row],[WhosCalling
Username]]="","",Table1[[#This Row],[Set
Password]])</f>
        <v/>
      </c>
      <c r="AE60" s="31"/>
      <c r="AF60" s="33" t="str">
        <f>IF(Table1[[#This Row],[Windows
Domain
User]]="","",Table1[[#This Row],[Set
Password]])</f>
        <v/>
      </c>
      <c r="AH60" s="67" t="str">
        <f>IF(Table1[[#This Row],[Conversa
AVA]]="","",Table1[[#This Row],[Set
Password]])</f>
        <v/>
      </c>
    </row>
    <row r="61" spans="1:34" x14ac:dyDescent="0.25">
      <c r="A61" s="24" t="s">
        <v>390</v>
      </c>
      <c r="B61" s="24" t="s">
        <v>391</v>
      </c>
      <c r="C61" s="24" t="str">
        <f t="shared" si="1"/>
        <v>Joel Williams</v>
      </c>
      <c r="D61" s="31">
        <v>3014</v>
      </c>
      <c r="E61" s="34">
        <v>41913</v>
      </c>
      <c r="F61" s="33" t="s">
        <v>393</v>
      </c>
      <c r="G61" s="41" t="s">
        <v>392</v>
      </c>
      <c r="H61" s="33" t="str">
        <f>IF(Table1[[#This Row],[Email Address]]="","",Table1[[#This Row],[Set
Password]])</f>
        <v>Lake3014</v>
      </c>
      <c r="I61" s="43" t="s">
        <v>394</v>
      </c>
      <c r="J61" s="33" t="str">
        <f>IF(Table1[[#This Row],[DealerSocket
Username]]="","",Table1[[#This Row],[Set
Password]])</f>
        <v>Lake3014</v>
      </c>
      <c r="K61" s="31"/>
      <c r="L61" s="33" t="str">
        <f>IF(Table1[[#This Row],[NNAnet
Username]]="","",Table1[[#This Row],[Set
Password]])</f>
        <v/>
      </c>
      <c r="M61" s="31"/>
      <c r="N61" s="33" t="str">
        <f>IF(Table1[[#This Row],[DealerConnect
Username]]="","",Table1[[#This Row],[Set
Password]])</f>
        <v/>
      </c>
      <c r="O61" s="31" t="s">
        <v>803</v>
      </c>
      <c r="P61" s="32" t="str">
        <f>UPPER(IF(Table1[[#This Row],[Reynolds
Access]]="YES",CONCATENATE(LEFT(Table1[[#This Row],[First]],1), Table1[[#This Row],[Last]]),""))</f>
        <v>JWILLIAMS</v>
      </c>
      <c r="Q61" s="33" t="str">
        <f>UPPER(IF(Table1[[#This Row],[ERAccess
Username]]="","",Table1[[#This Row],[Set
Password]]))</f>
        <v>LAKE3014</v>
      </c>
      <c r="R61" s="31"/>
      <c r="S61" s="33" t="str">
        <f>IF(Table1[[#This Row],[Carmind
Username]]="","",Table1[[#This Row],[Carmind
Username]])</f>
        <v/>
      </c>
      <c r="T61" s="31"/>
      <c r="U61" s="33"/>
      <c r="V61" s="31"/>
      <c r="W61" s="56"/>
      <c r="X61" s="31"/>
      <c r="Y61" s="33"/>
      <c r="Z61" s="59" t="s">
        <v>814</v>
      </c>
      <c r="AA61" s="31"/>
      <c r="AB61" s="33" t="str">
        <f>IF(Table1[[#This Row],[Spark
Username]]="","","Pedder12!")</f>
        <v/>
      </c>
      <c r="AC61" s="31"/>
      <c r="AD61" s="32" t="str">
        <f>IF(Table1[[#This Row],[WhosCalling
Username]]="","",Table1[[#This Row],[Set
Password]])</f>
        <v/>
      </c>
      <c r="AE61" s="31"/>
      <c r="AF61" s="33" t="str">
        <f>IF(Table1[[#This Row],[Windows
Domain
User]]="","",Table1[[#This Row],[Set
Password]])</f>
        <v/>
      </c>
      <c r="AH61" s="67" t="str">
        <f>IF(Table1[[#This Row],[Conversa
AVA]]="","",Table1[[#This Row],[Set
Password]])</f>
        <v/>
      </c>
    </row>
    <row r="62" spans="1:34" x14ac:dyDescent="0.25">
      <c r="A62" s="24" t="s">
        <v>457</v>
      </c>
      <c r="B62" s="24" t="s">
        <v>458</v>
      </c>
      <c r="C62" s="24" t="str">
        <f t="shared" si="1"/>
        <v>Gonzalo Lemus</v>
      </c>
      <c r="D62" s="31">
        <v>3016</v>
      </c>
      <c r="E62" s="34">
        <v>41930</v>
      </c>
      <c r="F62" s="33" t="s">
        <v>459</v>
      </c>
      <c r="G62" s="31"/>
      <c r="H62" s="33" t="str">
        <f>IF(Table1[[#This Row],[Email Address]]="","",Table1[[#This Row],[Set
Password]])</f>
        <v/>
      </c>
      <c r="I62" s="31"/>
      <c r="J62" s="33" t="str">
        <f>IF(Table1[[#This Row],[DealerSocket
Username]]="","",Table1[[#This Row],[Set
Password]])</f>
        <v/>
      </c>
      <c r="K62" s="31"/>
      <c r="L62" s="33" t="str">
        <f>IF(Table1[[#This Row],[NNAnet
Username]]="","",Table1[[#This Row],[Set
Password]])</f>
        <v/>
      </c>
      <c r="M62" s="31" t="s">
        <v>687</v>
      </c>
      <c r="N62" s="33" t="str">
        <f>IF(Table1[[#This Row],[DealerConnect
Username]]="","",Table1[[#This Row],[Set
Password]])</f>
        <v>LAKE2396</v>
      </c>
      <c r="O62" s="31" t="s">
        <v>803</v>
      </c>
      <c r="P62" s="32" t="str">
        <f>UPPER(IF(Table1[[#This Row],[Reynolds
Access]]="YES",CONCATENATE(LEFT(Table1[[#This Row],[First]],1), Table1[[#This Row],[Last]]),""))</f>
        <v>GLEMUS</v>
      </c>
      <c r="Q62" s="33" t="str">
        <f>UPPER(IF(Table1[[#This Row],[ERAccess
Username]]="","",Table1[[#This Row],[Set
Password]]))</f>
        <v>LAKE2396</v>
      </c>
      <c r="R62" s="31"/>
      <c r="S62" s="33" t="str">
        <f>IF(Table1[[#This Row],[Carmind
Username]]="","",Table1[[#This Row],[Carmind
Username]])</f>
        <v/>
      </c>
      <c r="T62" s="31"/>
      <c r="U62" s="33"/>
      <c r="V62" s="31"/>
      <c r="W62" s="33"/>
      <c r="X62" s="31"/>
      <c r="Y62" s="33"/>
      <c r="Z62" s="59" t="s">
        <v>814</v>
      </c>
      <c r="AA62" s="31"/>
      <c r="AB62" s="33" t="str">
        <f>IF(Table1[[#This Row],[Spark
Username]]="","","Pedder12!")</f>
        <v/>
      </c>
      <c r="AC62" s="31"/>
      <c r="AD62" s="32" t="str">
        <f>IF(Table1[[#This Row],[WhosCalling
Username]]="","",Table1[[#This Row],[Set
Password]])</f>
        <v/>
      </c>
      <c r="AE62" s="31"/>
      <c r="AF62" s="33" t="str">
        <f>IF(Table1[[#This Row],[Windows
Domain
User]]="","",Table1[[#This Row],[Set
Password]])</f>
        <v/>
      </c>
      <c r="AH62" s="67" t="str">
        <f>IF(Table1[[#This Row],[Conversa
AVA]]="","",Table1[[#This Row],[Set
Password]])</f>
        <v/>
      </c>
    </row>
    <row r="63" spans="1:34" x14ac:dyDescent="0.25">
      <c r="A63" s="24" t="s">
        <v>438</v>
      </c>
      <c r="B63" s="24" t="s">
        <v>439</v>
      </c>
      <c r="C63" s="24" t="str">
        <f t="shared" si="1"/>
        <v>Ryan Copelan</v>
      </c>
      <c r="D63" s="31">
        <v>3017</v>
      </c>
      <c r="E63" s="34">
        <v>41930</v>
      </c>
      <c r="F63" s="33" t="s">
        <v>441</v>
      </c>
      <c r="G63" s="41" t="s">
        <v>440</v>
      </c>
      <c r="H63" s="33" t="str">
        <f>IF(Table1[[#This Row],[Email Address]]="","",Table1[[#This Row],[Set
Password]])</f>
        <v>Lake7477</v>
      </c>
      <c r="I63" s="31" t="s">
        <v>443</v>
      </c>
      <c r="J63" s="33" t="str">
        <f>IF(Table1[[#This Row],[DealerSocket
Username]]="","",Table1[[#This Row],[Set
Password]])</f>
        <v>Lake7477</v>
      </c>
      <c r="K63" s="31"/>
      <c r="L63" s="33" t="str">
        <f>IF(Table1[[#This Row],[NNAnet
Username]]="","",Table1[[#This Row],[Set
Password]])</f>
        <v/>
      </c>
      <c r="M63" s="31"/>
      <c r="N63" s="33" t="str">
        <f>IF(Table1[[#This Row],[DealerConnect
Username]]="","",Table1[[#This Row],[Set
Password]])</f>
        <v/>
      </c>
      <c r="O63" s="31" t="s">
        <v>803</v>
      </c>
      <c r="P63" s="32" t="str">
        <f>UPPER(IF(Table1[[#This Row],[Reynolds
Access]]="YES",CONCATENATE(LEFT(Table1[[#This Row],[First]],1), Table1[[#This Row],[Last]]),""))</f>
        <v>RCOPELAN</v>
      </c>
      <c r="Q63" s="33" t="str">
        <f>UPPER(IF(Table1[[#This Row],[ERAccess
Username]]="","",Table1[[#This Row],[Set
Password]]))</f>
        <v>LAKE7477</v>
      </c>
      <c r="R63" s="31"/>
      <c r="S63" s="33" t="str">
        <f>IF(Table1[[#This Row],[Carmind
Username]]="","",Table1[[#This Row],[Carmind
Username]])</f>
        <v/>
      </c>
      <c r="T63" s="31"/>
      <c r="U63" s="33"/>
      <c r="V63" s="31"/>
      <c r="W63" s="33"/>
      <c r="X63" s="31"/>
      <c r="Y63" s="33"/>
      <c r="Z63" s="59" t="s">
        <v>814</v>
      </c>
      <c r="AA63" s="31"/>
      <c r="AB63" s="33" t="str">
        <f>IF(Table1[[#This Row],[Spark
Username]]="","","Pedder12!")</f>
        <v/>
      </c>
      <c r="AC63" s="31"/>
      <c r="AD63" s="32" t="str">
        <f>IF(Table1[[#This Row],[WhosCalling
Username]]="","",Table1[[#This Row],[Set
Password]])</f>
        <v/>
      </c>
      <c r="AE63" s="31"/>
      <c r="AF63" s="33" t="str">
        <f>IF(Table1[[#This Row],[Windows
Domain
User]]="","",Table1[[#This Row],[Set
Password]])</f>
        <v/>
      </c>
      <c r="AH63" s="67" t="str">
        <f>IF(Table1[[#This Row],[Conversa
AVA]]="","",Table1[[#This Row],[Set
Password]])</f>
        <v/>
      </c>
    </row>
    <row r="64" spans="1:34" x14ac:dyDescent="0.25">
      <c r="A64" s="24" t="s">
        <v>660</v>
      </c>
      <c r="B64" s="24" t="s">
        <v>661</v>
      </c>
      <c r="C64" s="24" t="str">
        <f t="shared" si="1"/>
        <v>Kenneth Saxon</v>
      </c>
      <c r="D64" s="31">
        <v>3019</v>
      </c>
      <c r="E64" s="34">
        <v>42024</v>
      </c>
      <c r="F64" s="33" t="s">
        <v>662</v>
      </c>
      <c r="G64" s="41"/>
      <c r="H64" s="33" t="str">
        <f>IF(Table1[[#This Row],[Email Address]]="","",Table1[[#This Row],[Set
Password]])</f>
        <v/>
      </c>
      <c r="I64" s="31"/>
      <c r="J64" s="33" t="str">
        <f>IF(Table1[[#This Row],[DealerSocket
Username]]="","",Table1[[#This Row],[Set
Password]])</f>
        <v/>
      </c>
      <c r="K64" s="31"/>
      <c r="L64" s="33" t="str">
        <f>IF(Table1[[#This Row],[NNAnet
Username]]="","",Table1[[#This Row],[Set
Password]])</f>
        <v/>
      </c>
      <c r="M64" s="31"/>
      <c r="N64" s="33" t="str">
        <f>IF(Table1[[#This Row],[DealerConnect
Username]]="","",Table1[[#This Row],[Set
Password]])</f>
        <v/>
      </c>
      <c r="O64" s="31" t="s">
        <v>803</v>
      </c>
      <c r="P64" s="32" t="str">
        <f>UPPER(IF(Table1[[#This Row],[Reynolds
Access]]="YES",CONCATENATE(LEFT(Table1[[#This Row],[First]],1), Table1[[#This Row],[Last]]),""))</f>
        <v>KSAXON</v>
      </c>
      <c r="Q64" s="33" t="str">
        <f>UPPER(IF(Table1[[#This Row],[ERAccess
Username]]="","",Table1[[#This Row],[Set
Password]]))</f>
        <v>LAKE8992</v>
      </c>
      <c r="R64" s="31"/>
      <c r="S64" s="33" t="str">
        <f>IF(Table1[[#This Row],[Carmind
Username]]="","",Table1[[#This Row],[Carmind
Username]])</f>
        <v/>
      </c>
      <c r="T64" s="31"/>
      <c r="U64" s="33"/>
      <c r="V64" s="31"/>
      <c r="W64" s="33"/>
      <c r="X64" s="31"/>
      <c r="Y64" s="33"/>
      <c r="Z64" s="59" t="s">
        <v>814</v>
      </c>
      <c r="AA64" s="31"/>
      <c r="AB64" s="33" t="str">
        <f>IF(Table1[[#This Row],[Spark
Username]]="","","Pedder12!")</f>
        <v/>
      </c>
      <c r="AC64" s="31"/>
      <c r="AD64" s="32" t="str">
        <f>IF(Table1[[#This Row],[WhosCalling
Username]]="","",Table1[[#This Row],[Set
Password]])</f>
        <v/>
      </c>
      <c r="AE64" s="31"/>
      <c r="AF64" s="33" t="str">
        <f>IF(Table1[[#This Row],[Windows
Domain
User]]="","",Table1[[#This Row],[Set
Password]])</f>
        <v/>
      </c>
      <c r="AH64" s="67" t="str">
        <f>IF(Table1[[#This Row],[Conversa
AVA]]="","",Table1[[#This Row],[Set
Password]])</f>
        <v/>
      </c>
    </row>
    <row r="65" spans="1:34" x14ac:dyDescent="0.25">
      <c r="A65" s="24" t="s">
        <v>504</v>
      </c>
      <c r="B65" s="24" t="s">
        <v>505</v>
      </c>
      <c r="C65" s="24" t="str">
        <f t="shared" si="1"/>
        <v>Codie Kuhn</v>
      </c>
      <c r="D65" s="31">
        <v>3020</v>
      </c>
      <c r="E65" s="34">
        <v>41940</v>
      </c>
      <c r="F65" s="33" t="s">
        <v>507</v>
      </c>
      <c r="G65" s="41"/>
      <c r="H65" s="33" t="str">
        <f>IF(Table1[[#This Row],[Email Address]]="","",Table1[[#This Row],[Set
Password]])</f>
        <v/>
      </c>
      <c r="I65" s="31"/>
      <c r="J65" s="33" t="str">
        <f>IF(Table1[[#This Row],[DealerSocket
Username]]="","",Table1[[#This Row],[Set
Password]])</f>
        <v/>
      </c>
      <c r="K65" s="31" t="s">
        <v>506</v>
      </c>
      <c r="L65" s="33" t="str">
        <f>IF(Table1[[#This Row],[NNAnet
Username]]="","",Table1[[#This Row],[Set
Password]])</f>
        <v>TEME4492</v>
      </c>
      <c r="M65" s="31"/>
      <c r="N65" s="33" t="str">
        <f>IF(Table1[[#This Row],[DealerConnect
Username]]="","",Table1[[#This Row],[Set
Password]])</f>
        <v/>
      </c>
      <c r="O65" s="31" t="s">
        <v>803</v>
      </c>
      <c r="P65" s="32" t="str">
        <f>UPPER(IF(Table1[[#This Row],[Reynolds
Access]]="YES",CONCATENATE(LEFT(Table1[[#This Row],[First]],1), Table1[[#This Row],[Last]]),""))</f>
        <v>CKUHN</v>
      </c>
      <c r="Q65" s="33" t="str">
        <f>UPPER(IF(Table1[[#This Row],[ERAccess
Username]]="","",Table1[[#This Row],[Set
Password]]))</f>
        <v>TEME4492</v>
      </c>
      <c r="R65" s="31"/>
      <c r="S65" s="33" t="str">
        <f>IF(Table1[[#This Row],[Carmind
Username]]="","",Table1[[#This Row],[Carmind
Username]])</f>
        <v/>
      </c>
      <c r="T65" s="31"/>
      <c r="U65" s="33"/>
      <c r="V65" s="31"/>
      <c r="W65" s="33"/>
      <c r="X65" s="31"/>
      <c r="Y65" s="33"/>
      <c r="Z65" s="59" t="s">
        <v>814</v>
      </c>
      <c r="AA65" s="31"/>
      <c r="AB65" s="33" t="str">
        <f>IF(Table1[[#This Row],[Spark
Username]]="","","Pedder12!")</f>
        <v/>
      </c>
      <c r="AC65" s="31"/>
      <c r="AD65" s="32" t="str">
        <f>IF(Table1[[#This Row],[WhosCalling
Username]]="","",Table1[[#This Row],[Set
Password]])</f>
        <v/>
      </c>
      <c r="AE65" s="31"/>
      <c r="AF65" s="33" t="str">
        <f>IF(Table1[[#This Row],[Windows
Domain
User]]="","",Table1[[#This Row],[Set
Password]])</f>
        <v/>
      </c>
      <c r="AH65" s="67" t="str">
        <f>IF(Table1[[#This Row],[Conversa
AVA]]="","",Table1[[#This Row],[Set
Password]])</f>
        <v/>
      </c>
    </row>
    <row r="66" spans="1:34" x14ac:dyDescent="0.25">
      <c r="A66" s="24" t="s">
        <v>634</v>
      </c>
      <c r="B66" s="24" t="s">
        <v>686</v>
      </c>
      <c r="C66" s="24" t="str">
        <f t="shared" si="1"/>
        <v>Bryan Rickards</v>
      </c>
      <c r="D66" s="31">
        <v>3020</v>
      </c>
      <c r="E66" s="34">
        <v>42031</v>
      </c>
      <c r="F66" s="33" t="s">
        <v>688</v>
      </c>
      <c r="G66" s="41"/>
      <c r="H66" s="33" t="str">
        <f>IF(Table1[[#This Row],[Email Address]]="","",Table1[[#This Row],[Set
Password]])</f>
        <v/>
      </c>
      <c r="I66" s="31"/>
      <c r="J66" s="33" t="str">
        <f>IF(Table1[[#This Row],[DealerSocket
Username]]="","",Table1[[#This Row],[Set
Password]])</f>
        <v/>
      </c>
      <c r="K66" s="31"/>
      <c r="L66" s="33" t="str">
        <f>IF(Table1[[#This Row],[NNAnet
Username]]="","",Table1[[#This Row],[Set
Password]])</f>
        <v/>
      </c>
      <c r="M66" s="31" t="s">
        <v>700</v>
      </c>
      <c r="N66" s="33" t="str">
        <f>IF(Table1[[#This Row],[DealerConnect
Username]]="","",Table1[[#This Row],[Set
Password]])</f>
        <v>LAKE3792</v>
      </c>
      <c r="O66" s="31" t="s">
        <v>803</v>
      </c>
      <c r="P66" s="32" t="str">
        <f>UPPER(IF(Table1[[#This Row],[Reynolds
Access]]="YES",CONCATENATE(LEFT(Table1[[#This Row],[First]],1), Table1[[#This Row],[Last]]),""))</f>
        <v>BRICKARDS</v>
      </c>
      <c r="Q66" s="33" t="str">
        <f>UPPER(IF(Table1[[#This Row],[ERAccess
Username]]="","",Table1[[#This Row],[Set
Password]]))</f>
        <v>LAKE3792</v>
      </c>
      <c r="R66" s="31"/>
      <c r="S66" s="33" t="str">
        <f>IF(Table1[[#This Row],[Carmind
Username]]="","",Table1[[#This Row],[Carmind
Username]])</f>
        <v/>
      </c>
      <c r="T66" s="31"/>
      <c r="U66" s="33"/>
      <c r="V66" s="31" t="s">
        <v>701</v>
      </c>
      <c r="W66" s="33" t="s">
        <v>590</v>
      </c>
      <c r="X66" s="31"/>
      <c r="Y66" s="33"/>
      <c r="Z66" s="59" t="s">
        <v>814</v>
      </c>
      <c r="AA66" s="31"/>
      <c r="AB66" s="33" t="str">
        <f>IF(Table1[[#This Row],[Spark
Username]]="","","Pedder12!")</f>
        <v/>
      </c>
      <c r="AC66" s="31"/>
      <c r="AD66" s="32" t="str">
        <f>IF(Table1[[#This Row],[WhosCalling
Username]]="","",Table1[[#This Row],[Set
Password]])</f>
        <v/>
      </c>
      <c r="AE66" s="31"/>
      <c r="AF66" s="33" t="str">
        <f>IF(Table1[[#This Row],[Windows
Domain
User]]="","",Table1[[#This Row],[Set
Password]])</f>
        <v/>
      </c>
      <c r="AH66" s="67" t="str">
        <f>IF(Table1[[#This Row],[Conversa
AVA]]="","",Table1[[#This Row],[Set
Password]])</f>
        <v/>
      </c>
    </row>
    <row r="67" spans="1:34" x14ac:dyDescent="0.25">
      <c r="A67" s="24" t="s">
        <v>592</v>
      </c>
      <c r="B67" s="24" t="s">
        <v>593</v>
      </c>
      <c r="C67" s="24" t="str">
        <f t="shared" ref="C67:C98" si="2">CONCATENATE(A67," ",B67)</f>
        <v>Jesse White</v>
      </c>
      <c r="D67" s="31">
        <v>3026</v>
      </c>
      <c r="E67" s="34">
        <v>41977</v>
      </c>
      <c r="F67" s="33" t="s">
        <v>595</v>
      </c>
      <c r="G67" s="41" t="s">
        <v>594</v>
      </c>
      <c r="H67" s="33" t="str">
        <f>IF(Table1[[#This Row],[Email Address]]="","",Table1[[#This Row],[Set
Password]])</f>
        <v>Teme5497</v>
      </c>
      <c r="I67" s="31"/>
      <c r="J67" s="33" t="str">
        <f>IF(Table1[[#This Row],[DealerSocket
Username]]="","",Table1[[#This Row],[Set
Password]])</f>
        <v/>
      </c>
      <c r="K67" s="31" t="s">
        <v>596</v>
      </c>
      <c r="L67" s="33" t="str">
        <f>IF(Table1[[#This Row],[NNAnet
Username]]="","",Table1[[#This Row],[Set
Password]])</f>
        <v>Teme5497</v>
      </c>
      <c r="M67" s="31"/>
      <c r="N67" s="33" t="str">
        <f>IF(Table1[[#This Row],[DealerConnect
Username]]="","",Table1[[#This Row],[Set
Password]])</f>
        <v/>
      </c>
      <c r="O67" s="31" t="s">
        <v>803</v>
      </c>
      <c r="P67" s="32" t="str">
        <f>UPPER(IF(Table1[[#This Row],[Reynolds
Access]]="YES",CONCATENATE(LEFT(Table1[[#This Row],[First]],1), Table1[[#This Row],[Last]]),""))</f>
        <v>JWHITE</v>
      </c>
      <c r="Q67" s="33" t="str">
        <f>UPPER(IF(Table1[[#This Row],[ERAccess
Username]]="","",Table1[[#This Row],[Set
Password]]))</f>
        <v>TEME5497</v>
      </c>
      <c r="R67" s="31"/>
      <c r="S67" s="33" t="str">
        <f>IF(Table1[[#This Row],[Carmind
Username]]="","",Table1[[#This Row],[Carmind
Username]])</f>
        <v/>
      </c>
      <c r="T67" s="31"/>
      <c r="U67" s="33"/>
      <c r="V67" s="31"/>
      <c r="W67" s="33"/>
      <c r="X67" s="31"/>
      <c r="Y67" s="33"/>
      <c r="Z67" s="59" t="s">
        <v>814</v>
      </c>
      <c r="AA67" s="31"/>
      <c r="AB67" s="33" t="str">
        <f>IF(Table1[[#This Row],[Spark
Username]]="","","Pedder12!")</f>
        <v/>
      </c>
      <c r="AC67" s="31"/>
      <c r="AD67" s="32" t="str">
        <f>IF(Table1[[#This Row],[WhosCalling
Username]]="","",Table1[[#This Row],[Set
Password]])</f>
        <v/>
      </c>
      <c r="AE67" s="31"/>
      <c r="AF67" s="33" t="str">
        <f>IF(Table1[[#This Row],[Windows
Domain
User]]="","",Table1[[#This Row],[Set
Password]])</f>
        <v/>
      </c>
      <c r="AH67" s="67" t="str">
        <f>IF(Table1[[#This Row],[Conversa
AVA]]="","",Table1[[#This Row],[Set
Password]])</f>
        <v/>
      </c>
    </row>
    <row r="68" spans="1:34" x14ac:dyDescent="0.25">
      <c r="A68" s="24" t="s">
        <v>318</v>
      </c>
      <c r="B68" s="24" t="s">
        <v>319</v>
      </c>
      <c r="C68" s="24" t="str">
        <f t="shared" si="2"/>
        <v>Diego Rivera</v>
      </c>
      <c r="D68" s="31">
        <v>3033</v>
      </c>
      <c r="E68" s="34">
        <v>41908</v>
      </c>
      <c r="F68" s="33" t="s">
        <v>321</v>
      </c>
      <c r="G68" s="41" t="s">
        <v>320</v>
      </c>
      <c r="H68" s="33" t="str">
        <f>IF(Table1[[#This Row],[Email Address]]="","",Table1[[#This Row],[Set
Password]])</f>
        <v>Hemet9988</v>
      </c>
      <c r="I68" s="31" t="s">
        <v>322</v>
      </c>
      <c r="J68" s="33" t="str">
        <f>IF(Table1[[#This Row],[DealerSocket
Username]]="","",Table1[[#This Row],[Set
Password]])</f>
        <v>Hemet9988</v>
      </c>
      <c r="K68" s="31"/>
      <c r="L68" s="33" t="str">
        <f>IF(Table1[[#This Row],[NNAnet
Username]]="","",Table1[[#This Row],[Set
Password]])</f>
        <v/>
      </c>
      <c r="M68" s="31" t="s">
        <v>713</v>
      </c>
      <c r="N68" s="33" t="str">
        <f>IF(Table1[[#This Row],[DealerConnect
Username]]="","",Table1[[#This Row],[Set
Password]])</f>
        <v>Hemet9988</v>
      </c>
      <c r="O68" s="31" t="s">
        <v>803</v>
      </c>
      <c r="P68" s="32" t="str">
        <f>UPPER(IF(Table1[[#This Row],[Reynolds
Access]]="YES",CONCATENATE(LEFT(Table1[[#This Row],[First]],1), Table1[[#This Row],[Last]]),""))</f>
        <v>DRIVERA</v>
      </c>
      <c r="Q68" s="33" t="str">
        <f>UPPER(IF(Table1[[#This Row],[ERAccess
Username]]="","",Table1[[#This Row],[Set
Password]]))</f>
        <v>HEMET9988</v>
      </c>
      <c r="R68" s="31"/>
      <c r="S68" s="33" t="str">
        <f>IF(Table1[[#This Row],[Carmind
Username]]="","",Table1[[#This Row],[Carmind
Username]])</f>
        <v/>
      </c>
      <c r="T68" s="31"/>
      <c r="U68" s="33"/>
      <c r="V68" s="31"/>
      <c r="W68" s="33"/>
      <c r="X68" s="31"/>
      <c r="Y68" s="33"/>
      <c r="Z68" s="59" t="s">
        <v>814</v>
      </c>
      <c r="AA68" s="31"/>
      <c r="AB68" s="33" t="str">
        <f>IF(Table1[[#This Row],[Spark
Username]]="","","Pedder12!")</f>
        <v/>
      </c>
      <c r="AC68" s="31"/>
      <c r="AD68" s="32" t="str">
        <f>IF(Table1[[#This Row],[WhosCalling
Username]]="","",Table1[[#This Row],[Set
Password]])</f>
        <v/>
      </c>
      <c r="AE68" s="31"/>
      <c r="AF68" s="33" t="str">
        <f>IF(Table1[[#This Row],[Windows
Domain
User]]="","",Table1[[#This Row],[Set
Password]])</f>
        <v/>
      </c>
      <c r="AH68" s="67" t="str">
        <f>IF(Table1[[#This Row],[Conversa
AVA]]="","",Table1[[#This Row],[Set
Password]])</f>
        <v/>
      </c>
    </row>
    <row r="69" spans="1:34" x14ac:dyDescent="0.25">
      <c r="A69" s="24" t="s">
        <v>706</v>
      </c>
      <c r="B69" s="24" t="s">
        <v>707</v>
      </c>
      <c r="C69" s="24" t="str">
        <f t="shared" si="2"/>
        <v>Arnold German</v>
      </c>
      <c r="D69" s="31">
        <v>3036</v>
      </c>
      <c r="E69" s="34">
        <v>42044</v>
      </c>
      <c r="F69" s="33" t="s">
        <v>709</v>
      </c>
      <c r="G69" s="41" t="s">
        <v>708</v>
      </c>
      <c r="H69" s="33" t="str">
        <f>IF(Table1[[#This Row],[Email Address]]="","",Table1[[#This Row],[Set
Password]])</f>
        <v>Heme6863</v>
      </c>
      <c r="I69" s="31" t="s">
        <v>711</v>
      </c>
      <c r="J69" s="33" t="str">
        <f>IF(Table1[[#This Row],[DealerSocket
Username]]="","",Table1[[#This Row],[Set
Password]])</f>
        <v>Heme6863</v>
      </c>
      <c r="K69" s="31"/>
      <c r="L69" s="33" t="str">
        <f>IF(Table1[[#This Row],[NNAnet
Username]]="","",Table1[[#This Row],[Set
Password]])</f>
        <v/>
      </c>
      <c r="M69" s="31"/>
      <c r="N69" s="33" t="str">
        <f>IF(Table1[[#This Row],[DealerConnect
Username]]="","",Table1[[#This Row],[Set
Password]])</f>
        <v/>
      </c>
      <c r="O69" s="31" t="s">
        <v>803</v>
      </c>
      <c r="P69" s="32" t="str">
        <f>UPPER(IF(Table1[[#This Row],[Reynolds
Access]]="YES",CONCATENATE(LEFT(Table1[[#This Row],[First]],1), Table1[[#This Row],[Last]]),""))</f>
        <v>AGERMAN</v>
      </c>
      <c r="Q69" s="33" t="str">
        <f>UPPER(IF(Table1[[#This Row],[ERAccess
Username]]="","",Table1[[#This Row],[Set
Password]]))</f>
        <v>HEME6863</v>
      </c>
      <c r="R69" s="31"/>
      <c r="S69" s="33" t="str">
        <f>IF(Table1[[#This Row],[Carmind
Username]]="","",Table1[[#This Row],[Carmind
Username]])</f>
        <v/>
      </c>
      <c r="T69" s="31"/>
      <c r="U69" s="33"/>
      <c r="V69" s="31" t="s">
        <v>721</v>
      </c>
      <c r="W69" s="33" t="s">
        <v>722</v>
      </c>
      <c r="X69" s="31"/>
      <c r="Y69" s="33"/>
      <c r="Z69" s="59" t="s">
        <v>814</v>
      </c>
      <c r="AA69" s="31" t="s">
        <v>723</v>
      </c>
      <c r="AB69" s="33" t="str">
        <f>IF(Table1[[#This Row],[Spark
Username]]="","","Pedder12!")</f>
        <v>Pedder12!</v>
      </c>
      <c r="AC69" s="31"/>
      <c r="AD69" s="32" t="str">
        <f>IF(Table1[[#This Row],[WhosCalling
Username]]="","",Table1[[#This Row],[Set
Password]])</f>
        <v/>
      </c>
      <c r="AE69" s="31"/>
      <c r="AF69" s="33" t="str">
        <f>IF(Table1[[#This Row],[Windows
Domain
User]]="","",Table1[[#This Row],[Set
Password]])</f>
        <v/>
      </c>
      <c r="AH69" s="67" t="str">
        <f>IF(Table1[[#This Row],[Conversa
AVA]]="","",Table1[[#This Row],[Set
Password]])</f>
        <v/>
      </c>
    </row>
    <row r="70" spans="1:34" x14ac:dyDescent="0.25">
      <c r="A70" s="24" t="s">
        <v>312</v>
      </c>
      <c r="B70" s="24" t="s">
        <v>313</v>
      </c>
      <c r="C70" s="24" t="str">
        <f t="shared" si="2"/>
        <v>Ivan Perez</v>
      </c>
      <c r="D70" s="31">
        <v>4004</v>
      </c>
      <c r="E70" s="34">
        <v>41899</v>
      </c>
      <c r="F70" s="33" t="s">
        <v>315</v>
      </c>
      <c r="G70" s="41" t="s">
        <v>314</v>
      </c>
      <c r="H70" s="33" t="str">
        <f>IF(Table1[[#This Row],[Email Address]]="","",Table1[[#This Row],[Set
Password]])</f>
        <v>Lake1014</v>
      </c>
      <c r="I70" s="31"/>
      <c r="J70" s="33" t="str">
        <f>IF(Table1[[#This Row],[DealerSocket
Username]]="","",Table1[[#This Row],[Set
Password]])</f>
        <v/>
      </c>
      <c r="K70" s="31"/>
      <c r="L70" s="33" t="str">
        <f>IF(Table1[[#This Row],[NNAnet
Username]]="","",Table1[[#This Row],[Set
Password]])</f>
        <v/>
      </c>
      <c r="M70" s="31" t="s">
        <v>729</v>
      </c>
      <c r="N70" s="33" t="str">
        <f>IF(Table1[[#This Row],[DealerConnect
Username]]="","",Table1[[#This Row],[Set
Password]])</f>
        <v>Lake1014</v>
      </c>
      <c r="O70" s="31" t="s">
        <v>803</v>
      </c>
      <c r="P70" s="32" t="str">
        <f>UPPER(IF(Table1[[#This Row],[Reynolds
Access]]="YES",CONCATENATE(LEFT(Table1[[#This Row],[First]],1), Table1[[#This Row],[Last]]),""))</f>
        <v>IPEREZ</v>
      </c>
      <c r="Q70" s="33" t="str">
        <f>UPPER(IF(Table1[[#This Row],[ERAccess
Username]]="","",Table1[[#This Row],[Set
Password]]))</f>
        <v>LAKE1014</v>
      </c>
      <c r="R70" s="31"/>
      <c r="S70" s="33" t="str">
        <f>IF(Table1[[#This Row],[Carmind
Username]]="","",Table1[[#This Row],[Carmind
Username]])</f>
        <v/>
      </c>
      <c r="T70" s="31"/>
      <c r="U70" s="33"/>
      <c r="V70" s="31"/>
      <c r="W70" s="33"/>
      <c r="X70" s="31"/>
      <c r="Y70" s="33"/>
      <c r="Z70" s="59" t="s">
        <v>814</v>
      </c>
      <c r="AA70" s="31"/>
      <c r="AB70" s="33" t="str">
        <f>IF(Table1[[#This Row],[Spark
Username]]="","","Pedder12!")</f>
        <v/>
      </c>
      <c r="AC70" s="31"/>
      <c r="AD70" s="32" t="str">
        <f>IF(Table1[[#This Row],[WhosCalling
Username]]="","",Table1[[#This Row],[Set
Password]])</f>
        <v/>
      </c>
      <c r="AE70" s="31"/>
      <c r="AF70" s="33" t="str">
        <f>IF(Table1[[#This Row],[Windows
Domain
User]]="","",Table1[[#This Row],[Set
Password]])</f>
        <v/>
      </c>
      <c r="AH70" s="67" t="str">
        <f>IF(Table1[[#This Row],[Conversa
AVA]]="","",Table1[[#This Row],[Set
Password]])</f>
        <v/>
      </c>
    </row>
    <row r="71" spans="1:34" x14ac:dyDescent="0.25">
      <c r="A71" s="24" t="s">
        <v>449</v>
      </c>
      <c r="B71" s="24" t="s">
        <v>613</v>
      </c>
      <c r="C71" s="24" t="str">
        <f t="shared" si="2"/>
        <v>Jose Gonzales</v>
      </c>
      <c r="D71" s="31">
        <v>4005</v>
      </c>
      <c r="E71" s="34">
        <v>41648</v>
      </c>
      <c r="F71" s="33" t="s">
        <v>615</v>
      </c>
      <c r="G71" s="41" t="s">
        <v>614</v>
      </c>
      <c r="H71" s="33" t="str">
        <f>IF(Table1[[#This Row],[Email Address]]="","",Table1[[#This Row],[Set
Password]])</f>
        <v>Raceway12</v>
      </c>
      <c r="I71" s="31"/>
      <c r="J71" s="33" t="str">
        <f>IF(Table1[[#This Row],[DealerSocket
Username]]="","",Table1[[#This Row],[Set
Password]])</f>
        <v/>
      </c>
      <c r="K71" s="31" t="s">
        <v>616</v>
      </c>
      <c r="L71" s="33" t="str">
        <f>IF(Table1[[#This Row],[NNAnet
Username]]="","",Table1[[#This Row],[Set
Password]])</f>
        <v>Raceway12</v>
      </c>
      <c r="M71" s="31"/>
      <c r="N71" s="33" t="str">
        <f>IF(Table1[[#This Row],[DealerConnect
Username]]="","",Table1[[#This Row],[Set
Password]])</f>
        <v/>
      </c>
      <c r="O71" s="31" t="s">
        <v>803</v>
      </c>
      <c r="P71" s="32" t="str">
        <f>UPPER(IF(Table1[[#This Row],[Reynolds
Access]]="YES",CONCATENATE(LEFT(Table1[[#This Row],[First]],1), Table1[[#This Row],[Last]]),""))</f>
        <v>JGONZALES</v>
      </c>
      <c r="Q71" s="33" t="str">
        <f>UPPER(IF(Table1[[#This Row],[ERAccess
Username]]="","",Table1[[#This Row],[Set
Password]]))</f>
        <v>RACEWAY12</v>
      </c>
      <c r="R71" s="31"/>
      <c r="S71" s="33" t="str">
        <f>IF(Table1[[#This Row],[Carmind
Username]]="","",Table1[[#This Row],[Carmind
Username]])</f>
        <v/>
      </c>
      <c r="T71" s="31"/>
      <c r="U71" s="33"/>
      <c r="V71" s="31"/>
      <c r="W71" s="33"/>
      <c r="X71" s="31"/>
      <c r="Y71" s="33"/>
      <c r="Z71" s="59" t="s">
        <v>814</v>
      </c>
      <c r="AA71" s="31"/>
      <c r="AB71" s="33" t="str">
        <f>IF(Table1[[#This Row],[Spark
Username]]="","","Pedder12!")</f>
        <v/>
      </c>
      <c r="AC71" s="31" t="s">
        <v>735</v>
      </c>
      <c r="AD71" s="32" t="str">
        <f>IF(Table1[[#This Row],[WhosCalling
Username]]="","",Table1[[#This Row],[Set
Password]])</f>
        <v>Raceway12</v>
      </c>
      <c r="AE71" s="31"/>
      <c r="AF71" s="33" t="str">
        <f>IF(Table1[[#This Row],[Windows
Domain
User]]="","",Table1[[#This Row],[Set
Password]])</f>
        <v/>
      </c>
      <c r="AH71" s="67" t="str">
        <f>IF(Table1[[#This Row],[Conversa
AVA]]="","",Table1[[#This Row],[Set
Password]])</f>
        <v/>
      </c>
    </row>
    <row r="72" spans="1:34" x14ac:dyDescent="0.25">
      <c r="A72" s="24" t="s">
        <v>508</v>
      </c>
      <c r="B72" s="24" t="s">
        <v>509</v>
      </c>
      <c r="C72" s="24" t="str">
        <f t="shared" si="2"/>
        <v>Steve Romo</v>
      </c>
      <c r="D72" s="31">
        <v>6005</v>
      </c>
      <c r="E72" s="34">
        <v>41940</v>
      </c>
      <c r="F72" s="33" t="s">
        <v>511</v>
      </c>
      <c r="G72" s="41" t="s">
        <v>510</v>
      </c>
      <c r="H72" s="33" t="str">
        <f>IF(Table1[[#This Row],[Email Address]]="","",Table1[[#This Row],[Set
Password]])</f>
        <v>Hemet5549</v>
      </c>
      <c r="I72" s="31"/>
      <c r="J72" s="33" t="str">
        <f>IF(Table1[[#This Row],[DealerSocket
Username]]="","",Table1[[#This Row],[Set
Password]])</f>
        <v/>
      </c>
      <c r="K72" s="31"/>
      <c r="L72" s="33" t="str">
        <f>IF(Table1[[#This Row],[NNAnet
Username]]="","",Table1[[#This Row],[Set
Password]])</f>
        <v/>
      </c>
      <c r="M72" s="31" t="s">
        <v>747</v>
      </c>
      <c r="N72" s="33" t="str">
        <f>IF(Table1[[#This Row],[DealerConnect
Username]]="","",Table1[[#This Row],[Set
Password]])</f>
        <v>Hemet5549</v>
      </c>
      <c r="O72" s="31" t="s">
        <v>803</v>
      </c>
      <c r="P72" s="32" t="str">
        <f>UPPER(IF(Table1[[#This Row],[Reynolds
Access]]="YES",CONCATENATE(LEFT(Table1[[#This Row],[First]],1), Table1[[#This Row],[Last]]),""))</f>
        <v>SROMO</v>
      </c>
      <c r="Q72" s="33" t="str">
        <f>UPPER(IF(Table1[[#This Row],[ERAccess
Username]]="","",Table1[[#This Row],[Set
Password]]))</f>
        <v>HEMET5549</v>
      </c>
      <c r="R72" s="31" t="s">
        <v>748</v>
      </c>
      <c r="S72" s="33" t="str">
        <f>IF(Table1[[#This Row],[Carmind
Username]]="","",Table1[[#This Row],[Carmind
Username]])</f>
        <v>ccampbell43</v>
      </c>
      <c r="T72" s="31"/>
      <c r="U72" s="33"/>
      <c r="V72" s="31"/>
      <c r="W72" s="33"/>
      <c r="X72" s="31"/>
      <c r="Y72" s="33"/>
      <c r="Z72" s="59" t="s">
        <v>814</v>
      </c>
      <c r="AA72" s="31"/>
      <c r="AB72" s="33" t="str">
        <f>IF(Table1[[#This Row],[Spark
Username]]="","","Pedder12!")</f>
        <v/>
      </c>
      <c r="AC72" s="31"/>
      <c r="AD72" s="32" t="str">
        <f>IF(Table1[[#This Row],[WhosCalling
Username]]="","",Table1[[#This Row],[Set
Password]])</f>
        <v/>
      </c>
      <c r="AE72" s="31"/>
      <c r="AF72" s="33" t="str">
        <f>IF(Table1[[#This Row],[Windows
Domain
User]]="","",Table1[[#This Row],[Set
Password]])</f>
        <v/>
      </c>
      <c r="AH72" s="67" t="str">
        <f>IF(Table1[[#This Row],[Conversa
AVA]]="","",Table1[[#This Row],[Set
Password]])</f>
        <v/>
      </c>
    </row>
    <row r="73" spans="1:34" x14ac:dyDescent="0.25">
      <c r="A73" s="24" t="s">
        <v>690</v>
      </c>
      <c r="B73" s="24" t="s">
        <v>689</v>
      </c>
      <c r="C73" s="24" t="str">
        <f t="shared" si="2"/>
        <v>Jorge Montes</v>
      </c>
      <c r="D73" s="31">
        <v>6012</v>
      </c>
      <c r="E73" s="34">
        <v>42037</v>
      </c>
      <c r="F73" s="33" t="s">
        <v>692</v>
      </c>
      <c r="G73" s="41"/>
      <c r="H73" s="33" t="str">
        <f>IF(Table1[[#This Row],[Email Address]]="","",Table1[[#This Row],[Set
Password]])</f>
        <v/>
      </c>
      <c r="I73" s="31"/>
      <c r="J73" s="33" t="str">
        <f>IF(Table1[[#This Row],[DealerSocket
Username]]="","",Table1[[#This Row],[Set
Password]])</f>
        <v/>
      </c>
      <c r="K73" s="31"/>
      <c r="L73" s="33" t="str">
        <f>IF(Table1[[#This Row],[NNAnet
Username]]="","",Table1[[#This Row],[Set
Password]])</f>
        <v/>
      </c>
      <c r="M73" s="31"/>
      <c r="N73" s="33" t="str">
        <f>IF(Table1[[#This Row],[DealerConnect
Username]]="","",Table1[[#This Row],[Set
Password]])</f>
        <v/>
      </c>
      <c r="O73" s="31" t="s">
        <v>803</v>
      </c>
      <c r="P73" s="32" t="str">
        <f>UPPER(IF(Table1[[#This Row],[Reynolds
Access]]="YES",CONCATENATE(LEFT(Table1[[#This Row],[First]],1), Table1[[#This Row],[Last]]),""))</f>
        <v>JMONTES</v>
      </c>
      <c r="Q73" s="33" t="str">
        <f>UPPER(IF(Table1[[#This Row],[ERAccess
Username]]="","",Table1[[#This Row],[Set
Password]]))</f>
        <v>HEME3580</v>
      </c>
      <c r="R73" s="31" t="s">
        <v>750</v>
      </c>
      <c r="S73" s="33" t="str">
        <f>IF(Table1[[#This Row],[Carmind
Username]]="","",Table1[[#This Row],[Carmind
Username]])</f>
        <v>hjimenez</v>
      </c>
      <c r="T73" s="31"/>
      <c r="U73" s="33"/>
      <c r="V73" s="31"/>
      <c r="W73" s="33" t="s">
        <v>741</v>
      </c>
      <c r="X73" s="31" t="s">
        <v>691</v>
      </c>
      <c r="Y73" s="33" t="s">
        <v>692</v>
      </c>
      <c r="Z73" s="59" t="s">
        <v>814</v>
      </c>
      <c r="AA73" s="31"/>
      <c r="AB73" s="33" t="str">
        <f>IF(Table1[[#This Row],[Spark
Username]]="","","Pedder12!")</f>
        <v/>
      </c>
      <c r="AC73" s="31" t="s">
        <v>751</v>
      </c>
      <c r="AD73" s="32" t="str">
        <f>IF(Table1[[#This Row],[WhosCalling
Username]]="","",Table1[[#This Row],[Set
Password]])</f>
        <v>Heme3580</v>
      </c>
      <c r="AE73" s="31"/>
      <c r="AF73" s="33" t="str">
        <f>IF(Table1[[#This Row],[Windows
Domain
User]]="","",Table1[[#This Row],[Set
Password]])</f>
        <v/>
      </c>
      <c r="AH73" s="67" t="str">
        <f>IF(Table1[[#This Row],[Conversa
AVA]]="","",Table1[[#This Row],[Set
Password]])</f>
        <v/>
      </c>
    </row>
    <row r="74" spans="1:34" x14ac:dyDescent="0.25">
      <c r="A74" s="24" t="s">
        <v>355</v>
      </c>
      <c r="B74" s="24" t="s">
        <v>664</v>
      </c>
      <c r="C74" s="24" t="str">
        <f t="shared" si="2"/>
        <v>Jonathan Mariscal</v>
      </c>
      <c r="D74" s="31">
        <v>6013</v>
      </c>
      <c r="E74" s="34">
        <v>42024</v>
      </c>
      <c r="F74" s="33" t="s">
        <v>666</v>
      </c>
      <c r="G74" s="41" t="s">
        <v>665</v>
      </c>
      <c r="H74" s="33" t="str">
        <f>IF(Table1[[#This Row],[Email Address]]="","",Table1[[#This Row],[Set
Password]])</f>
        <v>Lake6001</v>
      </c>
      <c r="I74" s="31"/>
      <c r="J74" s="33" t="str">
        <f>IF(Table1[[#This Row],[DealerSocket
Username]]="","",Table1[[#This Row],[Set
Password]])</f>
        <v/>
      </c>
      <c r="K74" s="31"/>
      <c r="L74" s="33" t="str">
        <f>IF(Table1[[#This Row],[NNAnet
Username]]="","",Table1[[#This Row],[Set
Password]])</f>
        <v/>
      </c>
      <c r="M74" s="31"/>
      <c r="N74" s="33" t="str">
        <f>IF(Table1[[#This Row],[DealerConnect
Username]]="","",Table1[[#This Row],[Set
Password]])</f>
        <v/>
      </c>
      <c r="O74" s="31" t="s">
        <v>804</v>
      </c>
      <c r="P74" s="32" t="str">
        <f>UPPER(IF(Table1[[#This Row],[Reynolds
Access]]="YES",CONCATENATE(LEFT(Table1[[#This Row],[First]],1), Table1[[#This Row],[Last]]),""))</f>
        <v/>
      </c>
      <c r="Q74" s="33" t="str">
        <f>UPPER(IF(Table1[[#This Row],[ERAccess
Username]]="","",Table1[[#This Row],[Set
Password]]))</f>
        <v/>
      </c>
      <c r="R74" s="31" t="s">
        <v>749</v>
      </c>
      <c r="S74" s="33" t="str">
        <f>IF(Table1[[#This Row],[Carmind
Username]]="","",Table1[[#This Row],[Carmind
Username]])</f>
        <v>mhernandez17</v>
      </c>
      <c r="T74" s="31"/>
      <c r="U74" s="33"/>
      <c r="V74" s="31"/>
      <c r="W74" s="33"/>
      <c r="X74" s="31" t="s">
        <v>667</v>
      </c>
      <c r="Y74" s="33" t="s">
        <v>666</v>
      </c>
      <c r="Z74" s="59" t="s">
        <v>814</v>
      </c>
      <c r="AA74" s="31"/>
      <c r="AB74" s="33" t="str">
        <f>IF(Table1[[#This Row],[Spark
Username]]="","","Pedder12!")</f>
        <v/>
      </c>
      <c r="AC74" s="31"/>
      <c r="AD74" s="32" t="str">
        <f>IF(Table1[[#This Row],[WhosCalling
Username]]="","",Table1[[#This Row],[Set
Password]])</f>
        <v/>
      </c>
      <c r="AE74" s="31"/>
      <c r="AF74" s="33" t="str">
        <f>IF(Table1[[#This Row],[Windows
Domain
User]]="","",Table1[[#This Row],[Set
Password]])</f>
        <v/>
      </c>
      <c r="AH74" s="67" t="str">
        <f>IF(Table1[[#This Row],[Conversa
AVA]]="","",Table1[[#This Row],[Set
Password]])</f>
        <v/>
      </c>
    </row>
    <row r="75" spans="1:34" x14ac:dyDescent="0.25">
      <c r="A75" s="24" t="s">
        <v>683</v>
      </c>
      <c r="B75" s="24" t="s">
        <v>468</v>
      </c>
      <c r="C75" s="24" t="str">
        <f t="shared" si="2"/>
        <v>Jeffery Garcia</v>
      </c>
      <c r="D75" s="31">
        <v>6023</v>
      </c>
      <c r="E75" s="34">
        <v>42027</v>
      </c>
      <c r="F75" s="33" t="s">
        <v>685</v>
      </c>
      <c r="G75" s="41"/>
      <c r="H75" s="33" t="str">
        <f>IF(Table1[[#This Row],[Email Address]]="","",Table1[[#This Row],[Set
Password]])</f>
        <v/>
      </c>
      <c r="I75" s="31" t="s">
        <v>684</v>
      </c>
      <c r="J75" s="33" t="str">
        <f>IF(Table1[[#This Row],[DealerSocket
Username]]="","",Table1[[#This Row],[Set
Password]])</f>
        <v>Race3546</v>
      </c>
      <c r="K75" s="31"/>
      <c r="L75" s="33" t="str">
        <f>IF(Table1[[#This Row],[NNAnet
Username]]="","",Table1[[#This Row],[Set
Password]])</f>
        <v/>
      </c>
      <c r="M75" s="31"/>
      <c r="N75" s="33" t="str">
        <f>IF(Table1[[#This Row],[DealerConnect
Username]]="","",Table1[[#This Row],[Set
Password]])</f>
        <v/>
      </c>
      <c r="O75" s="31" t="s">
        <v>803</v>
      </c>
      <c r="P75" s="32" t="str">
        <f>UPPER(IF(Table1[[#This Row],[Reynolds
Access]]="YES",CONCATENATE(LEFT(Table1[[#This Row],[First]],1), Table1[[#This Row],[Last]]),""))</f>
        <v>JGARCIA</v>
      </c>
      <c r="Q75" s="33" t="str">
        <f>UPPER(IF(Table1[[#This Row],[ERAccess
Username]]="","",Table1[[#This Row],[Set
Password]]))</f>
        <v>RACE3546</v>
      </c>
      <c r="R75" s="31" t="s">
        <v>759</v>
      </c>
      <c r="S75" s="33" t="str">
        <f>IF(Table1[[#This Row],[Carmind
Username]]="","",Table1[[#This Row],[Carmind
Username]])</f>
        <v>jdoran</v>
      </c>
      <c r="T75" s="31"/>
      <c r="U75" s="33"/>
      <c r="V75" s="31"/>
      <c r="W75" s="33"/>
      <c r="X75" s="31"/>
      <c r="Y75" s="33"/>
      <c r="Z75" s="59" t="s">
        <v>814</v>
      </c>
      <c r="AA75" s="31"/>
      <c r="AB75" s="33" t="str">
        <f>IF(Table1[[#This Row],[Spark
Username]]="","","Pedder12!")</f>
        <v/>
      </c>
      <c r="AC75" s="31"/>
      <c r="AD75" s="32" t="str">
        <f>IF(Table1[[#This Row],[WhosCalling
Username]]="","",Table1[[#This Row],[Set
Password]])</f>
        <v/>
      </c>
      <c r="AE75" s="31"/>
      <c r="AF75" s="33" t="str">
        <f>IF(Table1[[#This Row],[Windows
Domain
User]]="","",Table1[[#This Row],[Set
Password]])</f>
        <v/>
      </c>
      <c r="AH75" s="67" t="str">
        <f>IF(Table1[[#This Row],[Conversa
AVA]]="","",Table1[[#This Row],[Set
Password]])</f>
        <v/>
      </c>
    </row>
    <row r="76" spans="1:34" x14ac:dyDescent="0.25">
      <c r="A76" s="24" t="s">
        <v>764</v>
      </c>
      <c r="B76" s="24" t="s">
        <v>765</v>
      </c>
      <c r="C76" s="24" t="str">
        <f t="shared" si="2"/>
        <v>Vanessa Carrillo</v>
      </c>
      <c r="D76" s="31">
        <v>5002</v>
      </c>
      <c r="E76" s="34">
        <v>41791</v>
      </c>
      <c r="F76" s="33" t="s">
        <v>570</v>
      </c>
      <c r="G76" s="41" t="s">
        <v>766</v>
      </c>
      <c r="H76" s="33" t="str">
        <f>IF(Table1[[#This Row],[Email Address]]="","",Table1[[#This Row],[Set
Password]])</f>
        <v>Lake2014</v>
      </c>
      <c r="I76" s="31"/>
      <c r="J76" s="33" t="str">
        <f>IF(Table1[[#This Row],[DealerSocket
Username]]="","",Table1[[#This Row],[Set
Password]])</f>
        <v/>
      </c>
      <c r="K76" s="31"/>
      <c r="L76" s="33" t="str">
        <f>IF(Table1[[#This Row],[NNAnet
Username]]="","",Table1[[#This Row],[Set
Password]])</f>
        <v/>
      </c>
      <c r="M76" s="48" t="s">
        <v>767</v>
      </c>
      <c r="N76" s="33" t="str">
        <f>IF(Table1[[#This Row],[DealerConnect
Username]]="","",Table1[[#This Row],[Set
Password]])</f>
        <v>Lake2014</v>
      </c>
      <c r="O76" s="31" t="s">
        <v>803</v>
      </c>
      <c r="P76" s="32" t="str">
        <f>UPPER(IF(Table1[[#This Row],[Reynolds
Access]]="YES",CONCATENATE(LEFT(Table1[[#This Row],[First]],1), Table1[[#This Row],[Last]]),""))</f>
        <v>VCARRILLO</v>
      </c>
      <c r="Q76" s="33" t="str">
        <f>UPPER(IF(Table1[[#This Row],[ERAccess
Username]]="","",Table1[[#This Row],[Set
Password]]))</f>
        <v>LAKE2014</v>
      </c>
      <c r="R76" s="31"/>
      <c r="S76" s="33" t="str">
        <f>IF(Table1[[#This Row],[Carmind
Username]]="","",Table1[[#This Row],[Carmind
Username]])</f>
        <v/>
      </c>
      <c r="T76" s="31"/>
      <c r="U76" s="33"/>
      <c r="V76" s="31"/>
      <c r="W76" s="33"/>
      <c r="X76" s="31"/>
      <c r="Y76" s="33"/>
      <c r="Z76" s="59" t="s">
        <v>814</v>
      </c>
      <c r="AA76" s="31" t="s">
        <v>768</v>
      </c>
      <c r="AB76" s="33" t="str">
        <f>IF(Table1[[#This Row],[Spark
Username]]="","","Pedder12!")</f>
        <v>Pedder12!</v>
      </c>
      <c r="AC76" s="31"/>
      <c r="AD76" s="32" t="str">
        <f>IF(Table1[[#This Row],[WhosCalling
Username]]="","",Table1[[#This Row],[Set
Password]])</f>
        <v/>
      </c>
      <c r="AE76" s="31"/>
      <c r="AF76" s="33" t="str">
        <f>IF(Table1[[#This Row],[Windows
Domain
User]]="","",Table1[[#This Row],[Set
Password]])</f>
        <v/>
      </c>
      <c r="AH76" s="67" t="str">
        <f>IF(Table1[[#This Row],[Conversa
AVA]]="","",Table1[[#This Row],[Set
Password]])</f>
        <v/>
      </c>
    </row>
    <row r="77" spans="1:34" x14ac:dyDescent="0.25">
      <c r="A77" s="24" t="s">
        <v>743</v>
      </c>
      <c r="B77" s="24" t="s">
        <v>769</v>
      </c>
      <c r="C77" s="24" t="str">
        <f t="shared" si="2"/>
        <v>Maria Penuelas</v>
      </c>
      <c r="D77" s="31">
        <v>1011</v>
      </c>
      <c r="E77" s="34">
        <v>42153</v>
      </c>
      <c r="F77" s="33" t="s">
        <v>771</v>
      </c>
      <c r="G77" s="41" t="s">
        <v>773</v>
      </c>
      <c r="H77" s="33" t="str">
        <f>IF(Table1[[#This Row],[Email Address]]="","",Table1[[#This Row],[Set
Password]])</f>
        <v>Lake1507</v>
      </c>
      <c r="I77" s="31"/>
      <c r="J77" s="33" t="str">
        <f>IF(Table1[[#This Row],[DealerSocket
Username]]="","",Table1[[#This Row],[Set
Password]])</f>
        <v/>
      </c>
      <c r="K77" s="31"/>
      <c r="L77" s="33" t="str">
        <f>IF(Table1[[#This Row],[NNAnet
Username]]="","",Table1[[#This Row],[Set
Password]])</f>
        <v/>
      </c>
      <c r="M77" s="48" t="s">
        <v>770</v>
      </c>
      <c r="N77" s="33" t="str">
        <f>IF(Table1[[#This Row],[DealerConnect
Username]]="","",Table1[[#This Row],[Set
Password]])</f>
        <v>Lake1507</v>
      </c>
      <c r="O77" s="31" t="s">
        <v>803</v>
      </c>
      <c r="P77" s="32" t="str">
        <f>UPPER(IF(Table1[[#This Row],[Reynolds
Access]]="YES",CONCATENATE(LEFT(Table1[[#This Row],[First]],1), Table1[[#This Row],[Last]]),""))</f>
        <v>MPENUELAS</v>
      </c>
      <c r="Q77" s="33" t="str">
        <f>UPPER(IF(Table1[[#This Row],[ERAccess
Username]]="","",Table1[[#This Row],[Set
Password]]))</f>
        <v>LAKE1507</v>
      </c>
      <c r="R77" s="31"/>
      <c r="S77" s="33" t="str">
        <f>IF(Table1[[#This Row],[Carmind
Username]]="","",Table1[[#This Row],[Carmind
Username]])</f>
        <v/>
      </c>
      <c r="T77" s="31"/>
      <c r="U77" s="33"/>
      <c r="V77" s="31"/>
      <c r="W77" s="33"/>
      <c r="X77" s="31"/>
      <c r="Y77" s="33"/>
      <c r="Z77" s="59" t="s">
        <v>814</v>
      </c>
      <c r="AA77" s="31" t="s">
        <v>772</v>
      </c>
      <c r="AB77" s="33" t="str">
        <f>IF(Table1[[#This Row],[Spark
Username]]="","","Pedder12!")</f>
        <v>Pedder12!</v>
      </c>
      <c r="AC77" s="31"/>
      <c r="AD77" s="32" t="str">
        <f>IF(Table1[[#This Row],[WhosCalling
Username]]="","",Table1[[#This Row],[Set
Password]])</f>
        <v/>
      </c>
      <c r="AE77" s="31"/>
      <c r="AF77" s="33" t="str">
        <f>IF(Table1[[#This Row],[Windows
Domain
User]]="","",Table1[[#This Row],[Set
Password]])</f>
        <v/>
      </c>
      <c r="AH77" s="67" t="str">
        <f>IF(Table1[[#This Row],[Conversa
AVA]]="","",Table1[[#This Row],[Set
Password]])</f>
        <v/>
      </c>
    </row>
    <row r="78" spans="1:34" x14ac:dyDescent="0.25">
      <c r="A78" s="24" t="s">
        <v>677</v>
      </c>
      <c r="B78" s="24" t="s">
        <v>774</v>
      </c>
      <c r="C78" s="24" t="str">
        <f t="shared" si="2"/>
        <v>David Olivas</v>
      </c>
      <c r="D78" s="31">
        <v>6018</v>
      </c>
      <c r="E78" s="34">
        <v>42153</v>
      </c>
      <c r="F78" s="33" t="s">
        <v>807</v>
      </c>
      <c r="G78" s="41"/>
      <c r="H78" s="33" t="str">
        <f>IF(Table1[[#This Row],[Email Address]]="","",Table1[[#This Row],[Set
Password]])</f>
        <v/>
      </c>
      <c r="I78" s="31"/>
      <c r="J78" s="33" t="str">
        <f>IF(Table1[[#This Row],[DealerSocket
Username]]="","",Table1[[#This Row],[Set
Password]])</f>
        <v/>
      </c>
      <c r="K78" s="31"/>
      <c r="L78" s="33" t="str">
        <f>IF(Table1[[#This Row],[NNAnet
Username]]="","",Table1[[#This Row],[Set
Password]])</f>
        <v/>
      </c>
      <c r="M78" s="31"/>
      <c r="N78" s="33" t="str">
        <f>IF(Table1[[#This Row],[DealerConnect
Username]]="","",Table1[[#This Row],[Set
Password]])</f>
        <v/>
      </c>
      <c r="O78" s="31" t="s">
        <v>803</v>
      </c>
      <c r="P78" s="32" t="str">
        <f>UPPER(IF(Table1[[#This Row],[Reynolds
Access]]="YES",CONCATENATE(LEFT(Table1[[#This Row],[First]],1), Table1[[#This Row],[Last]]),""))</f>
        <v>DOLIVAS</v>
      </c>
      <c r="Q78" s="33" t="str">
        <f>UPPER(IF(Table1[[#This Row],[ERAccess
Username]]="","",Table1[[#This Row],[Set
Password]]))</f>
        <v>LAKE9096</v>
      </c>
      <c r="R78" s="31"/>
      <c r="S78" s="33" t="str">
        <f>IF(Table1[[#This Row],[Carmind
Username]]="","",Table1[[#This Row],[Carmind
Username]])</f>
        <v/>
      </c>
      <c r="T78" s="31"/>
      <c r="U78" s="33"/>
      <c r="V78" s="31"/>
      <c r="W78" s="33"/>
      <c r="X78" s="31"/>
      <c r="Y78" s="33"/>
      <c r="Z78" s="59" t="s">
        <v>814</v>
      </c>
      <c r="AA78" s="31"/>
      <c r="AB78" s="33" t="str">
        <f>IF(Table1[[#This Row],[Spark
Username]]="","","Pedder12!")</f>
        <v/>
      </c>
      <c r="AC78" s="31"/>
      <c r="AD78" s="32" t="str">
        <f>IF(Table1[[#This Row],[WhosCalling
Username]]="","",Table1[[#This Row],[Set
Password]])</f>
        <v/>
      </c>
      <c r="AE78" s="31"/>
      <c r="AF78" s="33" t="str">
        <f>IF(Table1[[#This Row],[Windows
Domain
User]]="","",Table1[[#This Row],[Set
Password]])</f>
        <v/>
      </c>
      <c r="AH78" s="67" t="str">
        <f>IF(Table1[[#This Row],[Conversa
AVA]]="","",Table1[[#This Row],[Set
Password]])</f>
        <v/>
      </c>
    </row>
    <row r="79" spans="1:34" x14ac:dyDescent="0.25">
      <c r="A79" s="24" t="s">
        <v>724</v>
      </c>
      <c r="B79" s="24" t="s">
        <v>775</v>
      </c>
      <c r="C79" s="24" t="str">
        <f t="shared" si="2"/>
        <v>Mark Waldon</v>
      </c>
      <c r="D79" s="31">
        <v>3024</v>
      </c>
      <c r="E79" s="34">
        <v>42153</v>
      </c>
      <c r="F79" s="33" t="s">
        <v>776</v>
      </c>
      <c r="G79" s="41"/>
      <c r="H79" s="33" t="str">
        <f>IF(Table1[[#This Row],[Email Address]]="","",Table1[[#This Row],[Set
Password]])</f>
        <v/>
      </c>
      <c r="I79" s="31"/>
      <c r="J79" s="33" t="str">
        <f>IF(Table1[[#This Row],[DealerSocket
Username]]="","",Table1[[#This Row],[Set
Password]])</f>
        <v/>
      </c>
      <c r="K79" s="31"/>
      <c r="L79" s="33" t="str">
        <f>IF(Table1[[#This Row],[NNAnet
Username]]="","",Table1[[#This Row],[Set
Password]])</f>
        <v/>
      </c>
      <c r="M79" s="31" t="s">
        <v>777</v>
      </c>
      <c r="N79" s="33" t="str">
        <f>IF(Table1[[#This Row],[DealerConnect
Username]]="","",Table1[[#This Row],[Set
Password]])</f>
        <v>LAKE1795</v>
      </c>
      <c r="O79" s="31" t="s">
        <v>803</v>
      </c>
      <c r="P79" s="32" t="str">
        <f>UPPER(IF(Table1[[#This Row],[Reynolds
Access]]="YES",CONCATENATE(LEFT(Table1[[#This Row],[First]],1), Table1[[#This Row],[Last]]),""))</f>
        <v>MWALDON</v>
      </c>
      <c r="Q79" s="33" t="str">
        <f>UPPER(IF(Table1[[#This Row],[ERAccess
Username]]="","",Table1[[#This Row],[Set
Password]]))</f>
        <v>LAKE1795</v>
      </c>
      <c r="R79" s="31"/>
      <c r="S79" s="33" t="str">
        <f>IF(Table1[[#This Row],[Carmind
Username]]="","",Table1[[#This Row],[Carmind
Username]])</f>
        <v/>
      </c>
      <c r="T79" s="31"/>
      <c r="U79" s="33"/>
      <c r="V79" s="31"/>
      <c r="W79" s="33"/>
      <c r="X79" s="31"/>
      <c r="Y79" s="33"/>
      <c r="Z79" s="59" t="s">
        <v>814</v>
      </c>
      <c r="AA79" s="31"/>
      <c r="AB79" s="33" t="str">
        <f>IF(Table1[[#This Row],[Spark
Username]]="","","Pedder12!")</f>
        <v/>
      </c>
      <c r="AC79" s="31"/>
      <c r="AD79" s="32" t="str">
        <f>IF(Table1[[#This Row],[WhosCalling
Username]]="","",Table1[[#This Row],[Set
Password]])</f>
        <v/>
      </c>
      <c r="AE79" s="31"/>
      <c r="AF79" s="33" t="str">
        <f>IF(Table1[[#This Row],[Windows
Domain
User]]="","",Table1[[#This Row],[Set
Password]])</f>
        <v/>
      </c>
      <c r="AH79" s="67" t="str">
        <f>IF(Table1[[#This Row],[Conversa
AVA]]="","",Table1[[#This Row],[Set
Password]])</f>
        <v/>
      </c>
    </row>
    <row r="80" spans="1:34" x14ac:dyDescent="0.25">
      <c r="A80" s="25" t="s">
        <v>778</v>
      </c>
      <c r="B80" s="25" t="s">
        <v>779</v>
      </c>
      <c r="C80" s="24" t="str">
        <f t="shared" si="2"/>
        <v>Antonio Uribe</v>
      </c>
      <c r="D80" s="31">
        <v>2166</v>
      </c>
      <c r="E80" s="35">
        <v>42222</v>
      </c>
      <c r="F80" s="36" t="s">
        <v>781</v>
      </c>
      <c r="G80" s="41" t="s">
        <v>783</v>
      </c>
      <c r="H80" s="33" t="str">
        <f>IF(Table1[[#This Row],[Email Address]]="","",Table1[[#This Row],[Set
Password]])</f>
        <v>Race5289</v>
      </c>
      <c r="I80" s="44" t="s">
        <v>780</v>
      </c>
      <c r="J80" s="33" t="str">
        <f>IF(Table1[[#This Row],[DealerSocket
Username]]="","",Table1[[#This Row],[Set
Password]])</f>
        <v>Race5289</v>
      </c>
      <c r="K80" s="44" t="s">
        <v>782</v>
      </c>
      <c r="L80" s="33" t="str">
        <f>IF(Table1[[#This Row],[NNAnet
Username]]="","",Table1[[#This Row],[Set
Password]])</f>
        <v>Race5289</v>
      </c>
      <c r="M80" s="31"/>
      <c r="N80" s="33" t="str">
        <f>IF(Table1[[#This Row],[DealerConnect
Username]]="","",Table1[[#This Row],[Set
Password]])</f>
        <v/>
      </c>
      <c r="O80" s="31" t="s">
        <v>804</v>
      </c>
      <c r="P80" s="32" t="str">
        <f>UPPER(IF(Table1[[#This Row],[Reynolds
Access]]="YES",CONCATENATE(LEFT(Table1[[#This Row],[First]],1), Table1[[#This Row],[Last]]),""))</f>
        <v/>
      </c>
      <c r="Q80" s="33" t="str">
        <f>UPPER(IF(Table1[[#This Row],[ERAccess
Username]]="","",Table1[[#This Row],[Set
Password]]))</f>
        <v/>
      </c>
      <c r="R80" s="44" t="s">
        <v>784</v>
      </c>
      <c r="S80" s="33" t="str">
        <f>IF(Table1[[#This Row],[Carmind
Username]]="","",Table1[[#This Row],[Carmind
Username]])</f>
        <v>auribe</v>
      </c>
      <c r="T80" s="44"/>
      <c r="U80" s="36"/>
      <c r="V80" s="44"/>
      <c r="W80" s="36"/>
      <c r="X80" s="44"/>
      <c r="Y80" s="36"/>
      <c r="Z80" s="59" t="s">
        <v>814</v>
      </c>
      <c r="AA80" s="31"/>
      <c r="AB80" s="33" t="str">
        <f>IF(Table1[[#This Row],[Spark
Username]]="","","Pedder12!")</f>
        <v/>
      </c>
      <c r="AC80" s="31"/>
      <c r="AD80" s="32" t="str">
        <f>IF(Table1[[#This Row],[WhosCalling
Username]]="","",Table1[[#This Row],[Set
Password]])</f>
        <v/>
      </c>
      <c r="AE80" s="31"/>
      <c r="AF80" s="33" t="str">
        <f>IF(Table1[[#This Row],[Windows
Domain
User]]="","",Table1[[#This Row],[Set
Password]])</f>
        <v/>
      </c>
      <c r="AH80" s="67" t="str">
        <f>IF(Table1[[#This Row],[Conversa
AVA]]="","",Table1[[#This Row],[Set
Password]])</f>
        <v/>
      </c>
    </row>
    <row r="81" spans="1:34" x14ac:dyDescent="0.25">
      <c r="A81" s="25" t="s">
        <v>790</v>
      </c>
      <c r="B81" s="25" t="s">
        <v>789</v>
      </c>
      <c r="C81" s="24" t="str">
        <f t="shared" si="2"/>
        <v>Bere Lazaro</v>
      </c>
      <c r="D81" s="31">
        <v>2168</v>
      </c>
      <c r="E81" s="35">
        <v>42222</v>
      </c>
      <c r="F81" s="36" t="s">
        <v>786</v>
      </c>
      <c r="G81" s="41" t="s">
        <v>798</v>
      </c>
      <c r="H81" s="33" t="str">
        <f>IF(Table1[[#This Row],[Email Address]]="","",Table1[[#This Row],[Set
Password]])</f>
        <v>Race5374</v>
      </c>
      <c r="I81" s="44" t="s">
        <v>785</v>
      </c>
      <c r="J81" s="33" t="str">
        <f>IF(Table1[[#This Row],[DealerSocket
Username]]="","",Table1[[#This Row],[Set
Password]])</f>
        <v>Race5374</v>
      </c>
      <c r="K81" s="44" t="s">
        <v>787</v>
      </c>
      <c r="L81" s="33" t="str">
        <f>IF(Table1[[#This Row],[NNAnet
Username]]="","",Table1[[#This Row],[Set
Password]])</f>
        <v>Race5374</v>
      </c>
      <c r="M81" s="31"/>
      <c r="N81" s="33" t="str">
        <f>IF(Table1[[#This Row],[DealerConnect
Username]]="","",Table1[[#This Row],[Set
Password]])</f>
        <v/>
      </c>
      <c r="O81" s="31" t="s">
        <v>804</v>
      </c>
      <c r="P81" s="32" t="str">
        <f>UPPER(IF(Table1[[#This Row],[Reynolds
Access]]="YES",CONCATENATE(LEFT(Table1[[#This Row],[First]],1), Table1[[#This Row],[Last]]),""))</f>
        <v/>
      </c>
      <c r="Q81" s="33" t="str">
        <f>UPPER(IF(Table1[[#This Row],[ERAccess
Username]]="","",Table1[[#This Row],[Set
Password]]))</f>
        <v/>
      </c>
      <c r="R81" s="44" t="s">
        <v>788</v>
      </c>
      <c r="S81" s="33" t="str">
        <f>IF(Table1[[#This Row],[Carmind
Username]]="","",Table1[[#This Row],[Carmind
Username]])</f>
        <v>lbere</v>
      </c>
      <c r="T81" s="44"/>
      <c r="U81" s="36"/>
      <c r="V81" s="44"/>
      <c r="W81" s="36"/>
      <c r="X81" s="44"/>
      <c r="Y81" s="36"/>
      <c r="Z81" s="59" t="s">
        <v>814</v>
      </c>
      <c r="AA81" s="31"/>
      <c r="AB81" s="33" t="str">
        <f>IF(Table1[[#This Row],[Spark
Username]]="","","Pedder12!")</f>
        <v/>
      </c>
      <c r="AC81" s="31"/>
      <c r="AD81" s="32" t="str">
        <f>IF(Table1[[#This Row],[WhosCalling
Username]]="","",Table1[[#This Row],[Set
Password]])</f>
        <v/>
      </c>
      <c r="AE81" s="31"/>
      <c r="AF81" s="33" t="str">
        <f>IF(Table1[[#This Row],[Windows
Domain
User]]="","",Table1[[#This Row],[Set
Password]])</f>
        <v/>
      </c>
      <c r="AH81" s="67" t="str">
        <f>IF(Table1[[#This Row],[Conversa
AVA]]="","",Table1[[#This Row],[Set
Password]])</f>
        <v/>
      </c>
    </row>
    <row r="82" spans="1:34" x14ac:dyDescent="0.25">
      <c r="A82" s="25" t="s">
        <v>606</v>
      </c>
      <c r="B82" s="25" t="s">
        <v>794</v>
      </c>
      <c r="C82" s="24" t="str">
        <f t="shared" si="2"/>
        <v>Michael Jernigan</v>
      </c>
      <c r="D82" s="31">
        <v>2084</v>
      </c>
      <c r="E82" s="34">
        <v>42222</v>
      </c>
      <c r="F82" s="33" t="s">
        <v>793</v>
      </c>
      <c r="G82" s="41" t="s">
        <v>791</v>
      </c>
      <c r="H82" s="33" t="str">
        <f>IF(Table1[[#This Row],[Email Address]]="","",Table1[[#This Row],[Set
Password]])</f>
        <v>Heme6824</v>
      </c>
      <c r="I82" s="31" t="s">
        <v>792</v>
      </c>
      <c r="J82" s="33" t="str">
        <f>IF(Table1[[#This Row],[DealerSocket
Username]]="","",Table1[[#This Row],[Set
Password]])</f>
        <v>Heme6824</v>
      </c>
      <c r="K82" s="31"/>
      <c r="L82" s="33" t="str">
        <f>IF(Table1[[#This Row],[NNAnet
Username]]="","",Table1[[#This Row],[Set
Password]])</f>
        <v/>
      </c>
      <c r="M82" s="31" t="s">
        <v>795</v>
      </c>
      <c r="N82" s="33" t="str">
        <f>IF(Table1[[#This Row],[DealerConnect
Username]]="","",Table1[[#This Row],[Set
Password]])</f>
        <v>Heme6824</v>
      </c>
      <c r="O82" s="31" t="s">
        <v>804</v>
      </c>
      <c r="P82" s="32" t="str">
        <f>UPPER(IF(Table1[[#This Row],[Reynolds
Access]]="YES",CONCATENATE(LEFT(Table1[[#This Row],[First]],1), Table1[[#This Row],[Last]]),""))</f>
        <v/>
      </c>
      <c r="Q82" s="33" t="str">
        <f>UPPER(IF(Table1[[#This Row],[ERAccess
Username]]="","",Table1[[#This Row],[Set
Password]]))</f>
        <v/>
      </c>
      <c r="R82" s="31" t="s">
        <v>796</v>
      </c>
      <c r="S82" s="33" t="str">
        <f>IF(Table1[[#This Row],[Carmind
Username]]="","",Table1[[#This Row],[Carmind
Username]])</f>
        <v>mjernigan</v>
      </c>
      <c r="T82" s="31"/>
      <c r="U82" s="33"/>
      <c r="V82" s="31"/>
      <c r="W82" s="33"/>
      <c r="X82" s="31"/>
      <c r="Y82" s="33"/>
      <c r="Z82" s="59" t="s">
        <v>814</v>
      </c>
      <c r="AA82" s="31"/>
      <c r="AB82" s="33" t="str">
        <f>IF(Table1[[#This Row],[Spark
Username]]="","","Pedder12!")</f>
        <v/>
      </c>
      <c r="AC82" s="31"/>
      <c r="AD82" s="32" t="str">
        <f>IF(Table1[[#This Row],[WhosCalling
Username]]="","",Table1[[#This Row],[Set
Password]])</f>
        <v/>
      </c>
      <c r="AE82" s="31"/>
      <c r="AF82" s="33" t="str">
        <f>IF(Table1[[#This Row],[Windows
Domain
User]]="","",Table1[[#This Row],[Set
Password]])</f>
        <v/>
      </c>
      <c r="AH82" s="67" t="str">
        <f>IF(Table1[[#This Row],[Conversa
AVA]]="","",Table1[[#This Row],[Set
Password]])</f>
        <v/>
      </c>
    </row>
    <row r="83" spans="1:34" x14ac:dyDescent="0.25">
      <c r="C83" t="str">
        <f t="shared" si="2"/>
        <v xml:space="preserve"> </v>
      </c>
      <c r="J83" s="45"/>
      <c r="Q83" s="52"/>
    </row>
    <row r="84" spans="1:34" x14ac:dyDescent="0.25">
      <c r="C84" t="str">
        <f t="shared" si="2"/>
        <v xml:space="preserve"> </v>
      </c>
      <c r="Q84" s="52"/>
    </row>
    <row r="85" spans="1:34" x14ac:dyDescent="0.25">
      <c r="C85" t="str">
        <f t="shared" si="2"/>
        <v xml:space="preserve"> </v>
      </c>
      <c r="Q85" s="52"/>
    </row>
    <row r="86" spans="1:34" x14ac:dyDescent="0.25">
      <c r="C86" t="str">
        <f t="shared" si="2"/>
        <v xml:space="preserve"> </v>
      </c>
      <c r="J86" s="46"/>
      <c r="K86" s="47"/>
      <c r="Q86" s="52"/>
    </row>
    <row r="87" spans="1:34" x14ac:dyDescent="0.25">
      <c r="C87" t="str">
        <f t="shared" si="2"/>
        <v xml:space="preserve"> </v>
      </c>
      <c r="Q87" s="52"/>
    </row>
    <row r="88" spans="1:34" x14ac:dyDescent="0.25">
      <c r="C88" t="str">
        <f t="shared" si="2"/>
        <v xml:space="preserve"> </v>
      </c>
      <c r="Q88" s="52"/>
    </row>
    <row r="89" spans="1:34" x14ac:dyDescent="0.25">
      <c r="C89" t="str">
        <f t="shared" si="2"/>
        <v xml:space="preserve"> </v>
      </c>
      <c r="Q89" s="52"/>
    </row>
    <row r="90" spans="1:34" x14ac:dyDescent="0.25">
      <c r="C90" t="str">
        <f t="shared" si="2"/>
        <v xml:space="preserve"> </v>
      </c>
      <c r="Q90" s="52"/>
    </row>
    <row r="91" spans="1:34" x14ac:dyDescent="0.25">
      <c r="C91" t="str">
        <f t="shared" si="2"/>
        <v xml:space="preserve"> </v>
      </c>
      <c r="Q91" s="52"/>
    </row>
    <row r="92" spans="1:34" x14ac:dyDescent="0.25">
      <c r="C92" t="str">
        <f t="shared" si="2"/>
        <v xml:space="preserve"> </v>
      </c>
      <c r="Q92" s="52"/>
    </row>
    <row r="93" spans="1:34" x14ac:dyDescent="0.25">
      <c r="C93" t="str">
        <f t="shared" si="2"/>
        <v xml:space="preserve"> </v>
      </c>
      <c r="Q93" s="52"/>
    </row>
    <row r="94" spans="1:34" x14ac:dyDescent="0.25">
      <c r="C94" t="str">
        <f t="shared" si="2"/>
        <v xml:space="preserve"> </v>
      </c>
      <c r="Q94" s="52"/>
    </row>
    <row r="95" spans="1:34" x14ac:dyDescent="0.25">
      <c r="C95" t="str">
        <f t="shared" si="2"/>
        <v xml:space="preserve"> </v>
      </c>
      <c r="Q95" s="52"/>
    </row>
    <row r="96" spans="1:34" x14ac:dyDescent="0.25">
      <c r="C96" t="str">
        <f t="shared" si="2"/>
        <v xml:space="preserve"> </v>
      </c>
      <c r="Q96" s="52"/>
    </row>
    <row r="97" spans="3:17" x14ac:dyDescent="0.25">
      <c r="C97" t="str">
        <f t="shared" si="2"/>
        <v xml:space="preserve"> </v>
      </c>
      <c r="Q97" s="52"/>
    </row>
    <row r="98" spans="3:17" x14ac:dyDescent="0.25">
      <c r="C98" t="str">
        <f t="shared" si="2"/>
        <v xml:space="preserve"> </v>
      </c>
      <c r="Q98" s="52"/>
    </row>
    <row r="99" spans="3:17" x14ac:dyDescent="0.25">
      <c r="C99" t="str">
        <f t="shared" ref="C99:C115" si="3">CONCATENATE(A99," ",B99)</f>
        <v xml:space="preserve"> </v>
      </c>
    </row>
    <row r="100" spans="3:17" x14ac:dyDescent="0.25">
      <c r="C100" t="str">
        <f t="shared" si="3"/>
        <v xml:space="preserve"> </v>
      </c>
    </row>
    <row r="101" spans="3:17" x14ac:dyDescent="0.25">
      <c r="C101" t="str">
        <f t="shared" si="3"/>
        <v xml:space="preserve"> </v>
      </c>
      <c r="Q101" s="52"/>
    </row>
    <row r="102" spans="3:17" x14ac:dyDescent="0.25">
      <c r="C102" t="str">
        <f t="shared" si="3"/>
        <v xml:space="preserve"> </v>
      </c>
      <c r="Q102" s="52"/>
    </row>
    <row r="103" spans="3:17" ht="15" customHeight="1" x14ac:dyDescent="0.25">
      <c r="C103" t="str">
        <f t="shared" si="3"/>
        <v xml:space="preserve"> </v>
      </c>
      <c r="Q103" s="52"/>
    </row>
    <row r="104" spans="3:17" ht="15" customHeight="1" x14ac:dyDescent="0.25">
      <c r="C104" t="str">
        <f t="shared" si="3"/>
        <v xml:space="preserve"> </v>
      </c>
      <c r="Q104" s="52"/>
    </row>
    <row r="105" spans="3:17" ht="15" customHeight="1" x14ac:dyDescent="0.25">
      <c r="C105" t="str">
        <f t="shared" si="3"/>
        <v xml:space="preserve"> </v>
      </c>
      <c r="Q105" s="53"/>
    </row>
    <row r="106" spans="3:17" ht="15" customHeight="1" x14ac:dyDescent="0.25">
      <c r="C106" t="str">
        <f t="shared" si="3"/>
        <v xml:space="preserve"> </v>
      </c>
      <c r="N106" s="49"/>
      <c r="O106" s="54"/>
      <c r="Q106" s="52"/>
    </row>
    <row r="107" spans="3:17" ht="15" customHeight="1" x14ac:dyDescent="0.25">
      <c r="C107" t="str">
        <f t="shared" si="3"/>
        <v xml:space="preserve"> </v>
      </c>
      <c r="N107" s="50"/>
      <c r="O107" s="55"/>
      <c r="Q107" s="52"/>
    </row>
    <row r="108" spans="3:17" ht="15" customHeight="1" x14ac:dyDescent="0.25">
      <c r="C108" t="str">
        <f t="shared" si="3"/>
        <v xml:space="preserve"> </v>
      </c>
      <c r="N108" s="51"/>
      <c r="O108" s="55"/>
      <c r="Q108" s="52"/>
    </row>
    <row r="109" spans="3:17" ht="15" customHeight="1" x14ac:dyDescent="0.25">
      <c r="C109" t="str">
        <f t="shared" si="3"/>
        <v xml:space="preserve"> </v>
      </c>
      <c r="Q109" s="52"/>
    </row>
    <row r="110" spans="3:17" ht="15" customHeight="1" x14ac:dyDescent="0.25">
      <c r="C110" t="str">
        <f t="shared" si="3"/>
        <v xml:space="preserve"> </v>
      </c>
      <c r="Q110" s="52"/>
    </row>
    <row r="111" spans="3:17" ht="15" customHeight="1" x14ac:dyDescent="0.25">
      <c r="C111" t="str">
        <f t="shared" si="3"/>
        <v xml:space="preserve"> </v>
      </c>
      <c r="Q111" s="52"/>
    </row>
    <row r="112" spans="3:17" x14ac:dyDescent="0.25">
      <c r="C112" t="str">
        <f t="shared" si="3"/>
        <v xml:space="preserve"> </v>
      </c>
      <c r="Q112" s="52"/>
    </row>
    <row r="113" spans="3:17" x14ac:dyDescent="0.25">
      <c r="C113" t="str">
        <f t="shared" si="3"/>
        <v xml:space="preserve"> </v>
      </c>
      <c r="Q113" s="52"/>
    </row>
    <row r="114" spans="3:17" x14ac:dyDescent="0.25">
      <c r="C114" t="str">
        <f t="shared" si="3"/>
        <v xml:space="preserve"> </v>
      </c>
      <c r="Q114" s="52"/>
    </row>
    <row r="115" spans="3:17" x14ac:dyDescent="0.25">
      <c r="C115" t="str">
        <f t="shared" si="3"/>
        <v xml:space="preserve"> </v>
      </c>
      <c r="Q115" s="52"/>
    </row>
    <row r="116" spans="3:17" x14ac:dyDescent="0.25">
      <c r="Q116" s="52"/>
    </row>
    <row r="117" spans="3:17" x14ac:dyDescent="0.25">
      <c r="Q117" s="52"/>
    </row>
    <row r="118" spans="3:17" x14ac:dyDescent="0.25">
      <c r="Q118" s="52"/>
    </row>
    <row r="119" spans="3:17" x14ac:dyDescent="0.25">
      <c r="Q119" s="52"/>
    </row>
  </sheetData>
  <dataValidations count="2">
    <dataValidation type="list" allowBlank="1" showInputMessage="1" showErrorMessage="1" sqref="O3:O82">
      <formula1>YESorNO</formula1>
    </dataValidation>
    <dataValidation type="list" allowBlank="1" showInputMessage="1" showErrorMessage="1" sqref="AJ5">
      <formula1>CheckforYES</formula1>
    </dataValidation>
  </dataValidations>
  <hyperlinks>
    <hyperlink ref="G82" r:id="rId1"/>
    <hyperlink ref="G81" r:id="rId2"/>
    <hyperlink ref="G80" r:id="rId3"/>
    <hyperlink ref="G77" r:id="rId4"/>
    <hyperlink ref="G76" r:id="rId5"/>
    <hyperlink ref="G60" r:id="rId6"/>
    <hyperlink ref="G58" r:id="rId7"/>
    <hyperlink ref="G59" r:id="rId8"/>
    <hyperlink ref="G49" r:id="rId9"/>
    <hyperlink ref="G42" r:id="rId10"/>
    <hyperlink ref="G48" r:id="rId11"/>
    <hyperlink ref="G57" r:id="rId12"/>
    <hyperlink ref="G69" r:id="rId13"/>
    <hyperlink ref="G56" r:id="rId14"/>
    <hyperlink ref="G40" r:id="rId15"/>
    <hyperlink ref="G47" r:id="rId16"/>
    <hyperlink ref="G16" r:id="rId17"/>
    <hyperlink ref="G74" r:id="rId18"/>
    <hyperlink ref="G46" r:id="rId19"/>
    <hyperlink ref="G13" r:id="rId20"/>
    <hyperlink ref="G55" r:id="rId21"/>
    <hyperlink ref="G39" r:id="rId22"/>
    <hyperlink ref="G12" r:id="rId23"/>
    <hyperlink ref="G20" r:id="rId24"/>
    <hyperlink ref="G17" r:id="rId25"/>
    <hyperlink ref="G71" r:id="rId26"/>
    <hyperlink ref="G37" r:id="rId27"/>
    <hyperlink ref="G38" r:id="rId28"/>
    <hyperlink ref="G67" r:id="rId29"/>
    <hyperlink ref="G19" r:id="rId30"/>
    <hyperlink ref="G11" r:id="rId31"/>
    <hyperlink ref="G21" r:id="rId32"/>
    <hyperlink ref="G22" r:id="rId33"/>
    <hyperlink ref="G3" r:id="rId34"/>
    <hyperlink ref="G33" r:id="rId35"/>
    <hyperlink ref="G36" r:id="rId36"/>
    <hyperlink ref="G10" r:id="rId37"/>
    <hyperlink ref="G54" r:id="rId38"/>
    <hyperlink ref="G18" r:id="rId39"/>
    <hyperlink ref="G45" r:id="rId40"/>
    <hyperlink ref="G35" r:id="rId41"/>
    <hyperlink ref="G72" r:id="rId42"/>
    <hyperlink ref="G28" r:id="rId43"/>
    <hyperlink ref="G9" r:id="rId44"/>
    <hyperlink ref="G44" r:id="rId45"/>
    <hyperlink ref="G43" r:id="rId46"/>
    <hyperlink ref="G26" r:id="rId47"/>
    <hyperlink ref="G34" r:id="rId48"/>
    <hyperlink ref="G63" r:id="rId49"/>
    <hyperlink ref="G32" r:id="rId50"/>
    <hyperlink ref="G8" r:id="rId51"/>
    <hyperlink ref="G7" r:id="rId52"/>
    <hyperlink ref="G31" r:id="rId53"/>
    <hyperlink ref="G53" r:id="rId54"/>
    <hyperlink ref="G61" r:id="rId55"/>
    <hyperlink ref="G52" r:id="rId56"/>
    <hyperlink ref="G14" r:id="rId57"/>
    <hyperlink ref="G15" r:id="rId58"/>
    <hyperlink ref="G51" r:id="rId59"/>
    <hyperlink ref="G30" r:id="rId60"/>
    <hyperlink ref="G29" r:id="rId61"/>
    <hyperlink ref="G6" r:id="rId62"/>
    <hyperlink ref="G27" r:id="rId63"/>
    <hyperlink ref="G68" r:id="rId64"/>
    <hyperlink ref="G70" r:id="rId65"/>
    <hyperlink ref="G5" r:id="rId66"/>
    <hyperlink ref="G4" r:id="rId67"/>
    <hyperlink ref="G41" r:id="rId68"/>
    <hyperlink ref="G50" r:id="rId69"/>
    <hyperlink ref="G24" r:id="rId70"/>
  </hyperlinks>
  <pageMargins left="0.7" right="0.7" top="0.75" bottom="0.75" header="0.3" footer="0.3"/>
  <pageSetup orientation="portrait" horizontalDpi="300" verticalDpi="300" r:id="rId71"/>
  <drawing r:id="rId72"/>
  <legacyDrawing r:id="rId73"/>
  <controls>
    <mc:AlternateContent xmlns:mc="http://schemas.openxmlformats.org/markup-compatibility/2006">
      <mc:Choice Requires="x14">
        <control shapeId="1025" r:id="rId74" name="Control 1">
          <controlPr defaultSize="0" r:id="rId75">
            <anchor moveWithCells="1">
              <from>
                <xdr:col>27</xdr:col>
                <xdr:colOff>0</xdr:colOff>
                <xdr:row>106</xdr:row>
                <xdr:rowOff>0</xdr:rowOff>
              </from>
              <to>
                <xdr:col>27</xdr:col>
                <xdr:colOff>914400</xdr:colOff>
                <xdr:row>107</xdr:row>
                <xdr:rowOff>38100</xdr:rowOff>
              </to>
            </anchor>
          </controlPr>
        </control>
      </mc:Choice>
      <mc:Fallback>
        <control shapeId="1025" r:id="rId74" name="Control 1"/>
      </mc:Fallback>
    </mc:AlternateContent>
  </controls>
  <tableParts count="1">
    <tablePart r:id="rId7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79"/>
  <sheetViews>
    <sheetView workbookViewId="0">
      <selection sqref="A1:XFD1048576"/>
    </sheetView>
  </sheetViews>
  <sheetFormatPr defaultRowHeight="15" x14ac:dyDescent="0.25"/>
  <cols>
    <col min="1" max="1" width="8" bestFit="1" customWidth="1"/>
    <col min="2" max="2" width="13.5703125" customWidth="1"/>
    <col min="3" max="3" width="17" customWidth="1"/>
    <col min="4" max="4" width="18.42578125" bestFit="1" customWidth="1"/>
    <col min="5" max="5" width="12.140625" bestFit="1" customWidth="1"/>
  </cols>
  <sheetData>
    <row r="1" spans="1:5" x14ac:dyDescent="0.25">
      <c r="A1" t="s">
        <v>23</v>
      </c>
    </row>
    <row r="2" spans="1:5" x14ac:dyDescent="0.25">
      <c r="A2" t="s">
        <v>24</v>
      </c>
      <c r="B2" t="s">
        <v>25</v>
      </c>
      <c r="C2" t="s">
        <v>26</v>
      </c>
      <c r="D2" t="s">
        <v>27</v>
      </c>
      <c r="E2" t="s">
        <v>28</v>
      </c>
    </row>
    <row r="3" spans="1:5" x14ac:dyDescent="0.25">
      <c r="A3">
        <v>270</v>
      </c>
      <c r="B3" t="s">
        <v>29</v>
      </c>
      <c r="C3" t="s">
        <v>30</v>
      </c>
      <c r="D3" t="s">
        <v>31</v>
      </c>
      <c r="E3" t="s">
        <v>32</v>
      </c>
    </row>
    <row r="4" spans="1:5" x14ac:dyDescent="0.25">
      <c r="A4">
        <v>340</v>
      </c>
      <c r="B4" t="s">
        <v>33</v>
      </c>
      <c r="C4" t="s">
        <v>34</v>
      </c>
      <c r="D4" t="s">
        <v>35</v>
      </c>
      <c r="E4" t="s">
        <v>36</v>
      </c>
    </row>
    <row r="5" spans="1:5" x14ac:dyDescent="0.25">
      <c r="A5">
        <v>246</v>
      </c>
      <c r="B5" t="s">
        <v>37</v>
      </c>
      <c r="C5" t="s">
        <v>38</v>
      </c>
      <c r="D5" t="s">
        <v>39</v>
      </c>
      <c r="E5" t="s">
        <v>40</v>
      </c>
    </row>
    <row r="6" spans="1:5" x14ac:dyDescent="0.25">
      <c r="A6">
        <v>216</v>
      </c>
      <c r="B6" t="s">
        <v>41</v>
      </c>
      <c r="C6" t="s">
        <v>42</v>
      </c>
      <c r="D6" t="s">
        <v>39</v>
      </c>
      <c r="E6" t="s">
        <v>43</v>
      </c>
    </row>
    <row r="7" spans="1:5" x14ac:dyDescent="0.25">
      <c r="A7">
        <v>204</v>
      </c>
      <c r="B7" t="s">
        <v>44</v>
      </c>
      <c r="C7" t="s">
        <v>45</v>
      </c>
      <c r="D7" t="s">
        <v>39</v>
      </c>
      <c r="E7" t="s">
        <v>46</v>
      </c>
    </row>
    <row r="8" spans="1:5" x14ac:dyDescent="0.25">
      <c r="A8">
        <v>79</v>
      </c>
      <c r="B8" t="s">
        <v>47</v>
      </c>
      <c r="C8" t="s">
        <v>48</v>
      </c>
      <c r="D8" t="s">
        <v>49</v>
      </c>
      <c r="E8" t="s">
        <v>50</v>
      </c>
    </row>
    <row r="9" spans="1:5" x14ac:dyDescent="0.25">
      <c r="A9">
        <v>224</v>
      </c>
      <c r="B9" t="s">
        <v>51</v>
      </c>
      <c r="C9" t="s">
        <v>52</v>
      </c>
      <c r="D9" t="s">
        <v>49</v>
      </c>
      <c r="E9" t="s">
        <v>53</v>
      </c>
    </row>
    <row r="10" spans="1:5" x14ac:dyDescent="0.25">
      <c r="A10">
        <v>19</v>
      </c>
      <c r="B10" t="s">
        <v>37</v>
      </c>
      <c r="C10" t="s">
        <v>54</v>
      </c>
      <c r="D10" t="s">
        <v>55</v>
      </c>
      <c r="E10" t="s">
        <v>56</v>
      </c>
    </row>
    <row r="11" spans="1:5" x14ac:dyDescent="0.25">
      <c r="A11">
        <v>240</v>
      </c>
      <c r="B11" t="s">
        <v>57</v>
      </c>
      <c r="C11" t="s">
        <v>52</v>
      </c>
      <c r="D11" t="s">
        <v>58</v>
      </c>
      <c r="E11" t="s">
        <v>59</v>
      </c>
    </row>
    <row r="12" spans="1:5" x14ac:dyDescent="0.25">
      <c r="A12">
        <v>255</v>
      </c>
      <c r="B12" t="s">
        <v>60</v>
      </c>
      <c r="C12" t="s">
        <v>61</v>
      </c>
      <c r="D12" t="s">
        <v>62</v>
      </c>
      <c r="E12" t="s">
        <v>63</v>
      </c>
    </row>
    <row r="13" spans="1:5" x14ac:dyDescent="0.25">
      <c r="A13">
        <v>306</v>
      </c>
      <c r="B13" t="s">
        <v>64</v>
      </c>
      <c r="C13" t="s">
        <v>65</v>
      </c>
      <c r="D13" t="s">
        <v>66</v>
      </c>
      <c r="E13" t="s">
        <v>67</v>
      </c>
    </row>
    <row r="14" spans="1:5" x14ac:dyDescent="0.25">
      <c r="A14">
        <v>272</v>
      </c>
      <c r="B14" t="s">
        <v>68</v>
      </c>
      <c r="C14" t="s">
        <v>69</v>
      </c>
      <c r="D14" t="s">
        <v>66</v>
      </c>
      <c r="E14" t="s">
        <v>70</v>
      </c>
    </row>
    <row r="15" spans="1:5" x14ac:dyDescent="0.25">
      <c r="A15">
        <v>316</v>
      </c>
      <c r="B15" t="s">
        <v>71</v>
      </c>
      <c r="C15" t="s">
        <v>72</v>
      </c>
      <c r="D15" t="s">
        <v>66</v>
      </c>
      <c r="E15" t="s">
        <v>73</v>
      </c>
    </row>
    <row r="16" spans="1:5" x14ac:dyDescent="0.25">
      <c r="A16">
        <v>98</v>
      </c>
      <c r="B16" t="s">
        <v>74</v>
      </c>
      <c r="C16" t="s">
        <v>75</v>
      </c>
      <c r="D16" t="s">
        <v>66</v>
      </c>
      <c r="E16" t="s">
        <v>76</v>
      </c>
    </row>
    <row r="17" spans="1:5" x14ac:dyDescent="0.25">
      <c r="A17">
        <v>251</v>
      </c>
      <c r="B17" t="s">
        <v>77</v>
      </c>
      <c r="C17" t="s">
        <v>78</v>
      </c>
      <c r="D17" t="s">
        <v>66</v>
      </c>
      <c r="E17" t="s">
        <v>79</v>
      </c>
    </row>
    <row r="18" spans="1:5" x14ac:dyDescent="0.25">
      <c r="A18">
        <v>207</v>
      </c>
      <c r="B18" t="s">
        <v>80</v>
      </c>
      <c r="C18" t="s">
        <v>81</v>
      </c>
      <c r="D18" t="s">
        <v>66</v>
      </c>
      <c r="E18" t="s">
        <v>82</v>
      </c>
    </row>
    <row r="19" spans="1:5" x14ac:dyDescent="0.25">
      <c r="A19">
        <v>318</v>
      </c>
      <c r="B19" t="s">
        <v>83</v>
      </c>
      <c r="C19" t="s">
        <v>52</v>
      </c>
      <c r="D19" t="s">
        <v>66</v>
      </c>
      <c r="E19" t="s">
        <v>84</v>
      </c>
    </row>
    <row r="20" spans="1:5" x14ac:dyDescent="0.25">
      <c r="A20">
        <v>333</v>
      </c>
      <c r="B20" t="s">
        <v>85</v>
      </c>
      <c r="C20" t="s">
        <v>86</v>
      </c>
      <c r="D20" t="s">
        <v>66</v>
      </c>
      <c r="E20" t="s">
        <v>87</v>
      </c>
    </row>
    <row r="21" spans="1:5" x14ac:dyDescent="0.25">
      <c r="A21">
        <v>331</v>
      </c>
      <c r="B21" t="s">
        <v>88</v>
      </c>
      <c r="C21" t="s">
        <v>89</v>
      </c>
      <c r="D21" t="s">
        <v>66</v>
      </c>
      <c r="E21" t="s">
        <v>90</v>
      </c>
    </row>
    <row r="22" spans="1:5" x14ac:dyDescent="0.25">
      <c r="A22">
        <v>180</v>
      </c>
      <c r="B22" t="s">
        <v>91</v>
      </c>
      <c r="C22" t="s">
        <v>92</v>
      </c>
      <c r="D22" t="s">
        <v>66</v>
      </c>
      <c r="E22" t="s">
        <v>93</v>
      </c>
    </row>
    <row r="23" spans="1:5" x14ac:dyDescent="0.25">
      <c r="A23">
        <v>170</v>
      </c>
      <c r="B23" t="s">
        <v>94</v>
      </c>
      <c r="C23" t="s">
        <v>95</v>
      </c>
      <c r="D23" t="s">
        <v>66</v>
      </c>
      <c r="E23" t="s">
        <v>96</v>
      </c>
    </row>
    <row r="24" spans="1:5" x14ac:dyDescent="0.25">
      <c r="A24">
        <v>228</v>
      </c>
      <c r="B24" t="s">
        <v>97</v>
      </c>
      <c r="C24" t="s">
        <v>98</v>
      </c>
      <c r="D24" t="s">
        <v>66</v>
      </c>
      <c r="E24" t="s">
        <v>99</v>
      </c>
    </row>
    <row r="25" spans="1:5" x14ac:dyDescent="0.25">
      <c r="A25">
        <v>176</v>
      </c>
      <c r="B25" t="s">
        <v>100</v>
      </c>
      <c r="C25" t="s">
        <v>101</v>
      </c>
      <c r="D25" t="s">
        <v>66</v>
      </c>
      <c r="E25" t="s">
        <v>102</v>
      </c>
    </row>
    <row r="26" spans="1:5" x14ac:dyDescent="0.25">
      <c r="A26">
        <v>291</v>
      </c>
      <c r="B26" t="s">
        <v>103</v>
      </c>
      <c r="C26" t="s">
        <v>104</v>
      </c>
      <c r="D26" t="s">
        <v>66</v>
      </c>
      <c r="E26" t="s">
        <v>105</v>
      </c>
    </row>
    <row r="27" spans="1:5" x14ac:dyDescent="0.25">
      <c r="A27">
        <v>336</v>
      </c>
      <c r="B27" t="s">
        <v>106</v>
      </c>
      <c r="C27" t="s">
        <v>107</v>
      </c>
      <c r="D27" t="s">
        <v>66</v>
      </c>
      <c r="E27" t="s">
        <v>108</v>
      </c>
    </row>
    <row r="28" spans="1:5" x14ac:dyDescent="0.25">
      <c r="A28">
        <v>344</v>
      </c>
      <c r="B28" t="s">
        <v>94</v>
      </c>
      <c r="C28" t="s">
        <v>109</v>
      </c>
      <c r="D28" t="s">
        <v>110</v>
      </c>
      <c r="E28" t="s">
        <v>111</v>
      </c>
    </row>
    <row r="30" spans="1:5" x14ac:dyDescent="0.25">
      <c r="A30" t="s">
        <v>112</v>
      </c>
    </row>
    <row r="31" spans="1:5" x14ac:dyDescent="0.25">
      <c r="A31">
        <v>2004</v>
      </c>
      <c r="B31" t="s">
        <v>113</v>
      </c>
      <c r="C31" t="s">
        <v>114</v>
      </c>
      <c r="D31" t="s">
        <v>115</v>
      </c>
      <c r="E31" t="s">
        <v>116</v>
      </c>
    </row>
    <row r="32" spans="1:5" x14ac:dyDescent="0.25">
      <c r="A32">
        <v>2023</v>
      </c>
      <c r="B32" t="s">
        <v>117</v>
      </c>
      <c r="C32" t="s">
        <v>118</v>
      </c>
      <c r="D32" t="s">
        <v>115</v>
      </c>
      <c r="E32" t="s">
        <v>119</v>
      </c>
    </row>
    <row r="33" spans="1:5" x14ac:dyDescent="0.25">
      <c r="A33">
        <v>2003</v>
      </c>
      <c r="B33" t="s">
        <v>120</v>
      </c>
      <c r="C33" t="s">
        <v>121</v>
      </c>
      <c r="D33" t="s">
        <v>122</v>
      </c>
      <c r="E33" t="s">
        <v>123</v>
      </c>
    </row>
    <row r="34" spans="1:5" x14ac:dyDescent="0.25">
      <c r="A34">
        <v>2029</v>
      </c>
      <c r="B34" t="s">
        <v>124</v>
      </c>
      <c r="C34" t="s">
        <v>125</v>
      </c>
      <c r="D34" t="s">
        <v>126</v>
      </c>
      <c r="E34" t="s">
        <v>127</v>
      </c>
    </row>
    <row r="35" spans="1:5" x14ac:dyDescent="0.25">
      <c r="A35">
        <v>2024</v>
      </c>
      <c r="B35" t="s">
        <v>71</v>
      </c>
      <c r="C35" t="s">
        <v>128</v>
      </c>
      <c r="D35" t="s">
        <v>126</v>
      </c>
      <c r="E35" t="s">
        <v>129</v>
      </c>
    </row>
    <row r="36" spans="1:5" x14ac:dyDescent="0.25">
      <c r="A36">
        <v>2005</v>
      </c>
      <c r="B36" t="s">
        <v>130</v>
      </c>
      <c r="C36" t="s">
        <v>131</v>
      </c>
      <c r="D36" t="s">
        <v>132</v>
      </c>
      <c r="E36" t="s">
        <v>133</v>
      </c>
    </row>
    <row r="37" spans="1:5" x14ac:dyDescent="0.25">
      <c r="A37">
        <v>5001</v>
      </c>
      <c r="B37" t="s">
        <v>134</v>
      </c>
      <c r="C37" t="s">
        <v>135</v>
      </c>
      <c r="D37" t="s">
        <v>136</v>
      </c>
      <c r="E37" t="s">
        <v>137</v>
      </c>
    </row>
    <row r="38" spans="1:5" x14ac:dyDescent="0.25">
      <c r="A38">
        <v>2028</v>
      </c>
      <c r="B38" t="s">
        <v>138</v>
      </c>
      <c r="C38" t="s">
        <v>139</v>
      </c>
      <c r="D38" t="s">
        <v>66</v>
      </c>
      <c r="E38" t="s">
        <v>140</v>
      </c>
    </row>
    <row r="39" spans="1:5" x14ac:dyDescent="0.25">
      <c r="A39">
        <v>2011</v>
      </c>
      <c r="B39" t="s">
        <v>141</v>
      </c>
      <c r="C39" t="s">
        <v>142</v>
      </c>
      <c r="D39" t="s">
        <v>66</v>
      </c>
      <c r="E39" t="s">
        <v>143</v>
      </c>
    </row>
    <row r="40" spans="1:5" x14ac:dyDescent="0.25">
      <c r="A40">
        <v>2015</v>
      </c>
      <c r="B40" t="s">
        <v>144</v>
      </c>
      <c r="C40" t="s">
        <v>145</v>
      </c>
      <c r="D40" t="s">
        <v>66</v>
      </c>
      <c r="E40" t="s">
        <v>146</v>
      </c>
    </row>
    <row r="41" spans="1:5" x14ac:dyDescent="0.25">
      <c r="A41">
        <v>2010</v>
      </c>
      <c r="B41" t="s">
        <v>97</v>
      </c>
      <c r="C41" t="s">
        <v>147</v>
      </c>
      <c r="D41" t="s">
        <v>66</v>
      </c>
      <c r="E41" t="s">
        <v>148</v>
      </c>
    </row>
    <row r="42" spans="1:5" x14ac:dyDescent="0.25">
      <c r="A42">
        <v>2008</v>
      </c>
      <c r="B42" t="s">
        <v>149</v>
      </c>
      <c r="C42" t="s">
        <v>150</v>
      </c>
      <c r="D42" t="s">
        <v>66</v>
      </c>
      <c r="E42" t="s">
        <v>151</v>
      </c>
    </row>
    <row r="43" spans="1:5" x14ac:dyDescent="0.25">
      <c r="A43">
        <v>2013</v>
      </c>
      <c r="B43" t="s">
        <v>152</v>
      </c>
      <c r="C43" t="s">
        <v>153</v>
      </c>
      <c r="D43" t="s">
        <v>66</v>
      </c>
      <c r="E43" t="s">
        <v>154</v>
      </c>
    </row>
    <row r="44" spans="1:5" x14ac:dyDescent="0.25">
      <c r="A44">
        <v>2020</v>
      </c>
      <c r="B44" t="s">
        <v>155</v>
      </c>
      <c r="C44" t="s">
        <v>156</v>
      </c>
      <c r="D44" t="s">
        <v>66</v>
      </c>
      <c r="E44" t="s">
        <v>157</v>
      </c>
    </row>
    <row r="45" spans="1:5" x14ac:dyDescent="0.25">
      <c r="A45">
        <v>2026</v>
      </c>
      <c r="B45" t="s">
        <v>158</v>
      </c>
      <c r="C45" t="s">
        <v>52</v>
      </c>
      <c r="D45" t="s">
        <v>66</v>
      </c>
      <c r="E45" t="s">
        <v>159</v>
      </c>
    </row>
    <row r="46" spans="1:5" x14ac:dyDescent="0.25">
      <c r="A46">
        <v>2001</v>
      </c>
      <c r="B46" t="s">
        <v>160</v>
      </c>
      <c r="C46" t="s">
        <v>161</v>
      </c>
      <c r="D46" t="s">
        <v>66</v>
      </c>
      <c r="E46" t="s">
        <v>162</v>
      </c>
    </row>
    <row r="47" spans="1:5" x14ac:dyDescent="0.25">
      <c r="A47">
        <v>2017</v>
      </c>
      <c r="B47" t="s">
        <v>163</v>
      </c>
      <c r="C47" t="s">
        <v>164</v>
      </c>
      <c r="D47" t="s">
        <v>66</v>
      </c>
      <c r="E47" t="s">
        <v>165</v>
      </c>
    </row>
    <row r="48" spans="1:5" x14ac:dyDescent="0.25">
      <c r="A48">
        <v>2025</v>
      </c>
      <c r="B48" t="s">
        <v>166</v>
      </c>
      <c r="C48" t="s">
        <v>167</v>
      </c>
      <c r="D48" t="s">
        <v>66</v>
      </c>
      <c r="E48" t="s">
        <v>168</v>
      </c>
    </row>
    <row r="49" spans="1:5" x14ac:dyDescent="0.25">
      <c r="A49">
        <v>2006</v>
      </c>
      <c r="B49" t="s">
        <v>169</v>
      </c>
      <c r="C49" t="s">
        <v>170</v>
      </c>
      <c r="D49" t="s">
        <v>66</v>
      </c>
      <c r="E49" t="s">
        <v>171</v>
      </c>
    </row>
    <row r="50" spans="1:5" x14ac:dyDescent="0.25">
      <c r="A50">
        <v>2014</v>
      </c>
      <c r="B50" t="s">
        <v>172</v>
      </c>
      <c r="C50" t="s">
        <v>173</v>
      </c>
      <c r="D50" t="s">
        <v>66</v>
      </c>
      <c r="E50" t="s">
        <v>174</v>
      </c>
    </row>
    <row r="52" spans="1:5" x14ac:dyDescent="0.25">
      <c r="A52" t="s">
        <v>175</v>
      </c>
    </row>
    <row r="53" spans="1:5" x14ac:dyDescent="0.25">
      <c r="A53">
        <v>2026</v>
      </c>
      <c r="B53" t="s">
        <v>176</v>
      </c>
      <c r="C53" t="s">
        <v>177</v>
      </c>
      <c r="D53" t="s">
        <v>122</v>
      </c>
      <c r="E53" t="s">
        <v>178</v>
      </c>
    </row>
    <row r="54" spans="1:5" x14ac:dyDescent="0.25">
      <c r="A54">
        <v>2027</v>
      </c>
      <c r="B54" t="s">
        <v>179</v>
      </c>
      <c r="C54" t="s">
        <v>180</v>
      </c>
      <c r="D54" t="s">
        <v>126</v>
      </c>
      <c r="E54" t="s">
        <v>43</v>
      </c>
    </row>
    <row r="55" spans="1:5" x14ac:dyDescent="0.25">
      <c r="A55">
        <v>2033</v>
      </c>
      <c r="B55" t="s">
        <v>181</v>
      </c>
      <c r="C55" t="s">
        <v>182</v>
      </c>
      <c r="D55" t="s">
        <v>126</v>
      </c>
      <c r="E55" t="s">
        <v>183</v>
      </c>
    </row>
    <row r="56" spans="1:5" x14ac:dyDescent="0.25">
      <c r="A56">
        <v>2020</v>
      </c>
      <c r="B56" t="s">
        <v>184</v>
      </c>
      <c r="C56" t="s">
        <v>185</v>
      </c>
      <c r="D56" t="s">
        <v>186</v>
      </c>
      <c r="E56" t="s">
        <v>187</v>
      </c>
    </row>
    <row r="57" spans="1:5" x14ac:dyDescent="0.25">
      <c r="A57">
        <v>2021</v>
      </c>
      <c r="B57" t="s">
        <v>188</v>
      </c>
      <c r="C57" t="s">
        <v>189</v>
      </c>
      <c r="D57" t="s">
        <v>190</v>
      </c>
      <c r="E57" t="s">
        <v>191</v>
      </c>
    </row>
    <row r="58" spans="1:5" x14ac:dyDescent="0.25">
      <c r="A58">
        <v>2010</v>
      </c>
      <c r="B58" t="s">
        <v>57</v>
      </c>
      <c r="C58" t="s">
        <v>189</v>
      </c>
      <c r="D58" t="s">
        <v>136</v>
      </c>
      <c r="E58" t="s">
        <v>192</v>
      </c>
    </row>
    <row r="59" spans="1:5" x14ac:dyDescent="0.25">
      <c r="A59">
        <v>2002</v>
      </c>
      <c r="B59" t="s">
        <v>193</v>
      </c>
      <c r="C59" t="s">
        <v>194</v>
      </c>
      <c r="D59" t="s">
        <v>136</v>
      </c>
      <c r="E59" t="s">
        <v>195</v>
      </c>
    </row>
    <row r="60" spans="1:5" x14ac:dyDescent="0.25">
      <c r="A60">
        <v>2032</v>
      </c>
      <c r="B60" t="s">
        <v>196</v>
      </c>
      <c r="C60" t="s">
        <v>197</v>
      </c>
      <c r="D60" t="s">
        <v>49</v>
      </c>
      <c r="E60" t="s">
        <v>198</v>
      </c>
    </row>
    <row r="61" spans="1:5" x14ac:dyDescent="0.25">
      <c r="A61">
        <v>2013</v>
      </c>
      <c r="B61" t="s">
        <v>158</v>
      </c>
      <c r="C61" t="s">
        <v>52</v>
      </c>
      <c r="D61" t="s">
        <v>58</v>
      </c>
      <c r="E61" t="s">
        <v>159</v>
      </c>
    </row>
    <row r="62" spans="1:5" x14ac:dyDescent="0.25">
      <c r="A62">
        <v>2037</v>
      </c>
      <c r="B62" t="s">
        <v>199</v>
      </c>
      <c r="C62" t="s">
        <v>200</v>
      </c>
      <c r="D62" t="s">
        <v>66</v>
      </c>
      <c r="E62" t="s">
        <v>201</v>
      </c>
    </row>
    <row r="63" spans="1:5" x14ac:dyDescent="0.25">
      <c r="A63">
        <v>2028</v>
      </c>
      <c r="B63" t="s">
        <v>202</v>
      </c>
      <c r="C63" t="s">
        <v>203</v>
      </c>
      <c r="D63" t="s">
        <v>66</v>
      </c>
      <c r="E63" t="s">
        <v>204</v>
      </c>
    </row>
    <row r="64" spans="1:5" x14ac:dyDescent="0.25">
      <c r="A64">
        <v>2009</v>
      </c>
      <c r="B64" t="s">
        <v>205</v>
      </c>
      <c r="C64" t="s">
        <v>206</v>
      </c>
      <c r="D64" t="s">
        <v>66</v>
      </c>
      <c r="E64" t="s">
        <v>207</v>
      </c>
    </row>
    <row r="65" spans="1:5" x14ac:dyDescent="0.25">
      <c r="A65">
        <v>2011</v>
      </c>
      <c r="B65" t="s">
        <v>208</v>
      </c>
      <c r="C65" t="s">
        <v>209</v>
      </c>
      <c r="D65" t="s">
        <v>66</v>
      </c>
      <c r="E65" t="s">
        <v>140</v>
      </c>
    </row>
    <row r="66" spans="1:5" x14ac:dyDescent="0.25">
      <c r="A66">
        <v>2008</v>
      </c>
      <c r="B66" t="s">
        <v>166</v>
      </c>
      <c r="C66" t="s">
        <v>210</v>
      </c>
      <c r="D66" t="s">
        <v>66</v>
      </c>
      <c r="E66" t="s">
        <v>211</v>
      </c>
    </row>
    <row r="67" spans="1:5" x14ac:dyDescent="0.25">
      <c r="A67">
        <v>2029</v>
      </c>
      <c r="B67" t="s">
        <v>212</v>
      </c>
      <c r="C67" t="s">
        <v>213</v>
      </c>
      <c r="D67" t="s">
        <v>66</v>
      </c>
      <c r="E67" t="s">
        <v>214</v>
      </c>
    </row>
    <row r="68" spans="1:5" x14ac:dyDescent="0.25">
      <c r="A68">
        <v>2018</v>
      </c>
      <c r="B68" t="s">
        <v>215</v>
      </c>
      <c r="C68" t="s">
        <v>216</v>
      </c>
      <c r="D68" t="s">
        <v>66</v>
      </c>
      <c r="E68" t="s">
        <v>217</v>
      </c>
    </row>
    <row r="69" spans="1:5" x14ac:dyDescent="0.25">
      <c r="A69">
        <v>2017</v>
      </c>
      <c r="B69" t="s">
        <v>57</v>
      </c>
      <c r="C69" t="s">
        <v>218</v>
      </c>
      <c r="D69" t="s">
        <v>66</v>
      </c>
      <c r="E69" t="s">
        <v>219</v>
      </c>
    </row>
    <row r="70" spans="1:5" x14ac:dyDescent="0.25">
      <c r="A70">
        <v>2025</v>
      </c>
      <c r="B70" t="s">
        <v>220</v>
      </c>
      <c r="C70" t="s">
        <v>218</v>
      </c>
      <c r="D70" t="s">
        <v>66</v>
      </c>
      <c r="E70" t="s">
        <v>221</v>
      </c>
    </row>
    <row r="71" spans="1:5" x14ac:dyDescent="0.25">
      <c r="A71">
        <v>2005</v>
      </c>
      <c r="B71" t="s">
        <v>222</v>
      </c>
      <c r="C71" t="s">
        <v>223</v>
      </c>
      <c r="D71" t="s">
        <v>66</v>
      </c>
      <c r="E71" t="s">
        <v>224</v>
      </c>
    </row>
    <row r="72" spans="1:5" x14ac:dyDescent="0.25">
      <c r="A72">
        <v>2019</v>
      </c>
      <c r="B72" t="s">
        <v>33</v>
      </c>
      <c r="C72" t="s">
        <v>225</v>
      </c>
      <c r="D72" t="s">
        <v>66</v>
      </c>
      <c r="E72" t="s">
        <v>226</v>
      </c>
    </row>
    <row r="73" spans="1:5" x14ac:dyDescent="0.25">
      <c r="A73">
        <v>2024</v>
      </c>
      <c r="B73" t="s">
        <v>227</v>
      </c>
      <c r="C73" t="s">
        <v>228</v>
      </c>
      <c r="D73" t="s">
        <v>66</v>
      </c>
      <c r="E73" t="s">
        <v>229</v>
      </c>
    </row>
    <row r="74" spans="1:5" x14ac:dyDescent="0.25">
      <c r="A74">
        <v>2034</v>
      </c>
      <c r="B74" t="s">
        <v>230</v>
      </c>
      <c r="C74" t="s">
        <v>231</v>
      </c>
      <c r="D74" t="s">
        <v>66</v>
      </c>
      <c r="E74" t="s">
        <v>232</v>
      </c>
    </row>
    <row r="75" spans="1:5" x14ac:dyDescent="0.25">
      <c r="A75">
        <v>2035</v>
      </c>
      <c r="B75" t="s">
        <v>233</v>
      </c>
      <c r="C75" t="s">
        <v>234</v>
      </c>
      <c r="D75" t="s">
        <v>66</v>
      </c>
      <c r="E75" t="s">
        <v>235</v>
      </c>
    </row>
    <row r="76" spans="1:5" x14ac:dyDescent="0.25">
      <c r="A76">
        <v>2006</v>
      </c>
      <c r="B76" t="s">
        <v>236</v>
      </c>
      <c r="C76" t="s">
        <v>237</v>
      </c>
      <c r="D76" t="s">
        <v>66</v>
      </c>
      <c r="E76" t="s">
        <v>238</v>
      </c>
    </row>
    <row r="77" spans="1:5" x14ac:dyDescent="0.25">
      <c r="A77">
        <v>2030</v>
      </c>
      <c r="B77" t="s">
        <v>169</v>
      </c>
      <c r="C77" t="s">
        <v>239</v>
      </c>
      <c r="D77" t="s">
        <v>240</v>
      </c>
      <c r="E77" t="s">
        <v>241</v>
      </c>
    </row>
    <row r="78" spans="1:5" x14ac:dyDescent="0.25">
      <c r="A78">
        <v>2042</v>
      </c>
      <c r="B78" t="s">
        <v>130</v>
      </c>
      <c r="C78" t="s">
        <v>242</v>
      </c>
      <c r="D78" t="s">
        <v>110</v>
      </c>
      <c r="E78" t="s">
        <v>243</v>
      </c>
    </row>
    <row r="79" spans="1:5" x14ac:dyDescent="0.25">
      <c r="A79">
        <v>2039</v>
      </c>
      <c r="B79" t="s">
        <v>244</v>
      </c>
      <c r="C79" t="s">
        <v>245</v>
      </c>
      <c r="D79" t="s">
        <v>110</v>
      </c>
      <c r="E79" t="s">
        <v>246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Printout</vt:lpstr>
      <vt:lpstr>Data</vt:lpstr>
      <vt:lpstr>Sheet3</vt:lpstr>
      <vt:lpstr>Socials</vt:lpstr>
      <vt:lpstr>Printout!Print_Area</vt:lpstr>
      <vt:lpstr>YESorNO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Scott Miller</dc:creator>
  <cp:lastModifiedBy>RLister</cp:lastModifiedBy>
  <cp:lastPrinted>2015-08-06T22:46:30Z</cp:lastPrinted>
  <dcterms:created xsi:type="dcterms:W3CDTF">2012-11-19T23:29:42Z</dcterms:created>
  <dcterms:modified xsi:type="dcterms:W3CDTF">2015-08-08T01:03:46Z</dcterms:modified>
</cp:coreProperties>
</file>