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SzaVii\Downloads\"/>
    </mc:Choice>
  </mc:AlternateContent>
  <xr:revisionPtr revIDLastSave="0" documentId="13_ncr:1_{1AE6E2B5-771D-417C-B602-042A4C38BB25}" xr6:coauthVersionLast="47" xr6:coauthVersionMax="47" xr10:uidLastSave="{00000000-0000-0000-0000-000000000000}"/>
  <bookViews>
    <workbookView xWindow="7725" yWindow="1950" windowWidth="28800" windowHeight="15345" activeTab="2" xr2:uid="{07698564-2BCD-4C08-A4D3-7614F053D8E5}"/>
  </bookViews>
  <sheets>
    <sheet name="Cw0" sheetId="2" r:id="rId1"/>
    <sheet name="Cw3" sheetId="1" r:id="rId2"/>
    <sheet name="Cw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3" l="1"/>
  <c r="C37" i="3"/>
  <c r="G33" i="3"/>
  <c r="U29" i="3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10" i="3"/>
  <c r="H10" i="3" s="1"/>
  <c r="G6" i="3"/>
  <c r="H6" i="3" s="1"/>
  <c r="G7" i="3"/>
  <c r="H7" i="3" s="1"/>
  <c r="G8" i="3"/>
  <c r="H8" i="3" s="1"/>
  <c r="G5" i="3"/>
  <c r="H5" i="3" s="1"/>
  <c r="C28" i="2"/>
  <c r="H21" i="2"/>
  <c r="G14" i="2"/>
  <c r="D4" i="2"/>
  <c r="D5" i="2"/>
  <c r="D6" i="2"/>
  <c r="D7" i="2"/>
  <c r="D8" i="2"/>
  <c r="D9" i="2"/>
  <c r="D10" i="2"/>
  <c r="D11" i="2"/>
  <c r="D12" i="2"/>
  <c r="P30" i="1"/>
  <c r="R10" i="1"/>
  <c r="T7" i="1"/>
  <c r="R7" i="1"/>
  <c r="Q7" i="1"/>
  <c r="S7" i="1" s="1"/>
  <c r="N7" i="1" s="1"/>
  <c r="K5" i="3" l="1"/>
  <c r="U7" i="3" s="1"/>
  <c r="V7" i="3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D3" i="2"/>
  <c r="E3" i="2" s="1"/>
  <c r="F3" i="2" s="1"/>
  <c r="L4" i="2"/>
  <c r="Q8" i="1"/>
  <c r="R8" i="1"/>
  <c r="T8" i="1"/>
  <c r="Q9" i="1"/>
  <c r="R9" i="1"/>
  <c r="T9" i="1"/>
  <c r="Q10" i="1"/>
  <c r="T10" i="1"/>
  <c r="Q11" i="1"/>
  <c r="R11" i="1"/>
  <c r="T11" i="1"/>
  <c r="Q12" i="1"/>
  <c r="R12" i="1"/>
  <c r="T12" i="1"/>
  <c r="Q13" i="1"/>
  <c r="R13" i="1"/>
  <c r="T13" i="1"/>
  <c r="U19" i="3" l="1"/>
  <c r="V19" i="3" s="1"/>
  <c r="U22" i="3"/>
  <c r="V22" i="3" s="1"/>
  <c r="U16" i="3"/>
  <c r="V16" i="3" s="1"/>
  <c r="U10" i="3"/>
  <c r="V10" i="3" s="1"/>
  <c r="U6" i="3"/>
  <c r="V6" i="3" s="1"/>
  <c r="U18" i="3"/>
  <c r="V18" i="3" s="1"/>
  <c r="U17" i="3"/>
  <c r="V17" i="3" s="1"/>
  <c r="U15" i="3"/>
  <c r="V15" i="3" s="1"/>
  <c r="U12" i="3"/>
  <c r="V12" i="3" s="1"/>
  <c r="U9" i="3"/>
  <c r="V9" i="3" s="1"/>
  <c r="U20" i="3"/>
  <c r="V20" i="3" s="1"/>
  <c r="U23" i="3"/>
  <c r="V23" i="3" s="1"/>
  <c r="U14" i="3"/>
  <c r="V14" i="3" s="1"/>
  <c r="U11" i="3"/>
  <c r="V11" i="3" s="1"/>
  <c r="U8" i="3"/>
  <c r="V8" i="3" s="1"/>
  <c r="U24" i="3"/>
  <c r="V24" i="3" s="1"/>
  <c r="U21" i="3"/>
  <c r="V21" i="3" s="1"/>
  <c r="U13" i="3"/>
  <c r="V13" i="3" s="1"/>
  <c r="U25" i="3"/>
  <c r="V25" i="3" s="1"/>
  <c r="U5" i="3"/>
  <c r="V5" i="3" s="1"/>
  <c r="F13" i="2"/>
  <c r="F14" i="2" s="1"/>
  <c r="S12" i="1"/>
  <c r="N12" i="1" s="1"/>
  <c r="S10" i="1"/>
  <c r="N10" i="1" s="1"/>
  <c r="S8" i="1"/>
  <c r="N8" i="1" s="1"/>
  <c r="S13" i="1"/>
  <c r="N13" i="1" s="1"/>
  <c r="S11" i="1"/>
  <c r="N11" i="1" s="1"/>
  <c r="S9" i="1"/>
  <c r="N9" i="1" s="1"/>
  <c r="U11" i="1"/>
  <c r="V28" i="3" l="1"/>
  <c r="E30" i="3" s="1"/>
  <c r="U10" i="1"/>
  <c r="U13" i="1"/>
  <c r="E33" i="1"/>
  <c r="C24" i="2"/>
  <c r="U9" i="1"/>
  <c r="U8" i="1"/>
  <c r="U12" i="1"/>
  <c r="U7" i="1"/>
  <c r="Y28" i="1" l="1"/>
  <c r="Y7" i="1"/>
  <c r="Y8" i="1"/>
  <c r="Y11" i="1"/>
  <c r="Y13" i="1"/>
  <c r="Y9" i="1"/>
  <c r="Y12" i="1"/>
  <c r="Y10" i="1"/>
  <c r="Y31" i="1" l="1"/>
  <c r="Q32" i="1" l="1"/>
  <c r="F33" i="1" s="1"/>
</calcChain>
</file>

<file path=xl/sharedStrings.xml><?xml version="1.0" encoding="utf-8"?>
<sst xmlns="http://schemas.openxmlformats.org/spreadsheetml/2006/main" count="62" uniqueCount="58">
  <si>
    <t>ck</t>
  </si>
  <si>
    <t>mk</t>
  </si>
  <si>
    <t>mw</t>
  </si>
  <si>
    <t>u</t>
  </si>
  <si>
    <t>t1</t>
  </si>
  <si>
    <t>t</t>
  </si>
  <si>
    <t>t2</t>
  </si>
  <si>
    <t>cw</t>
  </si>
  <si>
    <t>j/kg*k</t>
  </si>
  <si>
    <t>kg</t>
  </si>
  <si>
    <t>v</t>
  </si>
  <si>
    <t>a</t>
  </si>
  <si>
    <t>c</t>
  </si>
  <si>
    <t>s</t>
  </si>
  <si>
    <t>j/ks*k</t>
  </si>
  <si>
    <t>I</t>
  </si>
  <si>
    <t>cw_</t>
  </si>
  <si>
    <t>s(cw_)</t>
  </si>
  <si>
    <t>ilosc liczb (cw)</t>
  </si>
  <si>
    <t>do s(cw)</t>
  </si>
  <si>
    <t>suma</t>
  </si>
  <si>
    <t>i</t>
  </si>
  <si>
    <t>ki</t>
  </si>
  <si>
    <t>średnia, k</t>
  </si>
  <si>
    <t>ki-k</t>
  </si>
  <si>
    <t>(ki-k)2</t>
  </si>
  <si>
    <t>srednia</t>
  </si>
  <si>
    <t>wzor1</t>
  </si>
  <si>
    <t>wzor2</t>
  </si>
  <si>
    <t>b)</t>
  </si>
  <si>
    <t>c)</t>
  </si>
  <si>
    <t xml:space="preserve">zad2 </t>
  </si>
  <si>
    <t>k = 3,70 +- 1,25</t>
  </si>
  <si>
    <t>3.</t>
  </si>
  <si>
    <t>k= 3,60 +- 0,5</t>
  </si>
  <si>
    <t>wynik s(k)</t>
  </si>
  <si>
    <t>4,781 * 0,5</t>
  </si>
  <si>
    <t>t1-l (10) =4,781</t>
  </si>
  <si>
    <t>3.6±2,4</t>
  </si>
  <si>
    <t>zad 3</t>
  </si>
  <si>
    <t xml:space="preserve">zad4 </t>
  </si>
  <si>
    <t>zad 5</t>
  </si>
  <si>
    <t>Numer pomiaru</t>
  </si>
  <si>
    <t>L [m]</t>
  </si>
  <si>
    <t>t1 [s]</t>
  </si>
  <si>
    <t>t2 [s]</t>
  </si>
  <si>
    <t>Δt = t2 - t1 [s]</t>
  </si>
  <si>
    <t>v = L/Δt [m/s]</t>
  </si>
  <si>
    <t xml:space="preserve">ΔL = </t>
  </si>
  <si>
    <t>Vsr</t>
  </si>
  <si>
    <t>σ(vsr)</t>
  </si>
  <si>
    <t>vi-vsr</t>
  </si>
  <si>
    <t>vi-vsr^2</t>
  </si>
  <si>
    <t>Suma</t>
  </si>
  <si>
    <t>n(n-1)</t>
  </si>
  <si>
    <t>20*19</t>
  </si>
  <si>
    <t>n=20</t>
  </si>
  <si>
    <t>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</si>
</sst>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38"/>
      <scheme val="minor"/>
    </font>
    <font>
      <sz val="14"/>
      <color theme="1"/>
      <name val="Aptos Narrow"/>
      <family val="2"/>
      <scheme val="minor"/>
    </font>
    <font>
      <sz val="14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0" xfId="0" applyFont="1"/>
    <xf numFmtId="0" fontId="2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</xdr:row>
      <xdr:rowOff>0</xdr:rowOff>
    </xdr:from>
    <xdr:to>
      <xdr:col>23</xdr:col>
      <xdr:colOff>238499</xdr:colOff>
      <xdr:row>5</xdr:row>
      <xdr:rowOff>104869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E3A75333-FDE4-3D81-1DC2-0D564E4041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82400" y="381000"/>
          <a:ext cx="2676899" cy="676369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2</xdr:row>
      <xdr:rowOff>0</xdr:rowOff>
    </xdr:from>
    <xdr:to>
      <xdr:col>26</xdr:col>
      <xdr:colOff>9696</xdr:colOff>
      <xdr:row>5</xdr:row>
      <xdr:rowOff>76290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9A1F5576-8263-D0DC-5168-FE5B256DC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30400" y="381000"/>
          <a:ext cx="1228896" cy="647790"/>
        </a:xfrm>
        <a:prstGeom prst="rect">
          <a:avLst/>
        </a:prstGeom>
      </xdr:spPr>
    </xdr:pic>
    <xdr:clientData/>
  </xdr:twoCellAnchor>
  <xdr:twoCellAnchor editAs="oneCell">
    <xdr:from>
      <xdr:col>26</xdr:col>
      <xdr:colOff>542925</xdr:colOff>
      <xdr:row>2</xdr:row>
      <xdr:rowOff>180975</xdr:rowOff>
    </xdr:from>
    <xdr:to>
      <xdr:col>29</xdr:col>
      <xdr:colOff>95443</xdr:colOff>
      <xdr:row>4</xdr:row>
      <xdr:rowOff>181028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61CD3404-79A6-C4DF-43FD-8C04F0DB1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392525" y="561975"/>
          <a:ext cx="1381318" cy="381053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11</xdr:row>
      <xdr:rowOff>0</xdr:rowOff>
    </xdr:from>
    <xdr:to>
      <xdr:col>25</xdr:col>
      <xdr:colOff>162543</xdr:colOff>
      <xdr:row>22</xdr:row>
      <xdr:rowOff>171766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7B245B7B-F062-D325-9E32-AA7E0BA2C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0" y="2095500"/>
          <a:ext cx="4429743" cy="226726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22</xdr:col>
      <xdr:colOff>10377</xdr:colOff>
      <xdr:row>54</xdr:row>
      <xdr:rowOff>48270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63644356-DE5A-4E2A-BE64-C77898C19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5715000"/>
          <a:ext cx="6106377" cy="462027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30</xdr:row>
      <xdr:rowOff>0</xdr:rowOff>
    </xdr:from>
    <xdr:to>
      <xdr:col>32</xdr:col>
      <xdr:colOff>162798</xdr:colOff>
      <xdr:row>54</xdr:row>
      <xdr:rowOff>57796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D1722AA1-EB23-2F44-38CD-5ECFCB24C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411200" y="5715000"/>
          <a:ext cx="6258798" cy="462979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54</xdr:row>
      <xdr:rowOff>0</xdr:rowOff>
    </xdr:from>
    <xdr:to>
      <xdr:col>22</xdr:col>
      <xdr:colOff>248535</xdr:colOff>
      <xdr:row>75</xdr:row>
      <xdr:rowOff>152980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9E7FD7D9-851C-3E73-A84A-CE763A966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15200" y="10287000"/>
          <a:ext cx="6344535" cy="4153480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54</xdr:row>
      <xdr:rowOff>66675</xdr:rowOff>
    </xdr:from>
    <xdr:to>
      <xdr:col>33</xdr:col>
      <xdr:colOff>343827</xdr:colOff>
      <xdr:row>71</xdr:row>
      <xdr:rowOff>76653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8A7585CD-F714-FCB8-3162-85E4F0541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820775" y="10353675"/>
          <a:ext cx="6639852" cy="324847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76</xdr:row>
      <xdr:rowOff>0</xdr:rowOff>
    </xdr:from>
    <xdr:to>
      <xdr:col>23</xdr:col>
      <xdr:colOff>67620</xdr:colOff>
      <xdr:row>100</xdr:row>
      <xdr:rowOff>57796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57AA0202-B459-F0E4-2D7C-D0BD136F4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15200" y="14478000"/>
          <a:ext cx="6773220" cy="462979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7</xdr:col>
      <xdr:colOff>286130</xdr:colOff>
      <xdr:row>41</xdr:row>
      <xdr:rowOff>133475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671D22EA-CB8A-2F3C-D490-A8D37BB13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28800" y="7048500"/>
          <a:ext cx="2724530" cy="8954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7</xdr:col>
      <xdr:colOff>486183</xdr:colOff>
      <xdr:row>47</xdr:row>
      <xdr:rowOff>19186</xdr:rowOff>
    </xdr:to>
    <xdr:pic>
      <xdr:nvPicPr>
        <xdr:cNvPr id="13" name="Obraz 12">
          <a:extLst>
            <a:ext uri="{FF2B5EF4-FFF2-40B4-BE49-F238E27FC236}">
              <a16:creationId xmlns:a16="http://schemas.microsoft.com/office/drawing/2014/main" id="{FCEFD4F9-BCA8-B8A6-1AF3-D17073A35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28800" y="8001000"/>
          <a:ext cx="2924583" cy="97168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6</xdr:col>
      <xdr:colOff>581361</xdr:colOff>
      <xdr:row>52</xdr:row>
      <xdr:rowOff>106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id="{2A37E5AB-3E6C-83B2-4227-A248B71337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28800" y="9144000"/>
          <a:ext cx="2410161" cy="762106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58</xdr:row>
      <xdr:rowOff>123825</xdr:rowOff>
    </xdr:from>
    <xdr:to>
      <xdr:col>11</xdr:col>
      <xdr:colOff>191380</xdr:colOff>
      <xdr:row>63</xdr:row>
      <xdr:rowOff>85853</xdr:rowOff>
    </xdr:to>
    <xdr:pic>
      <xdr:nvPicPr>
        <xdr:cNvPr id="15" name="Obraz 14">
          <a:extLst>
            <a:ext uri="{FF2B5EF4-FFF2-40B4-BE49-F238E27FC236}">
              <a16:creationId xmlns:a16="http://schemas.microsoft.com/office/drawing/2014/main" id="{7D1C2E2F-9AB5-6C11-DF4F-8C907D4367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90550" y="11172825"/>
          <a:ext cx="6306430" cy="9145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11</xdr:col>
      <xdr:colOff>115167</xdr:colOff>
      <xdr:row>57</xdr:row>
      <xdr:rowOff>66791</xdr:rowOff>
    </xdr:to>
    <xdr:pic>
      <xdr:nvPicPr>
        <xdr:cNvPr id="16" name="Obraz 15">
          <a:extLst>
            <a:ext uri="{FF2B5EF4-FFF2-40B4-BE49-F238E27FC236}">
              <a16:creationId xmlns:a16="http://schemas.microsoft.com/office/drawing/2014/main" id="{58F7F549-3042-0EDF-C228-44A6C8205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09600" y="10096500"/>
          <a:ext cx="6211167" cy="8287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9</xdr:col>
      <xdr:colOff>391260</xdr:colOff>
      <xdr:row>144</xdr:row>
      <xdr:rowOff>10271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41E0D794-A825-A31C-7E67-BB991F07F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09600" y="22098000"/>
          <a:ext cx="5268060" cy="53442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2D228-16DA-4A97-8A8D-61BC4EC06C75}">
  <dimension ref="B2:S30"/>
  <sheetViews>
    <sheetView workbookViewId="0">
      <selection activeCell="D22" sqref="D22"/>
    </sheetView>
  </sheetViews>
  <sheetFormatPr defaultRowHeight="15" x14ac:dyDescent="0.25"/>
  <sheetData>
    <row r="2" spans="2:19" x14ac:dyDescent="0.25">
      <c r="B2" t="s">
        <v>21</v>
      </c>
      <c r="C2" t="s">
        <v>22</v>
      </c>
      <c r="D2" t="s">
        <v>23</v>
      </c>
      <c r="E2" t="s">
        <v>24</v>
      </c>
      <c r="F2" t="s">
        <v>25</v>
      </c>
    </row>
    <row r="3" spans="2:19" x14ac:dyDescent="0.25">
      <c r="B3">
        <v>1</v>
      </c>
      <c r="C3">
        <v>4</v>
      </c>
      <c r="D3">
        <f>1/10*(SUM($C$3:$C$12))</f>
        <v>3.6</v>
      </c>
      <c r="E3">
        <f>C3-D3</f>
        <v>0.39999999999999991</v>
      </c>
      <c r="F3">
        <f>E3*E3</f>
        <v>0.15999999999999992</v>
      </c>
      <c r="L3" t="s">
        <v>26</v>
      </c>
      <c r="S3" t="s">
        <v>39</v>
      </c>
    </row>
    <row r="4" spans="2:19" x14ac:dyDescent="0.25">
      <c r="B4">
        <v>2</v>
      </c>
      <c r="C4">
        <v>6</v>
      </c>
      <c r="D4">
        <f t="shared" ref="D4:D12" si="0">1/10*(SUM($C$3:$C$12))</f>
        <v>3.6</v>
      </c>
      <c r="E4">
        <f t="shared" ref="E4:E12" si="1">C4-D4</f>
        <v>2.4</v>
      </c>
      <c r="F4">
        <f t="shared" ref="F4:F12" si="2">E4*E4</f>
        <v>5.76</v>
      </c>
      <c r="L4">
        <f>1/10*(SUM(C3:C12))</f>
        <v>3.6</v>
      </c>
    </row>
    <row r="5" spans="2:19" x14ac:dyDescent="0.25">
      <c r="B5">
        <v>3</v>
      </c>
      <c r="C5">
        <v>2</v>
      </c>
      <c r="D5">
        <f t="shared" si="0"/>
        <v>3.6</v>
      </c>
      <c r="E5">
        <f t="shared" si="1"/>
        <v>-1.6</v>
      </c>
      <c r="F5">
        <f t="shared" si="2"/>
        <v>2.5600000000000005</v>
      </c>
    </row>
    <row r="6" spans="2:19" x14ac:dyDescent="0.25">
      <c r="B6">
        <v>4</v>
      </c>
      <c r="C6">
        <v>3</v>
      </c>
      <c r="D6">
        <f t="shared" si="0"/>
        <v>3.6</v>
      </c>
      <c r="E6">
        <f t="shared" si="1"/>
        <v>-0.60000000000000009</v>
      </c>
      <c r="F6">
        <f t="shared" si="2"/>
        <v>0.3600000000000001</v>
      </c>
    </row>
    <row r="7" spans="2:19" x14ac:dyDescent="0.25">
      <c r="B7">
        <v>5</v>
      </c>
      <c r="C7">
        <v>4</v>
      </c>
      <c r="D7">
        <f t="shared" si="0"/>
        <v>3.6</v>
      </c>
      <c r="E7">
        <f t="shared" si="1"/>
        <v>0.39999999999999991</v>
      </c>
      <c r="F7">
        <f t="shared" si="2"/>
        <v>0.15999999999999992</v>
      </c>
    </row>
    <row r="8" spans="2:19" x14ac:dyDescent="0.25">
      <c r="B8">
        <v>6</v>
      </c>
      <c r="C8">
        <v>1</v>
      </c>
      <c r="D8">
        <f t="shared" si="0"/>
        <v>3.6</v>
      </c>
      <c r="E8">
        <f t="shared" si="1"/>
        <v>-2.6</v>
      </c>
      <c r="F8">
        <f t="shared" si="2"/>
        <v>6.7600000000000007</v>
      </c>
    </row>
    <row r="9" spans="2:19" x14ac:dyDescent="0.25">
      <c r="B9">
        <v>7</v>
      </c>
      <c r="C9">
        <v>5</v>
      </c>
      <c r="D9">
        <f t="shared" si="0"/>
        <v>3.6</v>
      </c>
      <c r="E9">
        <f t="shared" si="1"/>
        <v>1.4</v>
      </c>
      <c r="F9">
        <f t="shared" si="2"/>
        <v>1.9599999999999997</v>
      </c>
    </row>
    <row r="10" spans="2:19" x14ac:dyDescent="0.25">
      <c r="B10">
        <v>8</v>
      </c>
      <c r="C10">
        <v>2</v>
      </c>
      <c r="D10">
        <f t="shared" si="0"/>
        <v>3.6</v>
      </c>
      <c r="E10">
        <f t="shared" si="1"/>
        <v>-1.6</v>
      </c>
      <c r="F10">
        <f t="shared" si="2"/>
        <v>2.5600000000000005</v>
      </c>
      <c r="S10" t="s">
        <v>40</v>
      </c>
    </row>
    <row r="11" spans="2:19" x14ac:dyDescent="0.25">
      <c r="B11">
        <v>9</v>
      </c>
      <c r="C11">
        <v>4</v>
      </c>
      <c r="D11">
        <f t="shared" si="0"/>
        <v>3.6</v>
      </c>
      <c r="E11">
        <f t="shared" si="1"/>
        <v>0.39999999999999991</v>
      </c>
      <c r="F11">
        <f t="shared" si="2"/>
        <v>0.15999999999999992</v>
      </c>
    </row>
    <row r="12" spans="2:19" x14ac:dyDescent="0.25">
      <c r="B12">
        <v>10</v>
      </c>
      <c r="C12">
        <v>5</v>
      </c>
      <c r="D12">
        <f t="shared" si="0"/>
        <v>3.6</v>
      </c>
      <c r="E12">
        <f t="shared" si="1"/>
        <v>1.4</v>
      </c>
      <c r="F12">
        <f t="shared" si="2"/>
        <v>1.9599999999999997</v>
      </c>
    </row>
    <row r="13" spans="2:19" x14ac:dyDescent="0.25">
      <c r="E13" t="s">
        <v>27</v>
      </c>
      <c r="F13">
        <f>SUM(F3:F12)</f>
        <v>22.400000000000002</v>
      </c>
    </row>
    <row r="14" spans="2:19" x14ac:dyDescent="0.25">
      <c r="E14" t="s">
        <v>28</v>
      </c>
      <c r="F14">
        <f>SQRT(F13/(10*(10-1)))</f>
        <v>0.49888765156985887</v>
      </c>
      <c r="G14">
        <f>- 0.5</f>
        <v>-0.5</v>
      </c>
    </row>
    <row r="17" spans="2:13" x14ac:dyDescent="0.25">
      <c r="C17" t="s">
        <v>29</v>
      </c>
    </row>
    <row r="18" spans="2:13" x14ac:dyDescent="0.25">
      <c r="C18" t="s">
        <v>34</v>
      </c>
    </row>
    <row r="20" spans="2:13" x14ac:dyDescent="0.25">
      <c r="C20" t="s">
        <v>30</v>
      </c>
      <c r="D20">
        <v>0.999</v>
      </c>
    </row>
    <row r="21" spans="2:13" x14ac:dyDescent="0.25">
      <c r="D21" t="s">
        <v>37</v>
      </c>
      <c r="F21" t="s">
        <v>36</v>
      </c>
      <c r="H21">
        <f>4.781 * 0.5</f>
        <v>2.3904999999999998</v>
      </c>
    </row>
    <row r="22" spans="2:13" x14ac:dyDescent="0.25">
      <c r="C22" t="s">
        <v>35</v>
      </c>
      <c r="D22" t="s">
        <v>38</v>
      </c>
    </row>
    <row r="24" spans="2:13" x14ac:dyDescent="0.25">
      <c r="B24" t="s">
        <v>31</v>
      </c>
      <c r="C24">
        <f xml:space="preserve"> 2.252 *F14</f>
        <v>1.123494991335322</v>
      </c>
    </row>
    <row r="25" spans="2:13" x14ac:dyDescent="0.25">
      <c r="B25" t="s">
        <v>32</v>
      </c>
    </row>
    <row r="28" spans="2:13" x14ac:dyDescent="0.25">
      <c r="B28" t="s">
        <v>33</v>
      </c>
      <c r="C28">
        <f>0.1/ SQRT(3)</f>
        <v>5.7735026918962581E-2</v>
      </c>
    </row>
    <row r="29" spans="2:13" x14ac:dyDescent="0.25">
      <c r="C29">
        <v>5.8000000000000003E-2</v>
      </c>
    </row>
    <row r="30" spans="2:13" x14ac:dyDescent="0.25">
      <c r="M30" t="s">
        <v>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9AC8-B3A6-4CB4-89D8-06BD14FA60F5}">
  <dimension ref="E5:Y33"/>
  <sheetViews>
    <sheetView workbookViewId="0">
      <selection activeCell="E33" sqref="E33"/>
    </sheetView>
  </sheetViews>
  <sheetFormatPr defaultRowHeight="15" x14ac:dyDescent="0.25"/>
  <cols>
    <col min="5" max="5" width="9.42578125" bestFit="1" customWidth="1"/>
  </cols>
  <sheetData>
    <row r="5" spans="5:25" x14ac:dyDescent="0.25">
      <c r="E5" t="s">
        <v>0</v>
      </c>
      <c r="F5" t="s">
        <v>1</v>
      </c>
      <c r="G5" t="s">
        <v>2</v>
      </c>
      <c r="H5" t="s">
        <v>3</v>
      </c>
      <c r="I5" t="s">
        <v>15</v>
      </c>
      <c r="J5" t="s">
        <v>4</v>
      </c>
      <c r="K5" t="s">
        <v>5</v>
      </c>
      <c r="L5" t="s">
        <v>6</v>
      </c>
      <c r="M5" t="s">
        <v>5</v>
      </c>
      <c r="N5" t="s">
        <v>7</v>
      </c>
    </row>
    <row r="6" spans="5:25" x14ac:dyDescent="0.25">
      <c r="E6" t="s">
        <v>8</v>
      </c>
      <c r="F6" t="s">
        <v>9</v>
      </c>
      <c r="G6" t="s">
        <v>9</v>
      </c>
      <c r="H6" t="s">
        <v>10</v>
      </c>
      <c r="I6" t="s">
        <v>11</v>
      </c>
      <c r="J6" t="s">
        <v>12</v>
      </c>
      <c r="K6" t="s">
        <v>12</v>
      </c>
      <c r="L6" t="s">
        <v>12</v>
      </c>
      <c r="M6" t="s">
        <v>13</v>
      </c>
      <c r="N6" t="s">
        <v>14</v>
      </c>
      <c r="Y6" t="s">
        <v>19</v>
      </c>
    </row>
    <row r="7" spans="5:25" x14ac:dyDescent="0.25">
      <c r="E7">
        <v>900</v>
      </c>
      <c r="F7">
        <v>0.28999999999999998</v>
      </c>
      <c r="G7">
        <v>0.155</v>
      </c>
      <c r="H7">
        <v>4.7300000000000004</v>
      </c>
      <c r="I7">
        <v>1.387</v>
      </c>
      <c r="J7">
        <v>21</v>
      </c>
      <c r="K7">
        <v>0.3</v>
      </c>
      <c r="L7">
        <v>21.3</v>
      </c>
      <c r="M7">
        <v>90</v>
      </c>
      <c r="N7">
        <f>S7-T7</f>
        <v>11013.890322580615</v>
      </c>
      <c r="Q7">
        <f>PRODUCT(H7,I7,M7)</f>
        <v>590.44590000000005</v>
      </c>
      <c r="R7">
        <f>G7*(L7-J7)</f>
        <v>4.6500000000000111E-2</v>
      </c>
      <c r="S7">
        <f>Q7/R7</f>
        <v>12697.761290322551</v>
      </c>
      <c r="T7">
        <f>(F7*E7)/G7</f>
        <v>1683.8709677419356</v>
      </c>
      <c r="U7">
        <f>S7-T7</f>
        <v>11013.890322580615</v>
      </c>
      <c r="Y7">
        <f>(N7-$E$33)^2</f>
        <v>30555608.581911124</v>
      </c>
    </row>
    <row r="8" spans="5:25" x14ac:dyDescent="0.25">
      <c r="E8">
        <v>900</v>
      </c>
      <c r="F8">
        <v>0.28999999999999998</v>
      </c>
      <c r="G8">
        <v>0.155</v>
      </c>
      <c r="H8">
        <v>4.8</v>
      </c>
      <c r="I8">
        <v>1.3959999999999999</v>
      </c>
      <c r="J8">
        <v>21.3</v>
      </c>
      <c r="K8">
        <v>0.3</v>
      </c>
      <c r="L8">
        <v>21.6</v>
      </c>
      <c r="M8">
        <v>65</v>
      </c>
      <c r="N8">
        <f>S8-T8</f>
        <v>7682.8387096773968</v>
      </c>
      <c r="Q8">
        <f t="shared" ref="Q8:Q13" si="0">PRODUCT(H8,I8,M8)</f>
        <v>435.55199999999996</v>
      </c>
      <c r="R8">
        <f t="shared" ref="R8:R13" si="1">G8*(L8-J8)</f>
        <v>4.6500000000000111E-2</v>
      </c>
      <c r="S8">
        <f t="shared" ref="S8:S13" si="2">Q8/R8</f>
        <v>9366.7096774193324</v>
      </c>
      <c r="T8">
        <f t="shared" ref="T8:T13" si="3">(F8*E8)/G8</f>
        <v>1683.8709677419356</v>
      </c>
      <c r="U8">
        <f t="shared" ref="U8:U13" si="4">S8-T8</f>
        <v>7682.8387096773968</v>
      </c>
      <c r="Y8">
        <f>(N8-$E$33)^2</f>
        <v>4825320.2845155653</v>
      </c>
    </row>
    <row r="9" spans="5:25" x14ac:dyDescent="0.25">
      <c r="E9">
        <v>900</v>
      </c>
      <c r="F9">
        <v>0.28999999999999998</v>
      </c>
      <c r="G9">
        <v>0.155</v>
      </c>
      <c r="H9">
        <v>4.72</v>
      </c>
      <c r="I9">
        <v>1.3859999999999999</v>
      </c>
      <c r="J9">
        <v>21.6</v>
      </c>
      <c r="K9">
        <v>0.3</v>
      </c>
      <c r="L9">
        <v>21.9</v>
      </c>
      <c r="M9">
        <v>52</v>
      </c>
      <c r="N9">
        <f t="shared" ref="N9:N13" si="5">S9-T9</f>
        <v>5631.8245161290997</v>
      </c>
      <c r="Q9">
        <f t="shared" si="0"/>
        <v>340.17983999999996</v>
      </c>
      <c r="R9">
        <f t="shared" si="1"/>
        <v>4.6499999999999563E-2</v>
      </c>
      <c r="S9">
        <f t="shared" si="2"/>
        <v>7315.6954838710353</v>
      </c>
      <c r="T9">
        <f t="shared" si="3"/>
        <v>1683.8709677419356</v>
      </c>
      <c r="U9">
        <f t="shared" si="4"/>
        <v>5631.8245161290997</v>
      </c>
      <c r="Y9">
        <f t="shared" ref="Y9:Y13" si="6">(N9-$E$33)^2</f>
        <v>21213.041002265622</v>
      </c>
    </row>
    <row r="10" spans="5:25" x14ac:dyDescent="0.25">
      <c r="E10">
        <v>900</v>
      </c>
      <c r="F10">
        <v>0.28999999999999998</v>
      </c>
      <c r="G10">
        <v>0.155</v>
      </c>
      <c r="H10">
        <v>4.71</v>
      </c>
      <c r="I10">
        <v>1.3819999999999999</v>
      </c>
      <c r="J10">
        <v>21.9</v>
      </c>
      <c r="K10">
        <v>0.3</v>
      </c>
      <c r="L10">
        <v>22.2</v>
      </c>
      <c r="M10">
        <v>45</v>
      </c>
      <c r="N10">
        <f t="shared" si="5"/>
        <v>4615.3741935483713</v>
      </c>
      <c r="Q10">
        <f t="shared" si="0"/>
        <v>292.91489999999999</v>
      </c>
      <c r="R10">
        <f>G10*(L10-J10)</f>
        <v>4.6500000000000111E-2</v>
      </c>
      <c r="S10">
        <f t="shared" si="2"/>
        <v>6299.2451612903069</v>
      </c>
      <c r="T10">
        <f t="shared" si="3"/>
        <v>1683.8709677419356</v>
      </c>
      <c r="U10">
        <f t="shared" si="4"/>
        <v>4615.3741935483713</v>
      </c>
      <c r="Y10">
        <f t="shared" si="6"/>
        <v>758298.47209725645</v>
      </c>
    </row>
    <row r="11" spans="5:25" x14ac:dyDescent="0.25">
      <c r="E11">
        <v>900</v>
      </c>
      <c r="F11">
        <v>0.28999999999999998</v>
      </c>
      <c r="G11">
        <v>0.155</v>
      </c>
      <c r="H11">
        <v>4.7300000000000004</v>
      </c>
      <c r="I11">
        <v>1.385</v>
      </c>
      <c r="J11">
        <v>22.2</v>
      </c>
      <c r="K11">
        <v>0.3</v>
      </c>
      <c r="L11">
        <v>22.5</v>
      </c>
      <c r="M11">
        <v>29</v>
      </c>
      <c r="N11">
        <f t="shared" si="5"/>
        <v>2401.7301075268724</v>
      </c>
      <c r="Q11">
        <f t="shared" si="0"/>
        <v>189.98045000000002</v>
      </c>
      <c r="R11">
        <f t="shared" si="1"/>
        <v>4.6500000000000111E-2</v>
      </c>
      <c r="S11">
        <f t="shared" si="2"/>
        <v>4085.601075268808</v>
      </c>
      <c r="T11">
        <f t="shared" si="3"/>
        <v>1683.8709677419356</v>
      </c>
      <c r="U11">
        <f t="shared" si="4"/>
        <v>2401.7301075268724</v>
      </c>
      <c r="Y11">
        <f t="shared" si="6"/>
        <v>9513815.9775250498</v>
      </c>
    </row>
    <row r="12" spans="5:25" x14ac:dyDescent="0.25">
      <c r="E12">
        <v>900</v>
      </c>
      <c r="F12">
        <v>0.28999999999999998</v>
      </c>
      <c r="G12">
        <v>0.155</v>
      </c>
      <c r="H12">
        <v>4.7300000000000004</v>
      </c>
      <c r="I12">
        <v>1.385</v>
      </c>
      <c r="J12">
        <v>22.5</v>
      </c>
      <c r="K12">
        <v>0.3</v>
      </c>
      <c r="L12">
        <v>22.8</v>
      </c>
      <c r="M12">
        <v>42</v>
      </c>
      <c r="N12">
        <f t="shared" si="5"/>
        <v>4233.2064516128894</v>
      </c>
      <c r="Q12">
        <f t="shared" si="0"/>
        <v>275.14410000000004</v>
      </c>
      <c r="R12">
        <f t="shared" si="1"/>
        <v>4.6500000000000111E-2</v>
      </c>
      <c r="S12">
        <f t="shared" si="2"/>
        <v>5917.077419354825</v>
      </c>
      <c r="T12">
        <f t="shared" si="3"/>
        <v>1683.8709677419356</v>
      </c>
      <c r="U12">
        <f t="shared" si="4"/>
        <v>4233.2064516128894</v>
      </c>
      <c r="Y12">
        <f t="shared" si="6"/>
        <v>1569936.5539540569</v>
      </c>
    </row>
    <row r="13" spans="5:25" x14ac:dyDescent="0.25">
      <c r="E13">
        <v>900</v>
      </c>
      <c r="F13">
        <v>0.28999999999999998</v>
      </c>
      <c r="G13">
        <v>0.155</v>
      </c>
      <c r="H13">
        <v>4.7300000000000004</v>
      </c>
      <c r="I13">
        <v>1.385</v>
      </c>
      <c r="J13">
        <v>22.8</v>
      </c>
      <c r="K13">
        <v>0.3</v>
      </c>
      <c r="L13">
        <v>23.1</v>
      </c>
      <c r="M13">
        <v>32</v>
      </c>
      <c r="N13">
        <f t="shared" si="5"/>
        <v>2824.3784946236456</v>
      </c>
      <c r="Q13">
        <f t="shared" si="0"/>
        <v>209.63360000000003</v>
      </c>
      <c r="R13">
        <f t="shared" si="1"/>
        <v>4.6500000000000111E-2</v>
      </c>
      <c r="S13">
        <f t="shared" si="2"/>
        <v>4508.2494623655812</v>
      </c>
      <c r="T13">
        <f t="shared" si="3"/>
        <v>1683.8709677419356</v>
      </c>
      <c r="U13">
        <f t="shared" si="4"/>
        <v>2824.3784946236456</v>
      </c>
      <c r="Y13">
        <f t="shared" si="6"/>
        <v>7085174.1699057044</v>
      </c>
    </row>
    <row r="28" spans="5:25" x14ac:dyDescent="0.25">
      <c r="Y28">
        <f>(N28-$E$33)^2</f>
        <v>30098144.025008153</v>
      </c>
    </row>
    <row r="29" spans="5:25" x14ac:dyDescent="0.25">
      <c r="L29" t="s">
        <v>18</v>
      </c>
    </row>
    <row r="30" spans="5:25" x14ac:dyDescent="0.25">
      <c r="L30">
        <v>7</v>
      </c>
      <c r="P30">
        <f>1/(L30*(L30-1))</f>
        <v>2.3809523809523808E-2</v>
      </c>
      <c r="Y30" t="s">
        <v>20</v>
      </c>
    </row>
    <row r="31" spans="5:25" x14ac:dyDescent="0.25">
      <c r="Y31">
        <f>SUM(Y7:Y28)</f>
        <v>84427511.105919182</v>
      </c>
    </row>
    <row r="32" spans="5:25" x14ac:dyDescent="0.25">
      <c r="E32" t="s">
        <v>16</v>
      </c>
      <c r="F32" t="s">
        <v>17</v>
      </c>
      <c r="Q32">
        <f>P30*Y31</f>
        <v>2010178.8358552186</v>
      </c>
    </row>
    <row r="33" spans="5:6" x14ac:dyDescent="0.25">
      <c r="E33">
        <f>AVERAGE(N7:N28)</f>
        <v>5486.1775422426999</v>
      </c>
      <c r="F33">
        <f>SQRT(Q32)</f>
        <v>1417.8077570161684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3982A-D3A9-430F-BCE0-DB119AEC707C}">
  <dimension ref="A4:V37"/>
  <sheetViews>
    <sheetView tabSelected="1" workbookViewId="0">
      <selection activeCell="K23" sqref="K23"/>
    </sheetView>
  </sheetViews>
  <sheetFormatPr defaultRowHeight="15" x14ac:dyDescent="0.25"/>
  <cols>
    <col min="3" max="3" width="10.7109375" customWidth="1"/>
    <col min="5" max="5" width="11.5703125" customWidth="1"/>
    <col min="6" max="6" width="12" customWidth="1"/>
    <col min="7" max="7" width="13.5703125" customWidth="1"/>
    <col min="8" max="8" width="15" customWidth="1"/>
    <col min="12" max="12" width="12" bestFit="1" customWidth="1"/>
  </cols>
  <sheetData>
    <row r="4" spans="3:22" x14ac:dyDescent="0.25">
      <c r="C4" s="1" t="s">
        <v>42</v>
      </c>
      <c r="D4" s="1" t="s">
        <v>43</v>
      </c>
      <c r="E4" s="1" t="s">
        <v>44</v>
      </c>
      <c r="F4" s="1" t="s">
        <v>45</v>
      </c>
      <c r="G4" s="1" t="s">
        <v>46</v>
      </c>
      <c r="H4" s="1" t="s">
        <v>47</v>
      </c>
      <c r="K4" t="s">
        <v>49</v>
      </c>
      <c r="U4" t="s">
        <v>51</v>
      </c>
      <c r="V4" t="s">
        <v>52</v>
      </c>
    </row>
    <row r="5" spans="3:22" x14ac:dyDescent="0.25">
      <c r="C5" s="2">
        <v>1</v>
      </c>
      <c r="D5" s="6">
        <v>0.4</v>
      </c>
      <c r="E5" s="1"/>
      <c r="F5" s="1"/>
      <c r="G5" s="1">
        <f>F5-E5</f>
        <v>0</v>
      </c>
      <c r="H5" s="1" t="e">
        <f>$D$5/G5</f>
        <v>#DIV/0!</v>
      </c>
      <c r="K5" t="e">
        <f>SUM(H5:H8,H10:H25)/20</f>
        <v>#DIV/0!</v>
      </c>
      <c r="U5" t="e">
        <f>H5-$K$5</f>
        <v>#DIV/0!</v>
      </c>
      <c r="V5" t="e">
        <f>U5*U5</f>
        <v>#DIV/0!</v>
      </c>
    </row>
    <row r="6" spans="3:22" x14ac:dyDescent="0.25">
      <c r="C6" s="2">
        <v>2</v>
      </c>
      <c r="D6" s="7"/>
      <c r="E6" s="1"/>
      <c r="F6" s="1"/>
      <c r="G6" s="1">
        <f t="shared" ref="G6:G8" si="0">F6-E6</f>
        <v>0</v>
      </c>
      <c r="H6" s="1" t="e">
        <f t="shared" ref="H6:H8" si="1">$D$5/G6</f>
        <v>#DIV/0!</v>
      </c>
      <c r="U6" t="e">
        <f t="shared" ref="U6:U26" si="2">H6-$K$5</f>
        <v>#DIV/0!</v>
      </c>
      <c r="V6" t="e">
        <f t="shared" ref="V6:V25" si="3">U6*U6</f>
        <v>#DIV/0!</v>
      </c>
    </row>
    <row r="7" spans="3:22" x14ac:dyDescent="0.25">
      <c r="C7" s="2">
        <v>3</v>
      </c>
      <c r="D7" s="7"/>
      <c r="E7" s="1"/>
      <c r="F7" s="1"/>
      <c r="G7" s="1">
        <f t="shared" si="0"/>
        <v>0</v>
      </c>
      <c r="H7" s="1" t="e">
        <f t="shared" si="1"/>
        <v>#DIV/0!</v>
      </c>
      <c r="U7" t="e">
        <f t="shared" si="2"/>
        <v>#DIV/0!</v>
      </c>
      <c r="V7" t="e">
        <f t="shared" si="3"/>
        <v>#DIV/0!</v>
      </c>
    </row>
    <row r="8" spans="3:22" x14ac:dyDescent="0.25">
      <c r="C8" s="2">
        <v>4</v>
      </c>
      <c r="D8" s="8"/>
      <c r="E8" s="1"/>
      <c r="F8" s="1"/>
      <c r="G8" s="1">
        <f t="shared" si="0"/>
        <v>0</v>
      </c>
      <c r="H8" s="1" t="e">
        <f t="shared" si="1"/>
        <v>#DIV/0!</v>
      </c>
      <c r="U8" t="e">
        <f t="shared" si="2"/>
        <v>#DIV/0!</v>
      </c>
      <c r="V8" t="e">
        <f t="shared" si="3"/>
        <v>#DIV/0!</v>
      </c>
    </row>
    <row r="9" spans="3:22" x14ac:dyDescent="0.25">
      <c r="C9" s="3" t="s">
        <v>48</v>
      </c>
      <c r="D9" s="4"/>
      <c r="E9" s="4"/>
      <c r="F9" s="4"/>
      <c r="G9" s="4"/>
      <c r="H9" s="5"/>
      <c r="U9" t="e">
        <f t="shared" si="2"/>
        <v>#DIV/0!</v>
      </c>
      <c r="V9" t="e">
        <f t="shared" si="3"/>
        <v>#DIV/0!</v>
      </c>
    </row>
    <row r="10" spans="3:22" x14ac:dyDescent="0.25">
      <c r="C10" s="2">
        <v>5</v>
      </c>
      <c r="D10" s="6"/>
      <c r="E10" s="1"/>
      <c r="F10" s="1"/>
      <c r="G10" s="1">
        <f>F10-E10</f>
        <v>0</v>
      </c>
      <c r="H10" s="1" t="e">
        <f>$D$10/G10</f>
        <v>#DIV/0!</v>
      </c>
      <c r="U10" t="e">
        <f t="shared" si="2"/>
        <v>#DIV/0!</v>
      </c>
      <c r="V10" t="e">
        <f t="shared" si="3"/>
        <v>#DIV/0!</v>
      </c>
    </row>
    <row r="11" spans="3:22" x14ac:dyDescent="0.25">
      <c r="C11" s="2">
        <v>6</v>
      </c>
      <c r="D11" s="7"/>
      <c r="E11" s="1"/>
      <c r="F11" s="1"/>
      <c r="G11" s="1">
        <f t="shared" ref="G11:G25" si="4">F11-E11</f>
        <v>0</v>
      </c>
      <c r="H11" s="1" t="e">
        <f t="shared" ref="H11:H14" si="5">$D$10/G11</f>
        <v>#DIV/0!</v>
      </c>
      <c r="U11" t="e">
        <f t="shared" si="2"/>
        <v>#DIV/0!</v>
      </c>
      <c r="V11" t="e">
        <f t="shared" si="3"/>
        <v>#DIV/0!</v>
      </c>
    </row>
    <row r="12" spans="3:22" x14ac:dyDescent="0.25">
      <c r="C12" s="2">
        <v>7</v>
      </c>
      <c r="D12" s="7"/>
      <c r="E12" s="1"/>
      <c r="F12" s="1"/>
      <c r="G12" s="1">
        <f t="shared" si="4"/>
        <v>0</v>
      </c>
      <c r="H12" s="1" t="e">
        <f t="shared" si="5"/>
        <v>#DIV/0!</v>
      </c>
      <c r="U12" t="e">
        <f t="shared" si="2"/>
        <v>#DIV/0!</v>
      </c>
      <c r="V12" t="e">
        <f t="shared" si="3"/>
        <v>#DIV/0!</v>
      </c>
    </row>
    <row r="13" spans="3:22" x14ac:dyDescent="0.25">
      <c r="C13" s="2">
        <v>8</v>
      </c>
      <c r="D13" s="8"/>
      <c r="E13" s="1"/>
      <c r="F13" s="1"/>
      <c r="G13" s="1">
        <f t="shared" si="4"/>
        <v>0</v>
      </c>
      <c r="H13" s="1" t="e">
        <f t="shared" si="5"/>
        <v>#DIV/0!</v>
      </c>
      <c r="U13" t="e">
        <f t="shared" si="2"/>
        <v>#DIV/0!</v>
      </c>
      <c r="V13" t="e">
        <f t="shared" si="3"/>
        <v>#DIV/0!</v>
      </c>
    </row>
    <row r="14" spans="3:22" x14ac:dyDescent="0.25">
      <c r="C14" s="2">
        <v>9</v>
      </c>
      <c r="D14" s="6"/>
      <c r="E14" s="1"/>
      <c r="F14" s="1"/>
      <c r="G14" s="1">
        <f t="shared" si="4"/>
        <v>0</v>
      </c>
      <c r="H14" s="1" t="e">
        <f>$D$14/G14</f>
        <v>#DIV/0!</v>
      </c>
      <c r="U14" t="e">
        <f t="shared" si="2"/>
        <v>#DIV/0!</v>
      </c>
      <c r="V14" t="e">
        <f t="shared" si="3"/>
        <v>#DIV/0!</v>
      </c>
    </row>
    <row r="15" spans="3:22" x14ac:dyDescent="0.25">
      <c r="C15" s="2">
        <v>10</v>
      </c>
      <c r="D15" s="7"/>
      <c r="E15" s="1"/>
      <c r="F15" s="1"/>
      <c r="G15" s="1">
        <f t="shared" si="4"/>
        <v>0</v>
      </c>
      <c r="H15" s="1" t="e">
        <f t="shared" ref="H15:H18" si="6">$D$14/G15</f>
        <v>#DIV/0!</v>
      </c>
      <c r="U15" t="e">
        <f t="shared" si="2"/>
        <v>#DIV/0!</v>
      </c>
      <c r="V15" t="e">
        <f t="shared" si="3"/>
        <v>#DIV/0!</v>
      </c>
    </row>
    <row r="16" spans="3:22" x14ac:dyDescent="0.25">
      <c r="C16" s="2">
        <v>11</v>
      </c>
      <c r="D16" s="7"/>
      <c r="E16" s="1"/>
      <c r="F16" s="1"/>
      <c r="G16" s="1">
        <f t="shared" si="4"/>
        <v>0</v>
      </c>
      <c r="H16" s="1" t="e">
        <f t="shared" si="6"/>
        <v>#DIV/0!</v>
      </c>
      <c r="U16" t="e">
        <f t="shared" si="2"/>
        <v>#DIV/0!</v>
      </c>
      <c r="V16" t="e">
        <f t="shared" si="3"/>
        <v>#DIV/0!</v>
      </c>
    </row>
    <row r="17" spans="2:22" x14ac:dyDescent="0.25">
      <c r="C17" s="2">
        <v>12</v>
      </c>
      <c r="D17" s="8"/>
      <c r="E17" s="1"/>
      <c r="F17" s="1"/>
      <c r="G17" s="1">
        <f t="shared" si="4"/>
        <v>0</v>
      </c>
      <c r="H17" s="1" t="e">
        <f t="shared" si="6"/>
        <v>#DIV/0!</v>
      </c>
      <c r="U17" t="e">
        <f t="shared" si="2"/>
        <v>#DIV/0!</v>
      </c>
      <c r="V17" t="e">
        <f t="shared" si="3"/>
        <v>#DIV/0!</v>
      </c>
    </row>
    <row r="18" spans="2:22" x14ac:dyDescent="0.25">
      <c r="C18" s="2">
        <v>13</v>
      </c>
      <c r="D18" s="6"/>
      <c r="E18" s="1"/>
      <c r="F18" s="1"/>
      <c r="G18" s="1">
        <f t="shared" si="4"/>
        <v>0</v>
      </c>
      <c r="H18" s="1" t="e">
        <f>$D$18/G18</f>
        <v>#DIV/0!</v>
      </c>
      <c r="U18" t="e">
        <f t="shared" si="2"/>
        <v>#DIV/0!</v>
      </c>
      <c r="V18" t="e">
        <f t="shared" si="3"/>
        <v>#DIV/0!</v>
      </c>
    </row>
    <row r="19" spans="2:22" x14ac:dyDescent="0.25">
      <c r="C19" s="2">
        <v>14</v>
      </c>
      <c r="D19" s="7"/>
      <c r="E19" s="1"/>
      <c r="F19" s="1"/>
      <c r="G19" s="1">
        <f t="shared" si="4"/>
        <v>0</v>
      </c>
      <c r="H19" s="1" t="e">
        <f t="shared" ref="H19:H22" si="7">$D$18/G19</f>
        <v>#DIV/0!</v>
      </c>
      <c r="U19" t="e">
        <f t="shared" si="2"/>
        <v>#DIV/0!</v>
      </c>
      <c r="V19" t="e">
        <f t="shared" si="3"/>
        <v>#DIV/0!</v>
      </c>
    </row>
    <row r="20" spans="2:22" x14ac:dyDescent="0.25">
      <c r="C20" s="2">
        <v>15</v>
      </c>
      <c r="D20" s="7"/>
      <c r="E20" s="1"/>
      <c r="F20" s="1"/>
      <c r="G20" s="1">
        <f t="shared" si="4"/>
        <v>0</v>
      </c>
      <c r="H20" s="1" t="e">
        <f t="shared" si="7"/>
        <v>#DIV/0!</v>
      </c>
      <c r="U20" t="e">
        <f t="shared" si="2"/>
        <v>#DIV/0!</v>
      </c>
      <c r="V20" t="e">
        <f t="shared" si="3"/>
        <v>#DIV/0!</v>
      </c>
    </row>
    <row r="21" spans="2:22" x14ac:dyDescent="0.25">
      <c r="C21" s="2">
        <v>16</v>
      </c>
      <c r="D21" s="8"/>
      <c r="E21" s="1"/>
      <c r="F21" s="1"/>
      <c r="G21" s="1">
        <f t="shared" si="4"/>
        <v>0</v>
      </c>
      <c r="H21" s="1" t="e">
        <f t="shared" si="7"/>
        <v>#DIV/0!</v>
      </c>
      <c r="U21" t="e">
        <f t="shared" si="2"/>
        <v>#DIV/0!</v>
      </c>
      <c r="V21" t="e">
        <f t="shared" si="3"/>
        <v>#DIV/0!</v>
      </c>
    </row>
    <row r="22" spans="2:22" x14ac:dyDescent="0.25">
      <c r="C22" s="2">
        <v>17</v>
      </c>
      <c r="D22" s="6"/>
      <c r="E22" s="1"/>
      <c r="F22" s="1"/>
      <c r="G22" s="1">
        <f t="shared" si="4"/>
        <v>0</v>
      </c>
      <c r="H22" s="1" t="e">
        <f>$D$22/G22</f>
        <v>#DIV/0!</v>
      </c>
      <c r="U22" t="e">
        <f t="shared" si="2"/>
        <v>#DIV/0!</v>
      </c>
      <c r="V22" t="e">
        <f t="shared" si="3"/>
        <v>#DIV/0!</v>
      </c>
    </row>
    <row r="23" spans="2:22" x14ac:dyDescent="0.25">
      <c r="C23" s="2">
        <v>18</v>
      </c>
      <c r="D23" s="7"/>
      <c r="E23" s="1"/>
      <c r="F23" s="1"/>
      <c r="G23" s="1">
        <f t="shared" si="4"/>
        <v>0</v>
      </c>
      <c r="H23" s="1" t="e">
        <f t="shared" ref="H23:H25" si="8">$D$22/G23</f>
        <v>#DIV/0!</v>
      </c>
      <c r="U23" t="e">
        <f t="shared" si="2"/>
        <v>#DIV/0!</v>
      </c>
      <c r="V23" t="e">
        <f t="shared" si="3"/>
        <v>#DIV/0!</v>
      </c>
    </row>
    <row r="24" spans="2:22" x14ac:dyDescent="0.25">
      <c r="C24" s="2">
        <v>19</v>
      </c>
      <c r="D24" s="7"/>
      <c r="E24" s="1"/>
      <c r="F24" s="1"/>
      <c r="G24" s="1">
        <f t="shared" si="4"/>
        <v>0</v>
      </c>
      <c r="H24" s="1" t="e">
        <f t="shared" si="8"/>
        <v>#DIV/0!</v>
      </c>
      <c r="U24" t="e">
        <f t="shared" si="2"/>
        <v>#DIV/0!</v>
      </c>
      <c r="V24" t="e">
        <f t="shared" si="3"/>
        <v>#DIV/0!</v>
      </c>
    </row>
    <row r="25" spans="2:22" x14ac:dyDescent="0.25">
      <c r="C25" s="2">
        <v>20</v>
      </c>
      <c r="D25" s="8"/>
      <c r="E25" s="1"/>
      <c r="F25" s="1"/>
      <c r="G25" s="1">
        <f t="shared" si="4"/>
        <v>0</v>
      </c>
      <c r="H25" s="1" t="e">
        <f t="shared" si="8"/>
        <v>#DIV/0!</v>
      </c>
      <c r="U25" t="e">
        <f t="shared" si="2"/>
        <v>#DIV/0!</v>
      </c>
      <c r="V25" t="e">
        <f t="shared" si="3"/>
        <v>#DIV/0!</v>
      </c>
    </row>
    <row r="27" spans="2:22" x14ac:dyDescent="0.25">
      <c r="U27" t="s">
        <v>54</v>
      </c>
      <c r="V27" t="s">
        <v>53</v>
      </c>
    </row>
    <row r="28" spans="2:22" x14ac:dyDescent="0.25">
      <c r="U28" t="s">
        <v>55</v>
      </c>
      <c r="V28" t="e">
        <f>SUM(V5:V25)</f>
        <v>#DIV/0!</v>
      </c>
    </row>
    <row r="29" spans="2:22" ht="18.75" x14ac:dyDescent="0.3">
      <c r="E29" s="9" t="s">
        <v>50</v>
      </c>
      <c r="U29">
        <f>20*19</f>
        <v>380</v>
      </c>
    </row>
    <row r="30" spans="2:22" x14ac:dyDescent="0.25">
      <c r="E30" t="e">
        <f>SQRT((V28/U29))</f>
        <v>#DIV/0!</v>
      </c>
    </row>
    <row r="32" spans="2:22" x14ac:dyDescent="0.25">
      <c r="B32">
        <v>0.95</v>
      </c>
    </row>
    <row r="33" spans="1:9" ht="18.75" x14ac:dyDescent="0.3">
      <c r="A33" t="s">
        <v>56</v>
      </c>
      <c r="B33">
        <v>2.093</v>
      </c>
      <c r="G33" t="e">
        <f>K5</f>
        <v>#DIV/0!</v>
      </c>
      <c r="H33" s="10" t="s">
        <v>57</v>
      </c>
      <c r="I33" t="e">
        <f>C37</f>
        <v>#DIV/0!</v>
      </c>
    </row>
    <row r="37" spans="1:9" x14ac:dyDescent="0.25">
      <c r="C37" t="e">
        <f>B33*E30</f>
        <v>#DIV/0!</v>
      </c>
    </row>
  </sheetData>
  <mergeCells count="6">
    <mergeCell ref="C9:H9"/>
    <mergeCell ref="D5:D8"/>
    <mergeCell ref="D10:D13"/>
    <mergeCell ref="D14:D17"/>
    <mergeCell ref="D18:D21"/>
    <mergeCell ref="D22:D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Cw0</vt:lpstr>
      <vt:lpstr>Cw3</vt:lpstr>
      <vt:lpstr>Cw4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Krystian Żądło</dc:creator>
  <cp:lastModifiedBy>Krystian Żądło</cp:lastModifiedBy>
  <dcterms:created xsi:type="dcterms:W3CDTF">2024-11-23T20:45:33Z</dcterms:created>
  <dcterms:modified xsi:type="dcterms:W3CDTF">2024-12-31T12:58:31Z</dcterms:modified>
</cp:coreProperties>
</file>