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40"/>
  </bookViews>
  <sheets>
    <sheet name="Ctrl-Track" sheetId="1" r:id="rId1"/>
    <sheet name="Reported" sheetId="4" r:id="rId2"/>
    <sheet name="WBS (Outstadning tasks)" sheetId="6" r:id="rId3"/>
    <sheet name="Status Tracking" sheetId="5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F21" i="1" l="1"/>
  <c r="J16" i="1"/>
  <c r="S6" i="4"/>
  <c r="R6" i="4"/>
  <c r="Q6" i="4"/>
  <c r="P6" i="4"/>
  <c r="C19" i="4"/>
  <c r="C18" i="4"/>
  <c r="C15" i="4"/>
  <c r="C14" i="4"/>
  <c r="C16" i="4"/>
  <c r="C17" i="4"/>
  <c r="C9" i="4"/>
  <c r="C8" i="4"/>
  <c r="C7" i="4"/>
  <c r="C6" i="4"/>
  <c r="C5" i="4"/>
  <c r="C4" i="4"/>
  <c r="C3" i="4"/>
  <c r="C20" i="4" l="1"/>
  <c r="H15" i="1"/>
  <c r="H14" i="1"/>
  <c r="I13" i="6" l="1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I14" i="6" s="1"/>
  <c r="H3" i="6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I16" i="5" s="1"/>
  <c r="I17" i="5" s="1"/>
  <c r="H3" i="5"/>
  <c r="H16" i="5" s="1"/>
  <c r="H17" i="5" s="1"/>
  <c r="I15" i="6" l="1"/>
  <c r="H15" i="6"/>
  <c r="O6" i="4" l="1"/>
  <c r="O13" i="4"/>
  <c r="I20" i="4" l="1"/>
  <c r="I21" i="4" s="1"/>
  <c r="H20" i="4"/>
  <c r="H21" i="4" s="1"/>
  <c r="G20" i="4"/>
  <c r="G21" i="4" s="1"/>
  <c r="F20" i="4"/>
  <c r="F21" i="4" s="1"/>
  <c r="D20" i="4"/>
  <c r="D21" i="4" s="1"/>
  <c r="E20" i="4"/>
  <c r="E21" i="4" s="1"/>
  <c r="C21" i="4" l="1"/>
  <c r="F9" i="1"/>
  <c r="I15" i="1"/>
  <c r="I14" i="1"/>
  <c r="F13" i="1"/>
  <c r="F12" i="1"/>
  <c r="F11" i="1"/>
  <c r="F10" i="1"/>
  <c r="F8" i="1"/>
  <c r="F7" i="1"/>
  <c r="F6" i="1"/>
  <c r="F5" i="1"/>
  <c r="F4" i="1"/>
  <c r="F3" i="1"/>
  <c r="H12" i="1" l="1"/>
  <c r="I12" i="1" s="1"/>
  <c r="H13" i="1"/>
  <c r="I13" i="1" s="1"/>
  <c r="H11" i="1"/>
  <c r="I11" i="1" s="1"/>
  <c r="H6" i="1"/>
  <c r="I6" i="1" s="1"/>
  <c r="H7" i="1"/>
  <c r="I7" i="1" s="1"/>
  <c r="H10" i="1"/>
  <c r="I10" i="1" s="1"/>
  <c r="H4" i="1"/>
  <c r="I4" i="1" s="1"/>
  <c r="H5" i="1"/>
  <c r="I5" i="1"/>
  <c r="H9" i="1"/>
  <c r="I9" i="1" s="1"/>
  <c r="H8" i="1"/>
  <c r="I8" i="1" s="1"/>
  <c r="F16" i="1"/>
  <c r="H3" i="1"/>
  <c r="I3" i="1" s="1"/>
  <c r="H16" i="1" l="1"/>
  <c r="I16" i="1" s="1"/>
  <c r="F17" i="1"/>
  <c r="J17" i="1"/>
  <c r="I17" i="1" l="1"/>
  <c r="F19" i="1"/>
  <c r="F20" i="1"/>
  <c r="F18" i="1"/>
  <c r="H17" i="1"/>
</calcChain>
</file>

<file path=xl/sharedStrings.xml><?xml version="1.0" encoding="utf-8"?>
<sst xmlns="http://schemas.openxmlformats.org/spreadsheetml/2006/main" count="309" uniqueCount="122">
  <si>
    <t>% Complete</t>
  </si>
  <si>
    <t>Task Name</t>
  </si>
  <si>
    <t>Duration</t>
  </si>
  <si>
    <t>Start</t>
  </si>
  <si>
    <t>Finish</t>
  </si>
  <si>
    <t>Project Initiation</t>
  </si>
  <si>
    <t>52 days</t>
  </si>
  <si>
    <t>Thu 01-02-18</t>
  </si>
  <si>
    <t>Fri 13-04-18</t>
  </si>
  <si>
    <t>Build Prototype</t>
  </si>
  <si>
    <t>9 days</t>
  </si>
  <si>
    <t>Mon 16-04-18</t>
  </si>
  <si>
    <t>Thu 26-04-18</t>
  </si>
  <si>
    <t>Incorporate Audit Feedbacks</t>
  </si>
  <si>
    <t>4 days</t>
  </si>
  <si>
    <t>Fri 27-04-18</t>
  </si>
  <si>
    <t>Wed 02-05-18</t>
  </si>
  <si>
    <t>Analysis and Design Modelling (Increment 1)</t>
  </si>
  <si>
    <t>32 days</t>
  </si>
  <si>
    <t>Thu 03-05-18</t>
  </si>
  <si>
    <t>Fri 15-06-18</t>
  </si>
  <si>
    <t>Implementation &amp; Coding</t>
  </si>
  <si>
    <t>Thu 10-05-18</t>
  </si>
  <si>
    <t>Fri 20-07-18</t>
  </si>
  <si>
    <t>Testing</t>
  </si>
  <si>
    <t>51 days</t>
  </si>
  <si>
    <t>Mon 18-06-18</t>
  </si>
  <si>
    <t>Mon 27-08-18</t>
  </si>
  <si>
    <t>Revised Documentation for 2nd Audit</t>
  </si>
  <si>
    <t>1 day</t>
  </si>
  <si>
    <t>Tue 28-08-18</t>
  </si>
  <si>
    <t>Fri 31-08-18</t>
  </si>
  <si>
    <t>Analysis and Design Modelling (Increment 2)</t>
  </si>
  <si>
    <t>Mon 03-09-18</t>
  </si>
  <si>
    <t>Tue 16-10-18</t>
  </si>
  <si>
    <t>Programming (Increment 2)</t>
  </si>
  <si>
    <t>30 days</t>
  </si>
  <si>
    <t>Wed 17-10-18</t>
  </si>
  <si>
    <t>Tue 27-11-18</t>
  </si>
  <si>
    <t>Testing (Increment 2)</t>
  </si>
  <si>
    <t>55 days</t>
  </si>
  <si>
    <t>Tue 01-01-19</t>
  </si>
  <si>
    <t>Implementation</t>
  </si>
  <si>
    <t>41 days</t>
  </si>
  <si>
    <t>Wed 21-11-18</t>
  </si>
  <si>
    <t>Wed 16-01-19</t>
  </si>
  <si>
    <t>Thu 17-01-19</t>
  </si>
  <si>
    <t>Tue 22-01-19</t>
  </si>
  <si>
    <t>Earned Value</t>
  </si>
  <si>
    <t>428 hrs</t>
  </si>
  <si>
    <t>50 hrs</t>
  </si>
  <si>
    <t>40 hrs</t>
  </si>
  <si>
    <t>294 hrs</t>
  </si>
  <si>
    <t>226 hrs</t>
  </si>
  <si>
    <t>306 hrs</t>
  </si>
  <si>
    <t>4 hrs</t>
  </si>
  <si>
    <t>32 hrs</t>
  </si>
  <si>
    <t>240 hrs</t>
  </si>
  <si>
    <t>112 hrs</t>
  </si>
  <si>
    <t>Work (hrs)</t>
  </si>
  <si>
    <t>KM</t>
  </si>
  <si>
    <t>Bala</t>
  </si>
  <si>
    <t>William</t>
  </si>
  <si>
    <t>Nay</t>
  </si>
  <si>
    <t>Treza</t>
  </si>
  <si>
    <t>Agnes</t>
  </si>
  <si>
    <t>Total</t>
  </si>
  <si>
    <t>Reporting Period</t>
  </si>
  <si>
    <t>Remarks</t>
  </si>
  <si>
    <t>*tentative</t>
  </si>
  <si>
    <t>Agnes withdrawn</t>
  </si>
  <si>
    <t>Treza Withdrawn</t>
  </si>
  <si>
    <t>man days</t>
  </si>
  <si>
    <t>hours</t>
  </si>
  <si>
    <r>
      <t xml:space="preserve">Work (hrs) </t>
    </r>
    <r>
      <rPr>
        <b/>
        <i/>
        <sz val="9"/>
        <color rgb="FFFFFF00"/>
        <rFont val="Segoe UI"/>
        <family val="2"/>
      </rPr>
      <t>(Planned)</t>
    </r>
  </si>
  <si>
    <r>
      <t xml:space="preserve">Earned Value  </t>
    </r>
    <r>
      <rPr>
        <b/>
        <i/>
        <sz val="9"/>
        <color rgb="FFFFFF00"/>
        <rFont val="Segoe UI"/>
        <family val="2"/>
      </rPr>
      <t>(Earned)</t>
    </r>
  </si>
  <si>
    <r>
      <t xml:space="preserve">Reported </t>
    </r>
    <r>
      <rPr>
        <b/>
        <i/>
        <sz val="9"/>
        <color rgb="FFFFFF00"/>
        <rFont val="Segoe UI"/>
        <family val="2"/>
      </rPr>
      <t>(Actual)</t>
    </r>
  </si>
  <si>
    <r>
      <rPr>
        <i/>
        <sz val="11"/>
        <color rgb="FF0070C0"/>
        <rFont val="Calibri"/>
        <family val="2"/>
        <scheme val="minor"/>
      </rPr>
      <t>Planned:</t>
    </r>
    <r>
      <rPr>
        <sz val="11"/>
        <color rgb="FF000000"/>
        <rFont val="Calibri"/>
        <family val="2"/>
        <scheme val="minor"/>
      </rPr>
      <t xml:space="preserve"> pp mds (6 member team)</t>
    </r>
  </si>
  <si>
    <r>
      <t xml:space="preserve">(BTC) </t>
    </r>
    <r>
      <rPr>
        <b/>
        <sz val="9"/>
        <color theme="0"/>
        <rFont val="Segoe UI"/>
        <family val="2"/>
      </rPr>
      <t>To be performed</t>
    </r>
  </si>
  <si>
    <r>
      <rPr>
        <i/>
        <sz val="11"/>
        <color rgb="FF0070C0"/>
        <rFont val="Calibri"/>
        <family val="2"/>
        <scheme val="minor"/>
      </rPr>
      <t>Revised:</t>
    </r>
    <r>
      <rPr>
        <sz val="11"/>
        <color rgb="FF000000"/>
        <rFont val="Calibri"/>
        <family val="2"/>
        <scheme val="minor"/>
      </rPr>
      <t xml:space="preserve"> pp mds (5 member team)</t>
    </r>
  </si>
  <si>
    <r>
      <rPr>
        <i/>
        <sz val="11"/>
        <color rgb="FF0070C0"/>
        <rFont val="Calibri"/>
        <family val="2"/>
        <scheme val="minor"/>
      </rPr>
      <t>As of now:</t>
    </r>
    <r>
      <rPr>
        <sz val="11"/>
        <color rgb="FF000000"/>
        <rFont val="Calibri"/>
        <family val="2"/>
        <scheme val="minor"/>
      </rPr>
      <t xml:space="preserve"> pp mds (4 member team)</t>
    </r>
  </si>
  <si>
    <t>Clocked</t>
  </si>
  <si>
    <t>Work</t>
  </si>
  <si>
    <t>Complete (hrs)</t>
  </si>
  <si>
    <t>Remaning (hrs)</t>
  </si>
  <si>
    <t>106 hrs</t>
  </si>
  <si>
    <t>Hours</t>
  </si>
  <si>
    <t>Percentage</t>
  </si>
  <si>
    <t xml:space="preserve">   End User Training Manual and Write User Guide </t>
  </si>
  <si>
    <t>5 days</t>
  </si>
  <si>
    <t>Wed 07-11-18</t>
  </si>
  <si>
    <t>Tue 13-11-18</t>
  </si>
  <si>
    <t>10 hrs</t>
  </si>
  <si>
    <t xml:space="preserve">   Review/FinaliseUser Guide</t>
  </si>
  <si>
    <t>2 days</t>
  </si>
  <si>
    <t>Fri 21-12-18</t>
  </si>
  <si>
    <t>Mon 24-12-18</t>
  </si>
  <si>
    <t>20 hrs</t>
  </si>
  <si>
    <t xml:space="preserve">   Source Deployment Process Guide</t>
  </si>
  <si>
    <t xml:space="preserve">   AWS setup and manual</t>
  </si>
  <si>
    <t>Wed 02-01-19</t>
  </si>
  <si>
    <t>Thu 03-01-19</t>
  </si>
  <si>
    <t>12 hrs</t>
  </si>
  <si>
    <t xml:space="preserve">   Release Project</t>
  </si>
  <si>
    <t>Fri 11-01-19</t>
  </si>
  <si>
    <t>2 hrs</t>
  </si>
  <si>
    <t xml:space="preserve">   Revised Documents and Sign-Off</t>
  </si>
  <si>
    <t>8 hrs</t>
  </si>
  <si>
    <t xml:space="preserve">   Project Hand-over</t>
  </si>
  <si>
    <t>3 days</t>
  </si>
  <si>
    <t>Mon 14-01-19</t>
  </si>
  <si>
    <t>36 hrs</t>
  </si>
  <si>
    <t xml:space="preserve">   Revised based on Audit Comment</t>
  </si>
  <si>
    <t>Fri 18-01-19</t>
  </si>
  <si>
    <t>16 hrs</t>
  </si>
  <si>
    <t>Upto  Aug-2018</t>
  </si>
  <si>
    <t>*40</t>
  </si>
  <si>
    <t>*planned</t>
  </si>
  <si>
    <t>(tentative)</t>
  </si>
  <si>
    <t>(planned)</t>
  </si>
  <si>
    <t>*340</t>
  </si>
  <si>
    <r>
      <rPr>
        <i/>
        <sz val="11"/>
        <color rgb="FF0070C0"/>
        <rFont val="Calibri"/>
        <family val="2"/>
        <scheme val="minor"/>
      </rPr>
      <t>As of now:</t>
    </r>
    <r>
      <rPr>
        <sz val="11"/>
        <color rgb="FF000000"/>
        <rFont val="Calibri"/>
        <family val="2"/>
        <scheme val="minor"/>
      </rPr>
      <t xml:space="preserve"> Each team member (hours)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</si>
</sst>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Segoe UI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0"/>
      <name val="Segoe UI"/>
      <family val="2"/>
    </font>
    <font>
      <b/>
      <i/>
      <sz val="9"/>
      <color rgb="FFFFFF00"/>
      <name val="Segoe UI"/>
      <family val="2"/>
    </font>
    <font>
      <i/>
      <sz val="11"/>
      <color rgb="FF0070C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9"/>
      <color rgb="FF363636"/>
      <name val="Segoe U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medium">
        <color indexed="64"/>
      </right>
      <top/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medium">
        <color indexed="64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medium">
        <color indexed="64"/>
      </bottom>
      <diagonal/>
    </border>
    <border>
      <left style="thin">
        <color rgb="FFB1BBCC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9" fontId="4" fillId="3" borderId="1" xfId="2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2" xfId="0" applyBorder="1"/>
    <xf numFmtId="0" fontId="4" fillId="3" borderId="4" xfId="0" applyFont="1" applyFill="1" applyBorder="1" applyAlignment="1">
      <alignment vertical="center" wrapText="1"/>
    </xf>
    <xf numFmtId="0" fontId="0" fillId="0" borderId="4" xfId="0" applyBorder="1"/>
    <xf numFmtId="0" fontId="2" fillId="2" borderId="3" xfId="0" applyFont="1" applyFill="1" applyBorder="1" applyAlignment="1">
      <alignment vertical="center" wrapText="1"/>
    </xf>
    <xf numFmtId="9" fontId="4" fillId="3" borderId="3" xfId="0" applyNumberFormat="1" applyFont="1" applyFill="1" applyBorder="1" applyAlignment="1">
      <alignment vertical="center" wrapText="1"/>
    </xf>
    <xf numFmtId="0" fontId="0" fillId="0" borderId="5" xfId="0" applyBorder="1"/>
    <xf numFmtId="0" fontId="5" fillId="0" borderId="2" xfId="3" applyBorder="1"/>
    <xf numFmtId="0" fontId="4" fillId="3" borderId="5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8" fillId="0" borderId="2" xfId="0" applyFont="1" applyBorder="1"/>
    <xf numFmtId="0" fontId="8" fillId="0" borderId="0" xfId="0" applyFont="1"/>
    <xf numFmtId="0" fontId="5" fillId="0" borderId="4" xfId="3" applyBorder="1"/>
    <xf numFmtId="0" fontId="4" fillId="3" borderId="10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6" fillId="5" borderId="12" xfId="0" applyFont="1" applyFill="1" applyBorder="1" applyAlignment="1">
      <alignment vertical="center" wrapText="1"/>
    </xf>
    <xf numFmtId="165" fontId="4" fillId="3" borderId="12" xfId="0" applyNumberFormat="1" applyFont="1" applyFill="1" applyBorder="1" applyAlignment="1">
      <alignment horizontal="left" vertical="center" wrapText="1" indent="1"/>
    </xf>
    <xf numFmtId="164" fontId="4" fillId="3" borderId="12" xfId="1" applyNumberFormat="1" applyFont="1" applyFill="1" applyBorder="1" applyAlignment="1">
      <alignment horizontal="center" vertical="center" wrapText="1"/>
    </xf>
    <xf numFmtId="164" fontId="4" fillId="3" borderId="6" xfId="1" applyNumberFormat="1" applyFont="1" applyFill="1" applyBorder="1" applyAlignment="1">
      <alignment vertical="center" wrapText="1"/>
    </xf>
    <xf numFmtId="0" fontId="8" fillId="0" borderId="4" xfId="0" applyFont="1" applyBorder="1"/>
    <xf numFmtId="164" fontId="3" fillId="3" borderId="6" xfId="1" applyNumberFormat="1" applyFont="1" applyFill="1" applyBorder="1" applyAlignment="1">
      <alignment horizontal="left" vertical="center" wrapText="1"/>
    </xf>
    <xf numFmtId="164" fontId="3" fillId="6" borderId="6" xfId="1" applyNumberFormat="1" applyFont="1" applyFill="1" applyBorder="1" applyAlignment="1">
      <alignment vertical="center" wrapText="1"/>
    </xf>
    <xf numFmtId="164" fontId="3" fillId="6" borderId="6" xfId="1" applyNumberFormat="1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164" fontId="12" fillId="3" borderId="6" xfId="1" applyNumberFormat="1" applyFont="1" applyFill="1" applyBorder="1" applyAlignment="1">
      <alignment horizontal="right" vertical="center" wrapText="1"/>
    </xf>
    <xf numFmtId="9" fontId="12" fillId="3" borderId="6" xfId="2" applyFont="1" applyFill="1" applyBorder="1" applyAlignment="1">
      <alignment horizontal="center" vertical="center" wrapText="1"/>
    </xf>
    <xf numFmtId="164" fontId="12" fillId="3" borderId="6" xfId="1" applyNumberFormat="1" applyFont="1" applyFill="1" applyBorder="1" applyAlignment="1">
      <alignment vertical="center" wrapText="1"/>
    </xf>
    <xf numFmtId="164" fontId="15" fillId="0" borderId="6" xfId="0" applyNumberFormat="1" applyFont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0" fontId="0" fillId="0" borderId="10" xfId="0" applyBorder="1"/>
    <xf numFmtId="0" fontId="6" fillId="5" borderId="6" xfId="0" applyFont="1" applyFill="1" applyBorder="1" applyAlignment="1">
      <alignment vertical="center" wrapText="1"/>
    </xf>
    <xf numFmtId="17" fontId="4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4" fillId="3" borderId="6" xfId="1" applyNumberFormat="1" applyFont="1" applyFill="1" applyBorder="1" applyAlignment="1">
      <alignment horizontal="center" vertical="center" wrapText="1"/>
    </xf>
    <xf numFmtId="164" fontId="0" fillId="0" borderId="6" xfId="0" applyNumberFormat="1" applyBorder="1"/>
    <xf numFmtId="165" fontId="4" fillId="3" borderId="12" xfId="0" applyNumberFormat="1" applyFont="1" applyFill="1" applyBorder="1" applyAlignment="1">
      <alignment horizontal="left" vertical="center" wrapText="1" indent="1"/>
    </xf>
    <xf numFmtId="0" fontId="16" fillId="2" borderId="22" xfId="0" applyFont="1" applyFill="1" applyBorder="1" applyAlignment="1">
      <alignment vertical="center" wrapText="1"/>
    </xf>
    <xf numFmtId="0" fontId="16" fillId="2" borderId="23" xfId="0" applyFont="1" applyFill="1" applyBorder="1" applyAlignment="1">
      <alignment vertical="center" wrapText="1"/>
    </xf>
    <xf numFmtId="0" fontId="16" fillId="6" borderId="23" xfId="0" applyFont="1" applyFill="1" applyBorder="1" applyAlignment="1">
      <alignment vertical="center" wrapText="1"/>
    </xf>
    <xf numFmtId="0" fontId="16" fillId="6" borderId="24" xfId="0" applyFont="1" applyFill="1" applyBorder="1" applyAlignment="1">
      <alignment vertical="center" wrapText="1"/>
    </xf>
    <xf numFmtId="9" fontId="4" fillId="3" borderId="25" xfId="0" applyNumberFormat="1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vertical="center" wrapText="1"/>
    </xf>
    <xf numFmtId="0" fontId="4" fillId="3" borderId="26" xfId="0" applyFont="1" applyFill="1" applyBorder="1" applyAlignment="1">
      <alignment horizontal="right" vertical="center" wrapText="1"/>
    </xf>
    <xf numFmtId="164" fontId="4" fillId="3" borderId="26" xfId="1" applyNumberFormat="1" applyFont="1" applyFill="1" applyBorder="1" applyAlignment="1">
      <alignment horizontal="right" vertical="center" wrapText="1"/>
    </xf>
    <xf numFmtId="164" fontId="4" fillId="4" borderId="27" xfId="1" applyNumberFormat="1" applyFont="1" applyFill="1" applyBorder="1" applyAlignment="1">
      <alignment horizontal="left" vertical="center" wrapText="1"/>
    </xf>
    <xf numFmtId="9" fontId="4" fillId="3" borderId="28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164" fontId="4" fillId="3" borderId="1" xfId="1" applyNumberFormat="1" applyFont="1" applyFill="1" applyBorder="1" applyAlignment="1">
      <alignment horizontal="right" vertical="center" wrapText="1"/>
    </xf>
    <xf numFmtId="164" fontId="4" fillId="4" borderId="29" xfId="1" applyNumberFormat="1" applyFont="1" applyFill="1" applyBorder="1" applyAlignment="1">
      <alignment horizontal="left" vertical="center" wrapText="1"/>
    </xf>
    <xf numFmtId="164" fontId="4" fillId="3" borderId="29" xfId="1" applyNumberFormat="1" applyFont="1" applyFill="1" applyBorder="1" applyAlignment="1">
      <alignment horizontal="right" vertical="center" wrapText="1"/>
    </xf>
    <xf numFmtId="9" fontId="4" fillId="3" borderId="30" xfId="0" applyNumberFormat="1" applyFont="1" applyFill="1" applyBorder="1" applyAlignment="1">
      <alignment horizontal="left" vertical="center" wrapText="1"/>
    </xf>
    <xf numFmtId="0" fontId="4" fillId="3" borderId="31" xfId="0" applyFont="1" applyFill="1" applyBorder="1" applyAlignment="1">
      <alignment vertical="center" wrapText="1"/>
    </xf>
    <xf numFmtId="0" fontId="4" fillId="3" borderId="31" xfId="0" applyFont="1" applyFill="1" applyBorder="1" applyAlignment="1">
      <alignment horizontal="right" vertical="center" wrapText="1"/>
    </xf>
    <xf numFmtId="164" fontId="4" fillId="3" borderId="31" xfId="1" applyNumberFormat="1" applyFont="1" applyFill="1" applyBorder="1" applyAlignment="1">
      <alignment horizontal="right" vertical="center" wrapText="1"/>
    </xf>
    <xf numFmtId="164" fontId="4" fillId="3" borderId="32" xfId="1" applyNumberFormat="1" applyFont="1" applyFill="1" applyBorder="1" applyAlignment="1">
      <alignment horizontal="right" vertical="center" wrapText="1"/>
    </xf>
    <xf numFmtId="0" fontId="3" fillId="3" borderId="25" xfId="0" applyFont="1" applyFill="1" applyBorder="1" applyAlignment="1">
      <alignment horizontal="left" vertical="center" wrapText="1"/>
    </xf>
    <xf numFmtId="164" fontId="3" fillId="3" borderId="26" xfId="1" applyNumberFormat="1" applyFont="1" applyFill="1" applyBorder="1" applyAlignment="1">
      <alignment horizontal="right" vertical="center" wrapText="1"/>
    </xf>
    <xf numFmtId="164" fontId="3" fillId="3" borderId="27" xfId="1" applyNumberFormat="1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left" vertical="center" wrapText="1"/>
    </xf>
    <xf numFmtId="9" fontId="3" fillId="3" borderId="31" xfId="2" applyFont="1" applyFill="1" applyBorder="1" applyAlignment="1">
      <alignment horizontal="right" wrapText="1"/>
    </xf>
    <xf numFmtId="9" fontId="3" fillId="3" borderId="32" xfId="2" applyFont="1" applyFill="1" applyBorder="1" applyAlignment="1">
      <alignment horizontal="right" wrapText="1"/>
    </xf>
    <xf numFmtId="0" fontId="17" fillId="2" borderId="22" xfId="0" applyFont="1" applyFill="1" applyBorder="1" applyAlignment="1">
      <alignment vertical="center" wrapText="1"/>
    </xf>
    <xf numFmtId="0" fontId="17" fillId="2" borderId="23" xfId="0" applyFont="1" applyFill="1" applyBorder="1" applyAlignment="1">
      <alignment vertical="center" wrapText="1"/>
    </xf>
    <xf numFmtId="0" fontId="17" fillId="6" borderId="23" xfId="0" applyFont="1" applyFill="1" applyBorder="1" applyAlignment="1">
      <alignment vertical="center" wrapText="1"/>
    </xf>
    <xf numFmtId="0" fontId="17" fillId="6" borderId="24" xfId="0" applyFont="1" applyFill="1" applyBorder="1" applyAlignment="1">
      <alignment vertical="center" wrapText="1"/>
    </xf>
    <xf numFmtId="9" fontId="3" fillId="4" borderId="33" xfId="0" applyNumberFormat="1" applyFont="1" applyFill="1" applyBorder="1" applyAlignment="1">
      <alignment horizontal="left" vertical="center" wrapText="1"/>
    </xf>
    <xf numFmtId="0" fontId="3" fillId="4" borderId="34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horizontal="left" vertical="center" wrapText="1"/>
    </xf>
    <xf numFmtId="164" fontId="3" fillId="4" borderId="34" xfId="1" applyNumberFormat="1" applyFont="1" applyFill="1" applyBorder="1" applyAlignment="1">
      <alignment horizontal="left" vertical="center" wrapText="1"/>
    </xf>
    <xf numFmtId="164" fontId="3" fillId="4" borderId="35" xfId="1" applyNumberFormat="1" applyFont="1" applyFill="1" applyBorder="1" applyAlignment="1">
      <alignment horizontal="left" vertical="center" wrapText="1"/>
    </xf>
    <xf numFmtId="9" fontId="4" fillId="3" borderId="28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 indent="2"/>
    </xf>
    <xf numFmtId="164" fontId="4" fillId="3" borderId="27" xfId="1" applyNumberFormat="1" applyFont="1" applyFill="1" applyBorder="1" applyAlignment="1">
      <alignment vertical="center" wrapText="1"/>
    </xf>
    <xf numFmtId="9" fontId="3" fillId="4" borderId="28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164" fontId="3" fillId="4" borderId="26" xfId="1" applyNumberFormat="1" applyFont="1" applyFill="1" applyBorder="1" applyAlignment="1">
      <alignment horizontal="left" vertical="center" wrapText="1"/>
    </xf>
    <xf numFmtId="164" fontId="3" fillId="4" borderId="27" xfId="1" applyNumberFormat="1" applyFont="1" applyFill="1" applyBorder="1" applyAlignment="1">
      <alignment vertical="center" wrapText="1"/>
    </xf>
    <xf numFmtId="164" fontId="3" fillId="4" borderId="27" xfId="1" applyNumberFormat="1" applyFont="1" applyFill="1" applyBorder="1" applyAlignment="1">
      <alignment horizontal="left" vertical="center" wrapText="1"/>
    </xf>
    <xf numFmtId="9" fontId="4" fillId="3" borderId="30" xfId="0" applyNumberFormat="1" applyFont="1" applyFill="1" applyBorder="1" applyAlignment="1">
      <alignment vertical="center" wrapText="1"/>
    </xf>
    <xf numFmtId="0" fontId="4" fillId="3" borderId="31" xfId="0" applyFont="1" applyFill="1" applyBorder="1" applyAlignment="1">
      <alignment horizontal="left" vertical="center" wrapText="1" indent="2"/>
    </xf>
    <xf numFmtId="164" fontId="4" fillId="3" borderId="36" xfId="1" applyNumberFormat="1" applyFont="1" applyFill="1" applyBorder="1" applyAlignment="1">
      <alignment horizontal="right" vertical="center" wrapText="1"/>
    </xf>
    <xf numFmtId="164" fontId="4" fillId="3" borderId="37" xfId="1" applyNumberFormat="1" applyFont="1" applyFill="1" applyBorder="1" applyAlignment="1">
      <alignment vertical="center" wrapText="1"/>
    </xf>
    <xf numFmtId="0" fontId="4" fillId="3" borderId="33" xfId="0" applyFont="1" applyFill="1" applyBorder="1" applyAlignment="1">
      <alignment horizontal="left" vertical="center" wrapText="1"/>
    </xf>
    <xf numFmtId="164" fontId="3" fillId="3" borderId="34" xfId="1" applyNumberFormat="1" applyFont="1" applyFill="1" applyBorder="1" applyAlignment="1">
      <alignment horizontal="right" vertical="center" wrapText="1"/>
    </xf>
    <xf numFmtId="164" fontId="3" fillId="3" borderId="35" xfId="1" applyNumberFormat="1" applyFont="1" applyFill="1" applyBorder="1" applyAlignment="1">
      <alignment horizontal="right" vertical="center" wrapText="1"/>
    </xf>
    <xf numFmtId="0" fontId="4" fillId="3" borderId="30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vertical="center" wrapText="1"/>
    </xf>
    <xf numFmtId="164" fontId="4" fillId="3" borderId="6" xfId="1" applyNumberFormat="1" applyFont="1" applyFill="1" applyBorder="1" applyAlignment="1">
      <alignment horizontal="left" vertical="center" wrapText="1"/>
    </xf>
    <xf numFmtId="164" fontId="4" fillId="3" borderId="0" xfId="1" applyNumberFormat="1" applyFont="1" applyFill="1" applyBorder="1" applyAlignment="1">
      <alignment horizontal="center" vertical="center" wrapText="1"/>
    </xf>
    <xf numFmtId="165" fontId="18" fillId="3" borderId="12" xfId="0" applyNumberFormat="1" applyFont="1" applyFill="1" applyBorder="1" applyAlignment="1">
      <alignment horizontal="left" vertical="center" wrapText="1" indent="1"/>
    </xf>
    <xf numFmtId="164" fontId="0" fillId="6" borderId="6" xfId="0" applyNumberFormat="1" applyFill="1" applyBorder="1"/>
    <xf numFmtId="164" fontId="4" fillId="6" borderId="6" xfId="1" applyNumberFormat="1" applyFont="1" applyFill="1" applyBorder="1" applyAlignment="1">
      <alignment horizontal="center" vertical="center" wrapText="1"/>
    </xf>
    <xf numFmtId="164" fontId="4" fillId="4" borderId="6" xfId="1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164" fontId="12" fillId="3" borderId="12" xfId="1" applyNumberFormat="1" applyFont="1" applyFill="1" applyBorder="1" applyAlignment="1">
      <alignment horizontal="center" vertical="center" wrapText="1"/>
    </xf>
    <xf numFmtId="165" fontId="12" fillId="3" borderId="12" xfId="0" applyNumberFormat="1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1" xfId="0" applyBorder="1" applyAlignment="1"/>
    <xf numFmtId="0" fontId="0" fillId="0" borderId="18" xfId="0" applyBorder="1" applyAlignment="1"/>
    <xf numFmtId="0" fontId="4" fillId="3" borderId="17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5" fontId="18" fillId="3" borderId="12" xfId="0" applyNumberFormat="1" applyFont="1" applyFill="1" applyBorder="1" applyAlignment="1">
      <alignment horizontal="left" vertical="center" wrapText="1" indent="1"/>
    </xf>
    <xf numFmtId="0" fontId="18" fillId="0" borderId="12" xfId="0" applyFont="1" applyBorder="1" applyAlignment="1">
      <alignment horizontal="left" vertical="center" wrapText="1" indent="1"/>
    </xf>
    <xf numFmtId="164" fontId="12" fillId="4" borderId="12" xfId="1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165" fontId="4" fillId="6" borderId="13" xfId="0" applyNumberFormat="1" applyFont="1" applyFill="1" applyBorder="1" applyAlignment="1">
      <alignment horizontal="left" vertical="center" wrapText="1" indent="1"/>
    </xf>
    <xf numFmtId="0" fontId="0" fillId="6" borderId="14" xfId="0" applyFill="1" applyBorder="1" applyAlignment="1">
      <alignment horizontal="left" vertical="center" wrapText="1" inden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abSelected="1" zoomScale="120" zoomScaleNormal="120" workbookViewId="0">
      <selection activeCell="B26" sqref="B26"/>
    </sheetView>
  </sheetViews>
  <sheetFormatPr defaultRowHeight="15" x14ac:dyDescent="0.25"/>
  <cols>
    <col min="1" max="1" width="4.7109375" style="7" customWidth="1"/>
    <col min="2" max="2" width="37" bestFit="1" customWidth="1"/>
    <col min="3" max="3" width="8" bestFit="1" customWidth="1"/>
    <col min="4" max="4" width="12.140625" customWidth="1"/>
    <col min="5" max="5" width="14.5703125" customWidth="1"/>
    <col min="6" max="6" width="9.5703125" bestFit="1" customWidth="1"/>
    <col min="7" max="7" width="9.28515625" bestFit="1" customWidth="1"/>
    <col min="8" max="8" width="11.28515625" bestFit="1" customWidth="1"/>
    <col min="9" max="9" width="10.85546875" style="7" customWidth="1"/>
    <col min="10" max="10" width="8.85546875" style="7" bestFit="1" customWidth="1"/>
    <col min="11" max="32" width="9.140625" style="7"/>
  </cols>
  <sheetData>
    <row r="1" spans="1:33" s="7" customFormat="1" ht="11.25" customHeight="1" x14ac:dyDescent="0.25">
      <c r="B1" s="21"/>
      <c r="C1" s="21"/>
      <c r="D1" s="21"/>
      <c r="E1" s="21"/>
      <c r="F1" s="21"/>
      <c r="G1" s="21"/>
      <c r="H1" s="22"/>
      <c r="I1" s="21"/>
      <c r="J1" s="21"/>
      <c r="K1" s="6"/>
      <c r="AG1" s="12"/>
    </row>
    <row r="2" spans="1:33" ht="32.25" customHeight="1" x14ac:dyDescent="0.25">
      <c r="A2" s="9"/>
      <c r="B2" s="33" t="s">
        <v>1</v>
      </c>
      <c r="C2" s="34" t="s">
        <v>2</v>
      </c>
      <c r="D2" s="34" t="s">
        <v>3</v>
      </c>
      <c r="E2" s="34" t="s">
        <v>4</v>
      </c>
      <c r="F2" s="34" t="s">
        <v>74</v>
      </c>
      <c r="G2" s="34" t="s">
        <v>0</v>
      </c>
      <c r="H2" s="34" t="s">
        <v>75</v>
      </c>
      <c r="I2" s="44" t="s">
        <v>78</v>
      </c>
      <c r="J2" s="34" t="s">
        <v>76</v>
      </c>
      <c r="K2" s="12"/>
      <c r="AC2" s="5"/>
    </row>
    <row r="3" spans="1:33" ht="14.25" customHeight="1" x14ac:dyDescent="0.25">
      <c r="A3" s="20"/>
      <c r="B3" s="35" t="s">
        <v>5</v>
      </c>
      <c r="C3" s="37" t="s">
        <v>6</v>
      </c>
      <c r="D3" s="38" t="s">
        <v>7</v>
      </c>
      <c r="E3" s="37" t="s">
        <v>8</v>
      </c>
      <c r="F3" s="40">
        <f t="shared" ref="F3:F8" si="0">VALUE(TRIM(MID(F55,1,3)))</f>
        <v>428</v>
      </c>
      <c r="G3" s="41">
        <v>1</v>
      </c>
      <c r="H3" s="42">
        <f t="shared" ref="H3:H15" si="1">F3*G3</f>
        <v>428</v>
      </c>
      <c r="I3" s="43">
        <f>F3-H3</f>
        <v>0</v>
      </c>
      <c r="J3" s="124"/>
      <c r="K3" s="12"/>
    </row>
    <row r="4" spans="1:33" ht="14.25" customHeight="1" x14ac:dyDescent="0.25">
      <c r="A4" s="20"/>
      <c r="B4" s="35" t="s">
        <v>9</v>
      </c>
      <c r="C4" s="37" t="s">
        <v>10</v>
      </c>
      <c r="D4" s="37" t="s">
        <v>11</v>
      </c>
      <c r="E4" s="37" t="s">
        <v>12</v>
      </c>
      <c r="F4" s="40">
        <f t="shared" si="0"/>
        <v>50</v>
      </c>
      <c r="G4" s="41">
        <v>1</v>
      </c>
      <c r="H4" s="42">
        <f t="shared" si="1"/>
        <v>50</v>
      </c>
      <c r="I4" s="43">
        <f t="shared" ref="I4:I15" si="2">F4-H4</f>
        <v>0</v>
      </c>
      <c r="J4" s="125"/>
      <c r="K4" s="12"/>
    </row>
    <row r="5" spans="1:33" ht="14.25" customHeight="1" x14ac:dyDescent="0.25">
      <c r="A5" s="9"/>
      <c r="B5" s="35" t="s">
        <v>13</v>
      </c>
      <c r="C5" s="37" t="s">
        <v>14</v>
      </c>
      <c r="D5" s="37" t="s">
        <v>15</v>
      </c>
      <c r="E5" s="37" t="s">
        <v>16</v>
      </c>
      <c r="F5" s="40">
        <f t="shared" si="0"/>
        <v>40</v>
      </c>
      <c r="G5" s="41">
        <v>1</v>
      </c>
      <c r="H5" s="42">
        <f t="shared" si="1"/>
        <v>40</v>
      </c>
      <c r="I5" s="43">
        <f t="shared" si="2"/>
        <v>0</v>
      </c>
      <c r="J5" s="125"/>
      <c r="K5" s="12"/>
    </row>
    <row r="6" spans="1:33" ht="14.25" customHeight="1" x14ac:dyDescent="0.25">
      <c r="A6" s="9"/>
      <c r="B6" s="35" t="s">
        <v>17</v>
      </c>
      <c r="C6" s="37" t="s">
        <v>18</v>
      </c>
      <c r="D6" s="37" t="s">
        <v>19</v>
      </c>
      <c r="E6" s="37" t="s">
        <v>20</v>
      </c>
      <c r="F6" s="40">
        <f t="shared" si="0"/>
        <v>294</v>
      </c>
      <c r="G6" s="41">
        <v>1</v>
      </c>
      <c r="H6" s="42">
        <f t="shared" si="1"/>
        <v>294</v>
      </c>
      <c r="I6" s="43">
        <f t="shared" si="2"/>
        <v>0</v>
      </c>
      <c r="J6" s="125"/>
      <c r="K6" s="12"/>
    </row>
    <row r="7" spans="1:33" ht="14.25" customHeight="1" x14ac:dyDescent="0.25">
      <c r="A7" s="9"/>
      <c r="B7" s="35" t="s">
        <v>21</v>
      </c>
      <c r="C7" s="37" t="s">
        <v>6</v>
      </c>
      <c r="D7" s="37" t="s">
        <v>22</v>
      </c>
      <c r="E7" s="37" t="s">
        <v>23</v>
      </c>
      <c r="F7" s="40">
        <f t="shared" si="0"/>
        <v>226</v>
      </c>
      <c r="G7" s="41">
        <v>1</v>
      </c>
      <c r="H7" s="42">
        <f t="shared" si="1"/>
        <v>226</v>
      </c>
      <c r="I7" s="43">
        <f t="shared" si="2"/>
        <v>0</v>
      </c>
      <c r="J7" s="125"/>
      <c r="K7" s="12"/>
    </row>
    <row r="8" spans="1:33" ht="14.25" customHeight="1" x14ac:dyDescent="0.25">
      <c r="A8" s="9"/>
      <c r="B8" s="35" t="s">
        <v>24</v>
      </c>
      <c r="C8" s="37" t="s">
        <v>25</v>
      </c>
      <c r="D8" s="37" t="s">
        <v>26</v>
      </c>
      <c r="E8" s="37" t="s">
        <v>27</v>
      </c>
      <c r="F8" s="40">
        <f t="shared" si="0"/>
        <v>306</v>
      </c>
      <c r="G8" s="41">
        <v>1</v>
      </c>
      <c r="H8" s="42">
        <f t="shared" si="1"/>
        <v>306</v>
      </c>
      <c r="I8" s="43">
        <f t="shared" si="2"/>
        <v>0</v>
      </c>
      <c r="J8" s="125"/>
      <c r="K8" s="12"/>
    </row>
    <row r="9" spans="1:33" ht="14.25" customHeight="1" x14ac:dyDescent="0.25">
      <c r="A9" s="9"/>
      <c r="B9" s="35" t="s">
        <v>28</v>
      </c>
      <c r="C9" s="37" t="s">
        <v>29</v>
      </c>
      <c r="D9" s="37" t="s">
        <v>30</v>
      </c>
      <c r="E9" s="37" t="s">
        <v>30</v>
      </c>
      <c r="F9" s="40">
        <f>VALUE(TRIM(MID(F61,1,1)))</f>
        <v>4</v>
      </c>
      <c r="G9" s="41">
        <v>1</v>
      </c>
      <c r="H9" s="42">
        <f t="shared" si="1"/>
        <v>4</v>
      </c>
      <c r="I9" s="43">
        <f t="shared" si="2"/>
        <v>0</v>
      </c>
      <c r="J9" s="125"/>
      <c r="K9" s="12"/>
    </row>
    <row r="10" spans="1:33" ht="14.25" customHeight="1" x14ac:dyDescent="0.25">
      <c r="A10" s="9"/>
      <c r="B10" s="35" t="s">
        <v>13</v>
      </c>
      <c r="C10" s="37" t="s">
        <v>14</v>
      </c>
      <c r="D10" s="37" t="s">
        <v>30</v>
      </c>
      <c r="E10" s="37" t="s">
        <v>31</v>
      </c>
      <c r="F10" s="40">
        <f>VALUE(TRIM(MID(F62,1,3)))</f>
        <v>32</v>
      </c>
      <c r="G10" s="41">
        <v>1</v>
      </c>
      <c r="H10" s="42">
        <f t="shared" si="1"/>
        <v>32</v>
      </c>
      <c r="I10" s="43">
        <f t="shared" si="2"/>
        <v>0</v>
      </c>
      <c r="J10" s="125"/>
      <c r="K10" s="12"/>
    </row>
    <row r="11" spans="1:33" ht="14.25" customHeight="1" x14ac:dyDescent="0.25">
      <c r="A11" s="9"/>
      <c r="B11" s="35" t="s">
        <v>32</v>
      </c>
      <c r="C11" s="37" t="s">
        <v>18</v>
      </c>
      <c r="D11" s="37" t="s">
        <v>33</v>
      </c>
      <c r="E11" s="37" t="s">
        <v>34</v>
      </c>
      <c r="F11" s="40">
        <f>VALUE(TRIM(MID(F63,1,3)))</f>
        <v>294</v>
      </c>
      <c r="G11" s="41">
        <v>1</v>
      </c>
      <c r="H11" s="42">
        <f t="shared" si="1"/>
        <v>294</v>
      </c>
      <c r="I11" s="43">
        <f t="shared" si="2"/>
        <v>0</v>
      </c>
      <c r="J11" s="125"/>
      <c r="K11" s="12"/>
    </row>
    <row r="12" spans="1:33" ht="14.25" customHeight="1" x14ac:dyDescent="0.25">
      <c r="A12" s="9"/>
      <c r="B12" s="35" t="s">
        <v>35</v>
      </c>
      <c r="C12" s="37" t="s">
        <v>36</v>
      </c>
      <c r="D12" s="37" t="s">
        <v>37</v>
      </c>
      <c r="E12" s="37" t="s">
        <v>38</v>
      </c>
      <c r="F12" s="40">
        <f>VALUE(TRIM(MID(F64,1,3)))</f>
        <v>240</v>
      </c>
      <c r="G12" s="41">
        <v>1</v>
      </c>
      <c r="H12" s="42">
        <f t="shared" si="1"/>
        <v>240</v>
      </c>
      <c r="I12" s="43">
        <f t="shared" si="2"/>
        <v>0</v>
      </c>
      <c r="J12" s="125"/>
      <c r="K12" s="12"/>
    </row>
    <row r="13" spans="1:33" ht="14.25" customHeight="1" x14ac:dyDescent="0.25">
      <c r="A13" s="9"/>
      <c r="B13" s="35" t="s">
        <v>39</v>
      </c>
      <c r="C13" s="37" t="s">
        <v>40</v>
      </c>
      <c r="D13" s="37" t="s">
        <v>37</v>
      </c>
      <c r="E13" s="37" t="s">
        <v>41</v>
      </c>
      <c r="F13" s="40">
        <f>VALUE(TRIM(MID(F65,1,3)))</f>
        <v>306</v>
      </c>
      <c r="G13" s="41">
        <v>0.95</v>
      </c>
      <c r="H13" s="42">
        <f t="shared" si="1"/>
        <v>290.7</v>
      </c>
      <c r="I13" s="43">
        <f t="shared" si="2"/>
        <v>15.300000000000011</v>
      </c>
      <c r="J13" s="125"/>
      <c r="K13" s="12"/>
    </row>
    <row r="14" spans="1:33" ht="14.25" customHeight="1" x14ac:dyDescent="0.25">
      <c r="A14" s="9"/>
      <c r="B14" s="35" t="s">
        <v>42</v>
      </c>
      <c r="C14" s="37" t="s">
        <v>43</v>
      </c>
      <c r="D14" s="37" t="s">
        <v>44</v>
      </c>
      <c r="E14" s="37" t="s">
        <v>45</v>
      </c>
      <c r="F14" s="40">
        <v>106</v>
      </c>
      <c r="G14" s="41">
        <v>0.86</v>
      </c>
      <c r="H14" s="42">
        <f t="shared" si="1"/>
        <v>91.16</v>
      </c>
      <c r="I14" s="43">
        <f t="shared" si="2"/>
        <v>14.840000000000003</v>
      </c>
      <c r="J14" s="125"/>
      <c r="K14" s="12"/>
    </row>
    <row r="15" spans="1:33" ht="14.25" customHeight="1" x14ac:dyDescent="0.25">
      <c r="A15" s="9"/>
      <c r="B15" s="35" t="s">
        <v>13</v>
      </c>
      <c r="C15" s="37" t="s">
        <v>14</v>
      </c>
      <c r="D15" s="37" t="s">
        <v>46</v>
      </c>
      <c r="E15" s="39" t="s">
        <v>47</v>
      </c>
      <c r="F15" s="40">
        <v>32</v>
      </c>
      <c r="G15" s="41">
        <v>0.88</v>
      </c>
      <c r="H15" s="42">
        <f t="shared" si="1"/>
        <v>28.16</v>
      </c>
      <c r="I15" s="43">
        <f t="shared" si="2"/>
        <v>3.84</v>
      </c>
      <c r="J15" s="126"/>
      <c r="K15" s="12"/>
    </row>
    <row r="16" spans="1:33" s="19" customFormat="1" ht="18.75" x14ac:dyDescent="0.3">
      <c r="A16" s="29"/>
      <c r="B16" s="127"/>
      <c r="C16" s="128"/>
      <c r="D16" s="128"/>
      <c r="E16" s="128"/>
      <c r="F16" s="31">
        <f>SUM(F3:F15)</f>
        <v>2358</v>
      </c>
      <c r="G16" s="36" t="s">
        <v>73</v>
      </c>
      <c r="H16" s="32">
        <f>SUM(H3:H15)</f>
        <v>2324.0199999999995</v>
      </c>
      <c r="I16" s="32">
        <f>F16-H16</f>
        <v>33.980000000000473</v>
      </c>
      <c r="J16" s="32">
        <f>2401-40</f>
        <v>2361</v>
      </c>
      <c r="K16" s="17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3" s="19" customFormat="1" ht="18.75" x14ac:dyDescent="0.3">
      <c r="A17" s="29"/>
      <c r="B17" s="129"/>
      <c r="C17" s="128"/>
      <c r="D17" s="128"/>
      <c r="E17" s="128"/>
      <c r="F17" s="30">
        <f>F16/8</f>
        <v>294.75</v>
      </c>
      <c r="G17" s="16" t="s">
        <v>72</v>
      </c>
      <c r="H17" s="30">
        <f>H16/8</f>
        <v>290.50249999999994</v>
      </c>
      <c r="I17" s="30">
        <f>I16/8</f>
        <v>4.2475000000000591</v>
      </c>
      <c r="J17" s="30">
        <f>J16/8</f>
        <v>295.125</v>
      </c>
      <c r="K17" s="17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3" ht="15" customHeight="1" x14ac:dyDescent="0.25">
      <c r="A18" s="9"/>
      <c r="B18" s="15"/>
      <c r="C18" s="113" t="s">
        <v>77</v>
      </c>
      <c r="D18" s="114"/>
      <c r="E18" s="114"/>
      <c r="F18" s="104">
        <f>F17/6</f>
        <v>49.125</v>
      </c>
      <c r="G18" s="103" t="s">
        <v>72</v>
      </c>
      <c r="H18" s="115"/>
      <c r="I18" s="116"/>
      <c r="J18" s="117"/>
      <c r="K18" s="14"/>
    </row>
    <row r="19" spans="1:33" ht="15" hidden="1" customHeight="1" x14ac:dyDescent="0.25">
      <c r="A19" s="9"/>
      <c r="B19" s="6"/>
      <c r="C19" s="113" t="s">
        <v>79</v>
      </c>
      <c r="D19" s="114"/>
      <c r="E19" s="114"/>
      <c r="F19" s="28">
        <f>F17/5</f>
        <v>58.95</v>
      </c>
      <c r="G19" s="103"/>
      <c r="H19" s="118"/>
      <c r="I19" s="119"/>
      <c r="J19" s="120"/>
      <c r="K19" s="14"/>
    </row>
    <row r="20" spans="1:33" s="7" customFormat="1" ht="15" customHeight="1" x14ac:dyDescent="0.25">
      <c r="B20" s="6"/>
      <c r="C20" s="113" t="s">
        <v>80</v>
      </c>
      <c r="D20" s="114"/>
      <c r="E20" s="114"/>
      <c r="F20" s="28">
        <f>F17/4</f>
        <v>73.6875</v>
      </c>
      <c r="G20" s="103" t="s">
        <v>72</v>
      </c>
      <c r="H20" s="121"/>
      <c r="I20" s="122"/>
      <c r="J20" s="123"/>
      <c r="K20" s="6"/>
      <c r="AG20" s="12"/>
    </row>
    <row r="21" spans="1:33" s="7" customFormat="1" ht="15" customHeight="1" x14ac:dyDescent="0.25">
      <c r="B21" s="6"/>
      <c r="C21" s="113" t="s">
        <v>121</v>
      </c>
      <c r="D21" s="114"/>
      <c r="E21" s="114"/>
      <c r="F21" s="28">
        <f>F20*8</f>
        <v>589.5</v>
      </c>
      <c r="G21" s="103" t="s">
        <v>73</v>
      </c>
      <c r="H21" s="6"/>
      <c r="I21" s="6"/>
      <c r="J21" s="6"/>
      <c r="K21" s="6"/>
      <c r="AG21" s="12"/>
    </row>
    <row r="22" spans="1:33" s="7" customFormat="1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AG22" s="12"/>
    </row>
    <row r="23" spans="1:33" s="7" customFormat="1" x14ac:dyDescent="0.25">
      <c r="B23" s="6"/>
      <c r="C23" s="6"/>
      <c r="D23" s="6"/>
      <c r="E23" s="6"/>
      <c r="F23" s="6"/>
      <c r="G23" s="6"/>
      <c r="H23" s="8"/>
      <c r="I23" s="6"/>
      <c r="J23" s="6"/>
      <c r="K23" s="6"/>
      <c r="AG23" s="12"/>
    </row>
    <row r="24" spans="1:33" s="7" customFormat="1" x14ac:dyDescent="0.25">
      <c r="B24" s="6"/>
      <c r="C24" s="6"/>
      <c r="D24" s="6"/>
      <c r="E24" s="6"/>
      <c r="F24" s="6"/>
      <c r="G24" s="6"/>
      <c r="H24" s="8"/>
      <c r="I24" s="6"/>
      <c r="J24" s="6"/>
      <c r="K24" s="6"/>
      <c r="AG24" s="12"/>
    </row>
    <row r="25" spans="1:33" s="7" customFormat="1" x14ac:dyDescent="0.25">
      <c r="B25" s="6"/>
      <c r="C25" s="6"/>
      <c r="D25" s="6"/>
      <c r="E25" s="6"/>
      <c r="F25" s="6"/>
      <c r="G25" s="6"/>
      <c r="H25" s="8"/>
      <c r="I25" s="6"/>
      <c r="J25" s="6"/>
      <c r="K25" s="6"/>
      <c r="AG25" s="12"/>
    </row>
    <row r="26" spans="1:33" s="7" customFormat="1" x14ac:dyDescent="0.25">
      <c r="B26" s="6"/>
      <c r="C26" s="6"/>
      <c r="D26" s="6"/>
      <c r="E26" s="6"/>
      <c r="F26" s="6"/>
      <c r="G26" s="6"/>
      <c r="H26" s="8"/>
      <c r="I26" s="6"/>
      <c r="J26" s="6"/>
      <c r="K26" s="6"/>
      <c r="AG26" s="12"/>
    </row>
    <row r="27" spans="1:33" s="7" customFormat="1" x14ac:dyDescent="0.25">
      <c r="B27" s="6"/>
      <c r="C27" s="6"/>
      <c r="D27" s="6"/>
      <c r="E27" s="6"/>
      <c r="F27" s="6"/>
      <c r="G27" s="6"/>
      <c r="H27" s="8"/>
      <c r="I27" s="6"/>
      <c r="J27" s="6"/>
      <c r="K27" s="6"/>
      <c r="AG27" s="12"/>
    </row>
    <row r="28" spans="1:33" s="7" customFormat="1" x14ac:dyDescent="0.25">
      <c r="H28" s="9"/>
      <c r="AG28" s="12"/>
    </row>
    <row r="29" spans="1:33" s="7" customFormat="1" x14ac:dyDescent="0.25">
      <c r="H29" s="9"/>
      <c r="AG29" s="12"/>
    </row>
    <row r="30" spans="1:33" s="7" customFormat="1" x14ac:dyDescent="0.25">
      <c r="H30" s="9"/>
      <c r="AG30" s="12"/>
    </row>
    <row r="31" spans="1:33" s="7" customFormat="1" x14ac:dyDescent="0.25">
      <c r="H31" s="9"/>
      <c r="AG31" s="12"/>
    </row>
    <row r="32" spans="1:33" s="7" customFormat="1" x14ac:dyDescent="0.25">
      <c r="H32" s="9"/>
      <c r="AG32" s="12"/>
    </row>
    <row r="33" spans="2:33" s="7" customFormat="1" x14ac:dyDescent="0.25">
      <c r="H33" s="9"/>
      <c r="AG33" s="12"/>
    </row>
    <row r="34" spans="2:33" s="7" customFormat="1" x14ac:dyDescent="0.25">
      <c r="H34" s="9"/>
      <c r="AG34" s="12"/>
    </row>
    <row r="35" spans="2:33" s="7" customFormat="1" x14ac:dyDescent="0.25">
      <c r="H35" s="9"/>
      <c r="AG35" s="12"/>
    </row>
    <row r="36" spans="2:33" s="7" customFormat="1" x14ac:dyDescent="0.25">
      <c r="H36" s="9"/>
      <c r="AG36" s="12"/>
    </row>
    <row r="37" spans="2:33" s="7" customFormat="1" x14ac:dyDescent="0.25">
      <c r="B37" s="6"/>
      <c r="C37" s="6"/>
      <c r="D37" s="6"/>
      <c r="E37" s="6"/>
      <c r="F37" s="6"/>
      <c r="G37" s="6"/>
      <c r="H37" s="8"/>
      <c r="I37" s="6"/>
      <c r="J37" s="6"/>
      <c r="K37" s="6"/>
      <c r="AG37" s="12"/>
    </row>
    <row r="38" spans="2:33" s="7" customFormat="1" x14ac:dyDescent="0.25">
      <c r="B38" s="6"/>
      <c r="C38" s="6"/>
      <c r="D38" s="6"/>
      <c r="E38" s="6"/>
      <c r="F38" s="6"/>
      <c r="G38" s="6"/>
      <c r="H38" s="8"/>
      <c r="I38" s="6"/>
      <c r="J38" s="6"/>
      <c r="K38" s="6"/>
      <c r="AG38" s="12"/>
    </row>
    <row r="39" spans="2:33" s="7" customFormat="1" x14ac:dyDescent="0.25">
      <c r="B39" s="6"/>
      <c r="C39" s="6"/>
      <c r="D39" s="6"/>
      <c r="E39" s="6"/>
      <c r="F39" s="6"/>
      <c r="G39" s="6"/>
      <c r="H39" s="8"/>
      <c r="I39" s="6"/>
      <c r="J39" s="6"/>
      <c r="K39" s="6"/>
      <c r="AG39" s="12"/>
    </row>
    <row r="40" spans="2:33" s="7" customFormat="1" x14ac:dyDescent="0.25">
      <c r="B40" s="6"/>
      <c r="C40" s="6"/>
      <c r="D40" s="6"/>
      <c r="E40" s="6"/>
      <c r="F40" s="6"/>
      <c r="G40" s="6"/>
      <c r="H40" s="8"/>
      <c r="I40" s="6"/>
      <c r="J40" s="6"/>
      <c r="K40" s="6"/>
      <c r="AG40" s="12"/>
    </row>
    <row r="41" spans="2:33" s="7" customFormat="1" x14ac:dyDescent="0.25">
      <c r="B41" s="6"/>
      <c r="C41" s="6"/>
      <c r="D41" s="6"/>
      <c r="E41" s="6"/>
      <c r="F41" s="6"/>
      <c r="G41" s="6"/>
      <c r="H41" s="8"/>
      <c r="I41" s="6"/>
      <c r="J41" s="6"/>
      <c r="K41" s="6"/>
      <c r="AG41" s="12"/>
    </row>
    <row r="42" spans="2:33" s="7" customFormat="1" x14ac:dyDescent="0.25">
      <c r="H42" s="9"/>
      <c r="AG42" s="12"/>
    </row>
    <row r="43" spans="2:33" s="7" customFormat="1" x14ac:dyDescent="0.25">
      <c r="H43" s="9"/>
      <c r="AG43" s="12"/>
    </row>
    <row r="44" spans="2:33" s="7" customFormat="1" x14ac:dyDescent="0.25">
      <c r="H44" s="9"/>
      <c r="AG44" s="12"/>
    </row>
    <row r="45" spans="2:33" s="7" customFormat="1" x14ac:dyDescent="0.25">
      <c r="H45" s="9"/>
      <c r="AG45" s="12"/>
    </row>
    <row r="46" spans="2:33" s="7" customFormat="1" x14ac:dyDescent="0.25">
      <c r="H46" s="9"/>
      <c r="AG46" s="12"/>
    </row>
    <row r="47" spans="2:33" s="7" customFormat="1" x14ac:dyDescent="0.25">
      <c r="H47" s="9"/>
      <c r="AG47" s="12"/>
    </row>
    <row r="48" spans="2:33" s="7" customFormat="1" x14ac:dyDescent="0.25">
      <c r="H48" s="9"/>
      <c r="AG48" s="12"/>
    </row>
    <row r="49" spans="2:33" s="7" customFormat="1" x14ac:dyDescent="0.25">
      <c r="H49" s="9"/>
      <c r="AG49" s="12"/>
    </row>
    <row r="50" spans="2:33" s="7" customFormat="1" x14ac:dyDescent="0.25">
      <c r="H50" s="9"/>
      <c r="AG50" s="12"/>
    </row>
    <row r="51" spans="2:33" s="7" customFormat="1" x14ac:dyDescent="0.25">
      <c r="H51" s="9"/>
      <c r="AG51" s="12"/>
    </row>
    <row r="54" spans="2:33" ht="24" x14ac:dyDescent="0.25">
      <c r="B54" s="1" t="s">
        <v>1</v>
      </c>
      <c r="C54" s="1" t="s">
        <v>2</v>
      </c>
      <c r="D54" s="1" t="s">
        <v>3</v>
      </c>
      <c r="E54" s="1" t="s">
        <v>4</v>
      </c>
      <c r="F54" s="1" t="s">
        <v>59</v>
      </c>
      <c r="G54" s="1" t="s">
        <v>0</v>
      </c>
      <c r="H54" s="10" t="s">
        <v>48</v>
      </c>
    </row>
    <row r="55" spans="2:33" x14ac:dyDescent="0.25">
      <c r="B55" s="2" t="s">
        <v>5</v>
      </c>
      <c r="C55" s="2" t="s">
        <v>6</v>
      </c>
      <c r="D55" s="2" t="s">
        <v>7</v>
      </c>
      <c r="E55" s="2" t="s">
        <v>8</v>
      </c>
      <c r="F55" s="4" t="s">
        <v>49</v>
      </c>
      <c r="G55" s="3">
        <v>1</v>
      </c>
      <c r="H55" s="11"/>
    </row>
    <row r="56" spans="2:33" ht="30" x14ac:dyDescent="0.25">
      <c r="B56" s="2" t="s">
        <v>9</v>
      </c>
      <c r="C56" s="2" t="s">
        <v>10</v>
      </c>
      <c r="D56" s="2" t="s">
        <v>11</v>
      </c>
      <c r="E56" s="2" t="s">
        <v>12</v>
      </c>
      <c r="F56" s="4" t="s">
        <v>50</v>
      </c>
      <c r="G56" s="3">
        <v>1</v>
      </c>
      <c r="H56" s="11"/>
    </row>
    <row r="57" spans="2:33" x14ac:dyDescent="0.25">
      <c r="B57" s="2" t="s">
        <v>13</v>
      </c>
      <c r="C57" s="2" t="s">
        <v>14</v>
      </c>
      <c r="D57" s="2" t="s">
        <v>15</v>
      </c>
      <c r="E57" s="2" t="s">
        <v>16</v>
      </c>
      <c r="F57" s="4" t="s">
        <v>51</v>
      </c>
      <c r="G57" s="3">
        <v>1</v>
      </c>
      <c r="H57" s="11"/>
    </row>
    <row r="58" spans="2:33" ht="30" x14ac:dyDescent="0.25">
      <c r="B58" s="2" t="s">
        <v>17</v>
      </c>
      <c r="C58" s="2" t="s">
        <v>18</v>
      </c>
      <c r="D58" s="2" t="s">
        <v>19</v>
      </c>
      <c r="E58" s="2" t="s">
        <v>20</v>
      </c>
      <c r="F58" s="4" t="s">
        <v>52</v>
      </c>
      <c r="G58" s="3">
        <v>0.97</v>
      </c>
      <c r="H58" s="11"/>
    </row>
    <row r="59" spans="2:33" x14ac:dyDescent="0.25">
      <c r="B59" s="2" t="s">
        <v>21</v>
      </c>
      <c r="C59" s="2" t="s">
        <v>6</v>
      </c>
      <c r="D59" s="2" t="s">
        <v>22</v>
      </c>
      <c r="E59" s="2" t="s">
        <v>23</v>
      </c>
      <c r="F59" s="4" t="s">
        <v>53</v>
      </c>
      <c r="G59" s="3">
        <v>0.97</v>
      </c>
      <c r="H59" s="11"/>
    </row>
    <row r="60" spans="2:33" ht="30" x14ac:dyDescent="0.25">
      <c r="B60" s="2" t="s">
        <v>24</v>
      </c>
      <c r="C60" s="2" t="s">
        <v>25</v>
      </c>
      <c r="D60" s="2" t="s">
        <v>26</v>
      </c>
      <c r="E60" s="2" t="s">
        <v>27</v>
      </c>
      <c r="F60" s="4" t="s">
        <v>54</v>
      </c>
      <c r="G60" s="3">
        <v>0.22</v>
      </c>
      <c r="H60" s="11"/>
    </row>
    <row r="61" spans="2:33" x14ac:dyDescent="0.25">
      <c r="B61" s="2" t="s">
        <v>28</v>
      </c>
      <c r="C61" s="2" t="s">
        <v>29</v>
      </c>
      <c r="D61" s="2" t="s">
        <v>30</v>
      </c>
      <c r="E61" s="2" t="s">
        <v>30</v>
      </c>
      <c r="F61" s="4" t="s">
        <v>55</v>
      </c>
      <c r="G61" s="3">
        <v>0.75</v>
      </c>
      <c r="H61" s="11"/>
    </row>
    <row r="62" spans="2:33" x14ac:dyDescent="0.25">
      <c r="B62" s="2" t="s">
        <v>13</v>
      </c>
      <c r="C62" s="2" t="s">
        <v>14</v>
      </c>
      <c r="D62" s="2" t="s">
        <v>30</v>
      </c>
      <c r="E62" s="2" t="s">
        <v>31</v>
      </c>
      <c r="F62" s="4" t="s">
        <v>56</v>
      </c>
      <c r="G62" s="3">
        <v>0.81</v>
      </c>
      <c r="H62" s="11"/>
    </row>
    <row r="63" spans="2:33" ht="30" x14ac:dyDescent="0.25">
      <c r="B63" s="2" t="s">
        <v>32</v>
      </c>
      <c r="C63" s="2" t="s">
        <v>18</v>
      </c>
      <c r="D63" s="2" t="s">
        <v>33</v>
      </c>
      <c r="E63" s="2" t="s">
        <v>34</v>
      </c>
      <c r="F63" s="4" t="s">
        <v>52</v>
      </c>
      <c r="G63" s="3">
        <v>0</v>
      </c>
      <c r="H63" s="11"/>
    </row>
    <row r="64" spans="2:33" ht="30" x14ac:dyDescent="0.25">
      <c r="B64" s="2" t="s">
        <v>35</v>
      </c>
      <c r="C64" s="2" t="s">
        <v>36</v>
      </c>
      <c r="D64" s="2" t="s">
        <v>37</v>
      </c>
      <c r="E64" s="2" t="s">
        <v>38</v>
      </c>
      <c r="F64" s="4" t="s">
        <v>57</v>
      </c>
      <c r="G64" s="3">
        <v>0</v>
      </c>
      <c r="H64" s="11"/>
    </row>
    <row r="65" spans="2:8" ht="30" x14ac:dyDescent="0.25">
      <c r="B65" s="2" t="s">
        <v>39</v>
      </c>
      <c r="C65" s="2" t="s">
        <v>40</v>
      </c>
      <c r="D65" s="2" t="s">
        <v>37</v>
      </c>
      <c r="E65" s="2" t="s">
        <v>41</v>
      </c>
      <c r="F65" s="4" t="s">
        <v>54</v>
      </c>
      <c r="G65" s="3">
        <v>0</v>
      </c>
      <c r="H65" s="11"/>
    </row>
    <row r="66" spans="2:8" ht="30" x14ac:dyDescent="0.25">
      <c r="B66" s="2" t="s">
        <v>42</v>
      </c>
      <c r="C66" s="2" t="s">
        <v>43</v>
      </c>
      <c r="D66" s="2" t="s">
        <v>44</v>
      </c>
      <c r="E66" s="2" t="s">
        <v>45</v>
      </c>
      <c r="F66" s="4" t="s">
        <v>58</v>
      </c>
      <c r="G66" s="3">
        <v>0</v>
      </c>
      <c r="H66" s="11"/>
    </row>
    <row r="67" spans="2:8" x14ac:dyDescent="0.25">
      <c r="B67" s="2" t="s">
        <v>13</v>
      </c>
      <c r="C67" s="2" t="s">
        <v>14</v>
      </c>
      <c r="D67" s="2" t="s">
        <v>46</v>
      </c>
      <c r="E67" s="2" t="s">
        <v>47</v>
      </c>
      <c r="F67" s="4" t="s">
        <v>51</v>
      </c>
      <c r="G67" s="3">
        <v>0</v>
      </c>
      <c r="H67" s="11"/>
    </row>
  </sheetData>
  <mergeCells count="7">
    <mergeCell ref="C21:E21"/>
    <mergeCell ref="H18:J20"/>
    <mergeCell ref="J3:J15"/>
    <mergeCell ref="C18:E18"/>
    <mergeCell ref="C19:E19"/>
    <mergeCell ref="C20:E20"/>
    <mergeCell ref="B16:E17"/>
  </mergeCells>
  <pageMargins left="0.7" right="0.7" top="0.75" bottom="0.75" header="0.3" footer="0.3"/>
  <pageSetup orientation="portrait" r:id="rId1"/>
  <ignoredErrors>
    <ignoredError sqref="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zoomScale="120" zoomScaleNormal="120" workbookViewId="0">
      <selection activeCell="I20" sqref="I20"/>
    </sheetView>
  </sheetViews>
  <sheetFormatPr defaultRowHeight="15" x14ac:dyDescent="0.25"/>
  <cols>
    <col min="1" max="1" width="5.7109375" style="7" customWidth="1"/>
    <col min="2" max="2" width="12.5703125" customWidth="1"/>
    <col min="3" max="8" width="8.28515625" customWidth="1"/>
    <col min="9" max="9" width="8.28515625" style="7" customWidth="1"/>
    <col min="10" max="10" width="14.5703125" customWidth="1"/>
    <col min="11" max="13" width="9.140625" style="7"/>
    <col min="14" max="14" width="12.28515625" style="7" customWidth="1"/>
    <col min="15" max="30" width="9.140625" style="7"/>
  </cols>
  <sheetData>
    <row r="1" spans="1:31" s="7" customFormat="1" x14ac:dyDescent="0.25">
      <c r="B1" s="21"/>
      <c r="C1" s="21"/>
      <c r="D1" s="21"/>
      <c r="E1" s="21"/>
      <c r="F1" s="21"/>
      <c r="G1" s="21"/>
      <c r="H1" s="22"/>
      <c r="I1" s="21"/>
      <c r="J1" s="21"/>
      <c r="K1" s="6"/>
      <c r="N1" s="45"/>
      <c r="O1" s="45"/>
      <c r="P1" s="45"/>
      <c r="Q1" s="45"/>
      <c r="R1" s="45"/>
      <c r="S1" s="45"/>
      <c r="T1" s="45"/>
      <c r="U1" s="45"/>
      <c r="V1" s="45"/>
      <c r="AE1" s="12"/>
    </row>
    <row r="2" spans="1:31" ht="32.25" customHeight="1" x14ac:dyDescent="0.25">
      <c r="A2" s="9"/>
      <c r="B2" s="25" t="s">
        <v>67</v>
      </c>
      <c r="C2" s="25" t="s">
        <v>66</v>
      </c>
      <c r="D2" s="25" t="s">
        <v>61</v>
      </c>
      <c r="E2" s="25" t="s">
        <v>60</v>
      </c>
      <c r="F2" s="25" t="s">
        <v>62</v>
      </c>
      <c r="G2" s="25" t="s">
        <v>63</v>
      </c>
      <c r="H2" s="25" t="s">
        <v>64</v>
      </c>
      <c r="I2" s="25" t="s">
        <v>65</v>
      </c>
      <c r="J2" s="25" t="s">
        <v>68</v>
      </c>
      <c r="K2" s="12"/>
      <c r="M2" s="9"/>
      <c r="N2" s="46" t="s">
        <v>67</v>
      </c>
      <c r="O2" s="47">
        <v>43132</v>
      </c>
      <c r="P2" s="47">
        <v>43160</v>
      </c>
      <c r="Q2" s="47">
        <v>43191</v>
      </c>
      <c r="R2" s="47">
        <v>43221</v>
      </c>
      <c r="S2" s="47">
        <v>43252</v>
      </c>
      <c r="T2" s="47">
        <v>43282</v>
      </c>
      <c r="U2" s="47">
        <v>43313</v>
      </c>
      <c r="V2" s="48" t="s">
        <v>66</v>
      </c>
      <c r="W2" s="12"/>
      <c r="AA2" s="5"/>
    </row>
    <row r="3" spans="1:31" x14ac:dyDescent="0.25">
      <c r="A3" s="20"/>
      <c r="B3" s="26">
        <v>43132</v>
      </c>
      <c r="C3" s="27">
        <f>SUM(D3:I3)</f>
        <v>162</v>
      </c>
      <c r="D3" s="111">
        <v>12</v>
      </c>
      <c r="E3" s="111">
        <v>30</v>
      </c>
      <c r="F3" s="111">
        <v>30</v>
      </c>
      <c r="G3" s="111">
        <v>25</v>
      </c>
      <c r="H3" s="111">
        <v>30</v>
      </c>
      <c r="I3" s="111">
        <v>35</v>
      </c>
      <c r="J3" s="26"/>
      <c r="K3" s="12"/>
      <c r="M3" s="20"/>
      <c r="N3" s="46" t="s">
        <v>81</v>
      </c>
      <c r="O3" s="49">
        <v>162</v>
      </c>
      <c r="P3" s="49">
        <v>243</v>
      </c>
      <c r="Q3" s="49">
        <v>212</v>
      </c>
      <c r="R3" s="49">
        <v>114</v>
      </c>
      <c r="S3" s="49">
        <v>115</v>
      </c>
      <c r="T3" s="49">
        <v>140</v>
      </c>
      <c r="U3" s="49">
        <v>160</v>
      </c>
      <c r="V3" s="107">
        <v>1186</v>
      </c>
      <c r="W3" s="12"/>
    </row>
    <row r="4" spans="1:31" ht="4.5" customHeight="1" x14ac:dyDescent="0.25">
      <c r="A4" s="20"/>
      <c r="B4" s="26">
        <v>43160</v>
      </c>
      <c r="C4" s="27">
        <f t="shared" ref="C4:C9" si="0">SUM(D4:I4)</f>
        <v>243</v>
      </c>
      <c r="D4" s="111">
        <v>40</v>
      </c>
      <c r="E4" s="111">
        <v>41</v>
      </c>
      <c r="F4" s="111">
        <v>41</v>
      </c>
      <c r="G4" s="111">
        <v>40</v>
      </c>
      <c r="H4" s="111">
        <v>40</v>
      </c>
      <c r="I4" s="111">
        <v>41</v>
      </c>
      <c r="J4" s="26"/>
      <c r="K4" s="12"/>
      <c r="M4" s="13"/>
      <c r="N4" s="23"/>
      <c r="O4" s="23"/>
      <c r="P4" s="23"/>
      <c r="Q4" s="23"/>
      <c r="R4" s="23"/>
      <c r="S4" s="23"/>
      <c r="T4" s="23"/>
      <c r="U4" s="23"/>
      <c r="V4" s="23"/>
    </row>
    <row r="5" spans="1:31" ht="30" x14ac:dyDescent="0.25">
      <c r="A5" s="9"/>
      <c r="B5" s="26">
        <v>43191</v>
      </c>
      <c r="C5" s="27">
        <f t="shared" si="0"/>
        <v>212</v>
      </c>
      <c r="D5" s="111">
        <v>44</v>
      </c>
      <c r="E5" s="111">
        <v>38</v>
      </c>
      <c r="F5" s="111">
        <v>51</v>
      </c>
      <c r="G5" s="111">
        <v>40</v>
      </c>
      <c r="H5" s="111">
        <v>39</v>
      </c>
      <c r="I5" s="132"/>
      <c r="J5" s="106" t="s">
        <v>70</v>
      </c>
      <c r="K5" s="12"/>
      <c r="N5" s="46" t="s">
        <v>67</v>
      </c>
      <c r="O5" s="47" t="s">
        <v>115</v>
      </c>
      <c r="P5" s="47">
        <v>43344</v>
      </c>
      <c r="Q5" s="47">
        <v>43374</v>
      </c>
      <c r="R5" s="47">
        <v>43405</v>
      </c>
      <c r="S5" s="47">
        <v>43435</v>
      </c>
      <c r="T5" s="47">
        <v>43466</v>
      </c>
      <c r="U5" s="47">
        <v>43497</v>
      </c>
      <c r="V5" s="48" t="s">
        <v>66</v>
      </c>
    </row>
    <row r="6" spans="1:31" x14ac:dyDescent="0.25">
      <c r="A6" s="9"/>
      <c r="B6" s="26">
        <v>43221</v>
      </c>
      <c r="C6" s="27">
        <f t="shared" si="0"/>
        <v>114</v>
      </c>
      <c r="D6" s="111">
        <v>13</v>
      </c>
      <c r="E6" s="111">
        <v>35</v>
      </c>
      <c r="F6" s="111">
        <v>41</v>
      </c>
      <c r="G6" s="111">
        <v>0</v>
      </c>
      <c r="H6" s="111">
        <v>25</v>
      </c>
      <c r="I6" s="133"/>
      <c r="J6" s="26"/>
      <c r="K6" s="12"/>
      <c r="N6" s="46" t="s">
        <v>81</v>
      </c>
      <c r="O6" s="108">
        <f>V3</f>
        <v>1186</v>
      </c>
      <c r="P6" s="49">
        <f>C14</f>
        <v>175</v>
      </c>
      <c r="Q6" s="49">
        <f>C15</f>
        <v>179</v>
      </c>
      <c r="R6" s="49">
        <f>C16</f>
        <v>224</v>
      </c>
      <c r="S6" s="49">
        <f>C17</f>
        <v>257</v>
      </c>
      <c r="T6" s="109" t="s">
        <v>120</v>
      </c>
      <c r="U6" s="109" t="s">
        <v>116</v>
      </c>
      <c r="V6" s="50">
        <v>2401</v>
      </c>
    </row>
    <row r="7" spans="1:31" x14ac:dyDescent="0.25">
      <c r="A7" s="9"/>
      <c r="B7" s="26">
        <v>43252</v>
      </c>
      <c r="C7" s="27">
        <f t="shared" si="0"/>
        <v>115</v>
      </c>
      <c r="D7" s="111">
        <v>20</v>
      </c>
      <c r="E7" s="111">
        <v>30</v>
      </c>
      <c r="F7" s="111">
        <v>30</v>
      </c>
      <c r="G7" s="111">
        <v>20</v>
      </c>
      <c r="H7" s="111">
        <v>15</v>
      </c>
      <c r="I7" s="133"/>
      <c r="J7" s="130" t="s">
        <v>71</v>
      </c>
      <c r="K7" s="12"/>
      <c r="T7" s="110" t="s">
        <v>118</v>
      </c>
      <c r="U7" s="110" t="s">
        <v>119</v>
      </c>
    </row>
    <row r="8" spans="1:31" x14ac:dyDescent="0.25">
      <c r="A8" s="9"/>
      <c r="B8" s="26">
        <v>43282</v>
      </c>
      <c r="C8" s="27">
        <f t="shared" si="0"/>
        <v>140</v>
      </c>
      <c r="D8" s="111">
        <v>30</v>
      </c>
      <c r="E8" s="111">
        <v>40</v>
      </c>
      <c r="F8" s="111">
        <v>35</v>
      </c>
      <c r="G8" s="111">
        <v>25</v>
      </c>
      <c r="H8" s="111">
        <v>10</v>
      </c>
      <c r="I8" s="133"/>
      <c r="J8" s="131"/>
      <c r="K8" s="12"/>
    </row>
    <row r="9" spans="1:31" x14ac:dyDescent="0.25">
      <c r="A9" s="9"/>
      <c r="B9" s="26">
        <v>43313</v>
      </c>
      <c r="C9" s="27">
        <f t="shared" si="0"/>
        <v>200</v>
      </c>
      <c r="D9" s="111">
        <v>43</v>
      </c>
      <c r="E9" s="111">
        <v>60</v>
      </c>
      <c r="F9" s="111">
        <v>63</v>
      </c>
      <c r="G9" s="111">
        <v>34</v>
      </c>
      <c r="H9" s="132"/>
      <c r="I9" s="133"/>
      <c r="J9" s="26"/>
      <c r="K9" s="12"/>
    </row>
    <row r="10" spans="1:31" s="7" customFormat="1" hidden="1" x14ac:dyDescent="0.25">
      <c r="A10" s="9"/>
      <c r="B10" s="26">
        <v>43344</v>
      </c>
      <c r="C10" s="27"/>
      <c r="D10" s="111"/>
      <c r="E10" s="111"/>
      <c r="F10" s="111"/>
      <c r="G10" s="111"/>
      <c r="H10" s="133"/>
      <c r="I10" s="133"/>
      <c r="J10" s="26"/>
      <c r="K10" s="14"/>
      <c r="AE10" s="12"/>
    </row>
    <row r="11" spans="1:31" s="7" customFormat="1" hidden="1" x14ac:dyDescent="0.25">
      <c r="A11" s="9"/>
      <c r="B11" s="26">
        <v>43374</v>
      </c>
      <c r="C11" s="27"/>
      <c r="D11" s="111"/>
      <c r="E11" s="111"/>
      <c r="F11" s="111"/>
      <c r="G11" s="111"/>
      <c r="H11" s="133"/>
      <c r="I11" s="133"/>
      <c r="J11" s="26"/>
      <c r="K11" s="14"/>
      <c r="AE11" s="12"/>
    </row>
    <row r="12" spans="1:31" s="7" customFormat="1" hidden="1" x14ac:dyDescent="0.25">
      <c r="A12" s="9"/>
      <c r="B12" s="26">
        <v>43405</v>
      </c>
      <c r="C12" s="27"/>
      <c r="D12" s="111"/>
      <c r="E12" s="111"/>
      <c r="F12" s="111"/>
      <c r="G12" s="111"/>
      <c r="H12" s="133"/>
      <c r="I12" s="133"/>
      <c r="J12" s="26"/>
      <c r="K12" s="14"/>
      <c r="AE12" s="12"/>
    </row>
    <row r="13" spans="1:31" s="7" customFormat="1" hidden="1" x14ac:dyDescent="0.25">
      <c r="A13" s="9"/>
      <c r="B13" s="26">
        <v>43435</v>
      </c>
      <c r="C13" s="27"/>
      <c r="D13" s="111"/>
      <c r="E13" s="111"/>
      <c r="F13" s="111"/>
      <c r="G13" s="111"/>
      <c r="H13" s="133"/>
      <c r="I13" s="133"/>
      <c r="J13" s="26"/>
      <c r="K13" s="14"/>
      <c r="O13" s="27">
        <f t="shared" ref="O13" si="1">SUM(P13:U13)</f>
        <v>0</v>
      </c>
      <c r="AE13" s="12"/>
    </row>
    <row r="14" spans="1:31" s="7" customFormat="1" x14ac:dyDescent="0.25">
      <c r="A14" s="9"/>
      <c r="B14" s="51">
        <v>43344</v>
      </c>
      <c r="C14" s="27">
        <f t="shared" ref="C14:C15" si="2">SUM(D14:I14)</f>
        <v>175</v>
      </c>
      <c r="D14" s="111">
        <v>35</v>
      </c>
      <c r="E14" s="111">
        <v>50</v>
      </c>
      <c r="F14" s="111">
        <v>40</v>
      </c>
      <c r="G14" s="111">
        <v>50</v>
      </c>
      <c r="H14" s="133"/>
      <c r="I14" s="133"/>
      <c r="J14" s="51"/>
      <c r="K14" s="14"/>
      <c r="O14" s="105"/>
      <c r="AE14" s="12"/>
    </row>
    <row r="15" spans="1:31" s="7" customFormat="1" x14ac:dyDescent="0.25">
      <c r="A15" s="9"/>
      <c r="B15" s="51">
        <v>43374</v>
      </c>
      <c r="C15" s="27">
        <f t="shared" si="2"/>
        <v>179</v>
      </c>
      <c r="D15" s="111">
        <v>45</v>
      </c>
      <c r="E15" s="111">
        <v>50</v>
      </c>
      <c r="F15" s="111">
        <v>39</v>
      </c>
      <c r="G15" s="111">
        <v>45</v>
      </c>
      <c r="H15" s="133"/>
      <c r="I15" s="133"/>
      <c r="J15" s="51"/>
      <c r="K15" s="14"/>
      <c r="O15" s="105"/>
      <c r="AE15" s="12"/>
    </row>
    <row r="16" spans="1:31" s="7" customFormat="1" x14ac:dyDescent="0.25">
      <c r="A16" s="9"/>
      <c r="B16" s="51">
        <v>43405</v>
      </c>
      <c r="C16" s="27">
        <f t="shared" ref="C16:C19" si="3">SUM(D16:I16)</f>
        <v>224</v>
      </c>
      <c r="D16" s="111">
        <v>80</v>
      </c>
      <c r="E16" s="111">
        <v>60</v>
      </c>
      <c r="F16" s="111">
        <v>34</v>
      </c>
      <c r="G16" s="111">
        <v>50</v>
      </c>
      <c r="H16" s="133"/>
      <c r="I16" s="133"/>
      <c r="J16" s="51"/>
      <c r="K16" s="14"/>
      <c r="O16" s="105"/>
      <c r="AE16" s="12"/>
    </row>
    <row r="17" spans="1:31" s="7" customFormat="1" x14ac:dyDescent="0.25">
      <c r="A17" s="9"/>
      <c r="B17" s="51">
        <v>43435</v>
      </c>
      <c r="C17" s="27">
        <f t="shared" si="3"/>
        <v>257</v>
      </c>
      <c r="D17" s="111">
        <v>80</v>
      </c>
      <c r="E17" s="111">
        <v>59</v>
      </c>
      <c r="F17" s="111">
        <v>68</v>
      </c>
      <c r="G17" s="111">
        <v>50</v>
      </c>
      <c r="H17" s="133"/>
      <c r="I17" s="133"/>
      <c r="J17" s="51"/>
      <c r="K17" s="14"/>
      <c r="O17" s="105"/>
      <c r="AE17" s="12"/>
    </row>
    <row r="18" spans="1:31" s="7" customFormat="1" x14ac:dyDescent="0.25">
      <c r="A18" s="9"/>
      <c r="B18" s="51">
        <v>43466</v>
      </c>
      <c r="C18" s="27">
        <f t="shared" si="3"/>
        <v>340</v>
      </c>
      <c r="D18" s="111">
        <v>90</v>
      </c>
      <c r="E18" s="111">
        <v>90</v>
      </c>
      <c r="F18" s="111">
        <v>90</v>
      </c>
      <c r="G18" s="111">
        <v>70</v>
      </c>
      <c r="H18" s="133"/>
      <c r="I18" s="133"/>
      <c r="J18" s="112" t="s">
        <v>69</v>
      </c>
      <c r="K18" s="14"/>
      <c r="O18" s="105"/>
      <c r="AE18" s="12"/>
    </row>
    <row r="19" spans="1:31" s="7" customFormat="1" x14ac:dyDescent="0.25">
      <c r="A19" s="9"/>
      <c r="B19" s="26">
        <v>43497</v>
      </c>
      <c r="C19" s="27">
        <f t="shared" si="3"/>
        <v>40</v>
      </c>
      <c r="D19" s="111">
        <v>10</v>
      </c>
      <c r="E19" s="111">
        <v>10</v>
      </c>
      <c r="F19" s="111">
        <v>10</v>
      </c>
      <c r="G19" s="111">
        <v>10</v>
      </c>
      <c r="H19" s="133"/>
      <c r="I19" s="133"/>
      <c r="J19" s="112" t="s">
        <v>117</v>
      </c>
      <c r="K19" s="14"/>
      <c r="AE19" s="12"/>
    </row>
    <row r="20" spans="1:31" s="7" customFormat="1" x14ac:dyDescent="0.25">
      <c r="A20" s="9"/>
      <c r="B20" s="134" t="s">
        <v>66</v>
      </c>
      <c r="C20" s="27">
        <f>SUM(C3:C19)</f>
        <v>2401</v>
      </c>
      <c r="D20" s="27">
        <f>SUM(D3:D19)</f>
        <v>542</v>
      </c>
      <c r="E20" s="27">
        <f t="shared" ref="E20:I20" si="4">SUM(E3:E19)</f>
        <v>593</v>
      </c>
      <c r="F20" s="27">
        <f t="shared" si="4"/>
        <v>572</v>
      </c>
      <c r="G20" s="27">
        <f t="shared" si="4"/>
        <v>459</v>
      </c>
      <c r="H20" s="27">
        <f t="shared" si="4"/>
        <v>159</v>
      </c>
      <c r="I20" s="27">
        <f t="shared" si="4"/>
        <v>76</v>
      </c>
      <c r="J20" s="26" t="s">
        <v>73</v>
      </c>
      <c r="K20" s="14"/>
      <c r="AE20" s="12"/>
    </row>
    <row r="21" spans="1:31" s="7" customFormat="1" x14ac:dyDescent="0.25">
      <c r="A21" s="9"/>
      <c r="B21" s="135"/>
      <c r="C21" s="27">
        <f>C20/8</f>
        <v>300.125</v>
      </c>
      <c r="D21" s="27">
        <f>D20/8</f>
        <v>67.75</v>
      </c>
      <c r="E21" s="27">
        <f t="shared" ref="E21:I21" si="5">E20/8</f>
        <v>74.125</v>
      </c>
      <c r="F21" s="27">
        <f t="shared" si="5"/>
        <v>71.5</v>
      </c>
      <c r="G21" s="27">
        <f t="shared" si="5"/>
        <v>57.375</v>
      </c>
      <c r="H21" s="27">
        <f t="shared" si="5"/>
        <v>19.875</v>
      </c>
      <c r="I21" s="27">
        <f t="shared" si="5"/>
        <v>9.5</v>
      </c>
      <c r="J21" s="26" t="s">
        <v>72</v>
      </c>
      <c r="K21" s="14"/>
      <c r="AE21" s="12"/>
    </row>
    <row r="22" spans="1:31" s="7" customFormat="1" x14ac:dyDescent="0.25">
      <c r="B22" s="23"/>
      <c r="C22" s="23"/>
      <c r="D22" s="23"/>
      <c r="E22" s="23"/>
      <c r="F22" s="23"/>
      <c r="G22" s="23"/>
      <c r="H22" s="24"/>
      <c r="I22" s="23"/>
      <c r="J22" s="23"/>
      <c r="AE22" s="12"/>
    </row>
    <row r="23" spans="1:31" s="7" customFormat="1" x14ac:dyDescent="0.25">
      <c r="H23" s="9"/>
      <c r="AE23" s="12"/>
    </row>
    <row r="24" spans="1:31" s="7" customFormat="1" x14ac:dyDescent="0.25">
      <c r="H24" s="9"/>
      <c r="AE24" s="12"/>
    </row>
    <row r="25" spans="1:31" s="7" customFormat="1" x14ac:dyDescent="0.25">
      <c r="H25" s="9"/>
      <c r="AE25" s="12"/>
    </row>
    <row r="26" spans="1:31" s="7" customFormat="1" x14ac:dyDescent="0.25">
      <c r="H26" s="9"/>
      <c r="AE26" s="12"/>
    </row>
    <row r="27" spans="1:31" s="7" customFormat="1" x14ac:dyDescent="0.25">
      <c r="B27" s="6"/>
      <c r="C27" s="6"/>
      <c r="D27" s="6"/>
      <c r="E27" s="6"/>
      <c r="F27" s="6"/>
      <c r="G27" s="6"/>
      <c r="H27" s="8"/>
      <c r="I27" s="6"/>
      <c r="J27" s="6"/>
      <c r="K27" s="6"/>
      <c r="AE27" s="12"/>
    </row>
    <row r="28" spans="1:31" s="7" customFormat="1" x14ac:dyDescent="0.25">
      <c r="B28" s="6"/>
      <c r="C28" s="6"/>
      <c r="D28" s="6"/>
      <c r="E28" s="6"/>
      <c r="F28" s="6"/>
      <c r="G28" s="6"/>
      <c r="H28" s="8"/>
      <c r="I28" s="6"/>
      <c r="J28" s="6"/>
      <c r="K28" s="6"/>
      <c r="AE28" s="12"/>
    </row>
    <row r="29" spans="1:31" s="7" customFormat="1" x14ac:dyDescent="0.25">
      <c r="B29" s="6"/>
      <c r="F29" s="6"/>
      <c r="G29" s="6"/>
      <c r="H29" s="8"/>
      <c r="I29" s="6"/>
      <c r="J29" s="6"/>
      <c r="K29" s="6"/>
      <c r="AE29" s="12"/>
    </row>
    <row r="30" spans="1:31" s="7" customFormat="1" x14ac:dyDescent="0.25">
      <c r="B30" s="6"/>
      <c r="F30" s="6"/>
      <c r="G30" s="6"/>
      <c r="H30" s="8"/>
      <c r="I30" s="6"/>
      <c r="J30" s="6"/>
      <c r="K30" s="6"/>
      <c r="AE30" s="12"/>
    </row>
    <row r="31" spans="1:31" s="7" customFormat="1" x14ac:dyDescent="0.25">
      <c r="B31" s="6"/>
      <c r="F31" s="6"/>
      <c r="G31" s="6"/>
      <c r="H31" s="8"/>
      <c r="I31" s="6"/>
      <c r="J31" s="6"/>
      <c r="K31" s="6"/>
      <c r="AE31" s="12"/>
    </row>
    <row r="32" spans="1:31" s="7" customFormat="1" x14ac:dyDescent="0.25">
      <c r="B32" s="6"/>
      <c r="F32" s="6"/>
      <c r="G32" s="6"/>
      <c r="H32" s="8"/>
      <c r="I32" s="6"/>
      <c r="J32" s="6"/>
      <c r="K32" s="6"/>
      <c r="AE32" s="12"/>
    </row>
    <row r="33" spans="2:31" s="7" customFormat="1" x14ac:dyDescent="0.25">
      <c r="B33" s="6"/>
      <c r="F33" s="6"/>
      <c r="G33" s="6"/>
      <c r="H33" s="8"/>
      <c r="I33" s="6"/>
      <c r="J33" s="6"/>
      <c r="K33" s="6"/>
      <c r="AE33" s="12"/>
    </row>
    <row r="34" spans="2:31" s="7" customFormat="1" x14ac:dyDescent="0.25">
      <c r="H34" s="9"/>
      <c r="AE34" s="12"/>
    </row>
    <row r="35" spans="2:31" s="7" customFormat="1" x14ac:dyDescent="0.25">
      <c r="H35" s="9"/>
      <c r="AE35" s="12"/>
    </row>
    <row r="36" spans="2:31" s="7" customFormat="1" x14ac:dyDescent="0.25">
      <c r="H36" s="9"/>
      <c r="AE36" s="12"/>
    </row>
    <row r="37" spans="2:31" s="7" customFormat="1" x14ac:dyDescent="0.25">
      <c r="H37" s="9"/>
      <c r="AE37" s="12"/>
    </row>
    <row r="38" spans="2:31" s="7" customFormat="1" x14ac:dyDescent="0.25">
      <c r="H38" s="9"/>
      <c r="AE38" s="12"/>
    </row>
    <row r="39" spans="2:31" s="7" customFormat="1" x14ac:dyDescent="0.25">
      <c r="H39" s="9"/>
      <c r="AE39" s="12"/>
    </row>
    <row r="40" spans="2:31" s="7" customFormat="1" x14ac:dyDescent="0.25">
      <c r="B40" s="6"/>
      <c r="C40" s="6"/>
      <c r="D40" s="6"/>
      <c r="E40" s="6"/>
      <c r="F40" s="6"/>
      <c r="G40" s="6"/>
      <c r="H40" s="8"/>
      <c r="I40" s="6"/>
      <c r="J40" s="6"/>
      <c r="K40" s="6"/>
      <c r="AE40" s="12"/>
    </row>
    <row r="41" spans="2:31" s="7" customFormat="1" x14ac:dyDescent="0.25">
      <c r="B41" s="6"/>
      <c r="F41" s="6"/>
      <c r="G41" s="6"/>
      <c r="H41" s="8"/>
      <c r="I41" s="6"/>
      <c r="J41" s="6"/>
      <c r="K41" s="6"/>
      <c r="AE41" s="12"/>
    </row>
    <row r="42" spans="2:31" s="7" customFormat="1" x14ac:dyDescent="0.25">
      <c r="B42" s="6"/>
      <c r="F42" s="6"/>
      <c r="G42" s="6"/>
      <c r="H42" s="8"/>
      <c r="I42" s="6"/>
      <c r="J42" s="6"/>
      <c r="K42" s="6"/>
      <c r="AE42" s="12"/>
    </row>
    <row r="43" spans="2:31" s="7" customFormat="1" x14ac:dyDescent="0.25">
      <c r="B43" s="6"/>
      <c r="F43" s="6"/>
      <c r="G43" s="6"/>
      <c r="H43" s="8"/>
      <c r="I43" s="6"/>
      <c r="J43" s="6"/>
      <c r="K43" s="6"/>
      <c r="AE43" s="12"/>
    </row>
    <row r="44" spans="2:31" s="7" customFormat="1" x14ac:dyDescent="0.25">
      <c r="B44" s="6"/>
      <c r="F44" s="6"/>
      <c r="G44" s="6"/>
      <c r="H44" s="8"/>
      <c r="I44" s="6"/>
      <c r="J44" s="6"/>
      <c r="K44" s="6"/>
      <c r="AE44" s="12"/>
    </row>
    <row r="45" spans="2:31" s="7" customFormat="1" x14ac:dyDescent="0.25">
      <c r="B45" s="6"/>
      <c r="F45" s="6"/>
      <c r="G45" s="6"/>
      <c r="H45" s="8"/>
      <c r="I45" s="6"/>
      <c r="J45" s="6"/>
      <c r="K45" s="6"/>
      <c r="AE45" s="12"/>
    </row>
    <row r="46" spans="2:31" s="7" customFormat="1" x14ac:dyDescent="0.25">
      <c r="H46" s="9"/>
      <c r="AE46" s="12"/>
    </row>
    <row r="47" spans="2:31" s="7" customFormat="1" x14ac:dyDescent="0.25">
      <c r="H47" s="9"/>
      <c r="AE47" s="12"/>
    </row>
    <row r="48" spans="2:31" s="7" customFormat="1" x14ac:dyDescent="0.25">
      <c r="H48" s="9"/>
      <c r="AE48" s="12"/>
    </row>
    <row r="49" spans="8:31" s="7" customFormat="1" x14ac:dyDescent="0.25">
      <c r="H49" s="9"/>
      <c r="AE49" s="12"/>
    </row>
    <row r="50" spans="8:31" s="7" customFormat="1" x14ac:dyDescent="0.25">
      <c r="H50" s="9"/>
      <c r="AE50" s="12"/>
    </row>
    <row r="51" spans="8:31" s="7" customFormat="1" x14ac:dyDescent="0.25">
      <c r="H51" s="9"/>
      <c r="AE51" s="12"/>
    </row>
  </sheetData>
  <mergeCells count="4">
    <mergeCell ref="J7:J8"/>
    <mergeCell ref="I5:I19"/>
    <mergeCell ref="H9:H19"/>
    <mergeCell ref="B20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selection activeCell="C28" sqref="C28"/>
    </sheetView>
  </sheetViews>
  <sheetFormatPr defaultRowHeight="15" x14ac:dyDescent="0.25"/>
  <cols>
    <col min="1" max="1" width="4.42578125" style="7" customWidth="1"/>
    <col min="2" max="2" width="10.5703125" bestFit="1" customWidth="1"/>
    <col min="3" max="3" width="49.28515625" customWidth="1"/>
    <col min="4" max="4" width="8" bestFit="1" customWidth="1"/>
    <col min="5" max="6" width="13.140625" bestFit="1" customWidth="1"/>
    <col min="7" max="7" width="12.42578125" customWidth="1"/>
    <col min="8" max="8" width="8.42578125" customWidth="1"/>
    <col min="9" max="9" width="9" bestFit="1" customWidth="1"/>
    <col min="10" max="28" width="9.140625" style="7"/>
  </cols>
  <sheetData>
    <row r="1" spans="2:9" s="7" customFormat="1" ht="15.75" thickBot="1" x14ac:dyDescent="0.3"/>
    <row r="2" spans="2:9" ht="24.75" thickBot="1" x14ac:dyDescent="0.3">
      <c r="B2" s="77" t="s">
        <v>0</v>
      </c>
      <c r="C2" s="78" t="s">
        <v>1</v>
      </c>
      <c r="D2" s="78" t="s">
        <v>2</v>
      </c>
      <c r="E2" s="78" t="s">
        <v>3</v>
      </c>
      <c r="F2" s="78" t="s">
        <v>4</v>
      </c>
      <c r="G2" s="78" t="s">
        <v>82</v>
      </c>
      <c r="H2" s="79" t="s">
        <v>83</v>
      </c>
      <c r="I2" s="80" t="s">
        <v>84</v>
      </c>
    </row>
    <row r="3" spans="2:9" ht="30" customHeight="1" x14ac:dyDescent="0.25">
      <c r="B3" s="81">
        <v>0.95</v>
      </c>
      <c r="C3" s="82" t="s">
        <v>39</v>
      </c>
      <c r="D3" s="82" t="s">
        <v>40</v>
      </c>
      <c r="E3" s="82" t="s">
        <v>37</v>
      </c>
      <c r="F3" s="82" t="s">
        <v>41</v>
      </c>
      <c r="G3" s="83" t="s">
        <v>54</v>
      </c>
      <c r="H3" s="84">
        <f>(MID(G3,1,LEN(G3)-4))*B3</f>
        <v>290.7</v>
      </c>
      <c r="I3" s="85">
        <f>(MID(G3,1,LEN(G3)-4))*(1-B3)</f>
        <v>15.300000000000013</v>
      </c>
    </row>
    <row r="4" spans="2:9" x14ac:dyDescent="0.25">
      <c r="B4" s="86">
        <v>0.5</v>
      </c>
      <c r="C4" s="87" t="s">
        <v>88</v>
      </c>
      <c r="D4" s="2" t="s">
        <v>89</v>
      </c>
      <c r="E4" s="2" t="s">
        <v>90</v>
      </c>
      <c r="F4" s="2" t="s">
        <v>91</v>
      </c>
      <c r="G4" s="62" t="s">
        <v>92</v>
      </c>
      <c r="H4" s="59">
        <f t="shared" ref="H4:H13" si="0">(MID(G4,1,LEN(G4)-4))*B4</f>
        <v>5</v>
      </c>
      <c r="I4" s="88">
        <f t="shared" ref="I4:I13" si="1">(MID(G4,1,LEN(G4)-4))*(1-B4)</f>
        <v>5</v>
      </c>
    </row>
    <row r="5" spans="2:9" x14ac:dyDescent="0.25">
      <c r="B5" s="86">
        <v>0.5</v>
      </c>
      <c r="C5" s="87" t="s">
        <v>93</v>
      </c>
      <c r="D5" s="2" t="s">
        <v>94</v>
      </c>
      <c r="E5" s="2" t="s">
        <v>95</v>
      </c>
      <c r="F5" s="2" t="s">
        <v>96</v>
      </c>
      <c r="G5" s="62" t="s">
        <v>97</v>
      </c>
      <c r="H5" s="59">
        <f t="shared" si="0"/>
        <v>10</v>
      </c>
      <c r="I5" s="88">
        <f t="shared" si="1"/>
        <v>10</v>
      </c>
    </row>
    <row r="6" spans="2:9" ht="30" customHeight="1" x14ac:dyDescent="0.25">
      <c r="B6" s="89">
        <v>0.86</v>
      </c>
      <c r="C6" s="90" t="s">
        <v>42</v>
      </c>
      <c r="D6" s="90" t="s">
        <v>43</v>
      </c>
      <c r="E6" s="90" t="s">
        <v>44</v>
      </c>
      <c r="F6" s="90" t="s">
        <v>45</v>
      </c>
      <c r="G6" s="91" t="s">
        <v>85</v>
      </c>
      <c r="H6" s="92">
        <f t="shared" si="0"/>
        <v>91.16</v>
      </c>
      <c r="I6" s="93">
        <f t="shared" si="1"/>
        <v>14.840000000000002</v>
      </c>
    </row>
    <row r="7" spans="2:9" x14ac:dyDescent="0.25">
      <c r="B7" s="86">
        <v>0.8</v>
      </c>
      <c r="C7" s="87" t="s">
        <v>98</v>
      </c>
      <c r="D7" s="2" t="s">
        <v>89</v>
      </c>
      <c r="E7" s="2" t="s">
        <v>44</v>
      </c>
      <c r="F7" s="2" t="s">
        <v>38</v>
      </c>
      <c r="G7" s="62" t="s">
        <v>92</v>
      </c>
      <c r="H7" s="59">
        <f t="shared" si="0"/>
        <v>8</v>
      </c>
      <c r="I7" s="88">
        <f t="shared" si="1"/>
        <v>1.9999999999999996</v>
      </c>
    </row>
    <row r="8" spans="2:9" x14ac:dyDescent="0.25">
      <c r="B8" s="86">
        <v>0.9</v>
      </c>
      <c r="C8" s="87" t="s">
        <v>99</v>
      </c>
      <c r="D8" s="2" t="s">
        <v>94</v>
      </c>
      <c r="E8" s="2" t="s">
        <v>100</v>
      </c>
      <c r="F8" s="2" t="s">
        <v>101</v>
      </c>
      <c r="G8" s="62" t="s">
        <v>102</v>
      </c>
      <c r="H8" s="59">
        <f t="shared" si="0"/>
        <v>10.8</v>
      </c>
      <c r="I8" s="88">
        <f t="shared" si="1"/>
        <v>1.1999999999999997</v>
      </c>
    </row>
    <row r="9" spans="2:9" x14ac:dyDescent="0.25">
      <c r="B9" s="86">
        <v>0.75</v>
      </c>
      <c r="C9" s="87" t="s">
        <v>103</v>
      </c>
      <c r="D9" s="2" t="s">
        <v>29</v>
      </c>
      <c r="E9" s="2" t="s">
        <v>104</v>
      </c>
      <c r="F9" s="2" t="s">
        <v>104</v>
      </c>
      <c r="G9" s="62" t="s">
        <v>105</v>
      </c>
      <c r="H9" s="59">
        <f t="shared" si="0"/>
        <v>1.5</v>
      </c>
      <c r="I9" s="88">
        <f t="shared" si="1"/>
        <v>0.5</v>
      </c>
    </row>
    <row r="10" spans="2:9" x14ac:dyDescent="0.25">
      <c r="B10" s="86">
        <v>0.8</v>
      </c>
      <c r="C10" s="87" t="s">
        <v>106</v>
      </c>
      <c r="D10" s="2" t="s">
        <v>94</v>
      </c>
      <c r="E10" s="2" t="s">
        <v>100</v>
      </c>
      <c r="F10" s="2" t="s">
        <v>101</v>
      </c>
      <c r="G10" s="62" t="s">
        <v>107</v>
      </c>
      <c r="H10" s="59">
        <f t="shared" si="0"/>
        <v>6.4</v>
      </c>
      <c r="I10" s="88">
        <f t="shared" si="1"/>
        <v>1.5999999999999996</v>
      </c>
    </row>
    <row r="11" spans="2:9" x14ac:dyDescent="0.25">
      <c r="B11" s="86">
        <v>0.8</v>
      </c>
      <c r="C11" s="87" t="s">
        <v>108</v>
      </c>
      <c r="D11" s="2" t="s">
        <v>109</v>
      </c>
      <c r="E11" s="2" t="s">
        <v>110</v>
      </c>
      <c r="F11" s="2" t="s">
        <v>45</v>
      </c>
      <c r="G11" s="62" t="s">
        <v>111</v>
      </c>
      <c r="H11" s="59">
        <f t="shared" si="0"/>
        <v>28.8</v>
      </c>
      <c r="I11" s="88">
        <f t="shared" si="1"/>
        <v>7.1999999999999984</v>
      </c>
    </row>
    <row r="12" spans="2:9" ht="30" customHeight="1" x14ac:dyDescent="0.25">
      <c r="B12" s="89">
        <v>0.88</v>
      </c>
      <c r="C12" s="90" t="s">
        <v>13</v>
      </c>
      <c r="D12" s="90" t="s">
        <v>14</v>
      </c>
      <c r="E12" s="90" t="s">
        <v>46</v>
      </c>
      <c r="F12" s="90" t="s">
        <v>47</v>
      </c>
      <c r="G12" s="91" t="s">
        <v>56</v>
      </c>
      <c r="H12" s="92">
        <f t="shared" si="0"/>
        <v>28.16</v>
      </c>
      <c r="I12" s="94">
        <f t="shared" si="1"/>
        <v>3.84</v>
      </c>
    </row>
    <row r="13" spans="2:9" ht="15.75" thickBot="1" x14ac:dyDescent="0.3">
      <c r="B13" s="95">
        <v>0.75</v>
      </c>
      <c r="C13" s="96" t="s">
        <v>112</v>
      </c>
      <c r="D13" s="67" t="s">
        <v>94</v>
      </c>
      <c r="E13" s="67" t="s">
        <v>46</v>
      </c>
      <c r="F13" s="67" t="s">
        <v>113</v>
      </c>
      <c r="G13" s="68" t="s">
        <v>114</v>
      </c>
      <c r="H13" s="97">
        <f t="shared" si="0"/>
        <v>12</v>
      </c>
      <c r="I13" s="98">
        <f t="shared" si="1"/>
        <v>4</v>
      </c>
    </row>
    <row r="14" spans="2:9" ht="20.25" customHeight="1" x14ac:dyDescent="0.25">
      <c r="B14" s="23"/>
      <c r="C14" s="23"/>
      <c r="D14" s="23"/>
      <c r="E14" s="23"/>
      <c r="F14" s="24"/>
      <c r="G14" s="99" t="s">
        <v>86</v>
      </c>
      <c r="H14" s="100">
        <v>2324.0199999999995</v>
      </c>
      <c r="I14" s="101">
        <f>I3+I6+I12</f>
        <v>33.980000000000018</v>
      </c>
    </row>
    <row r="15" spans="2:9" ht="20.25" customHeight="1" thickBot="1" x14ac:dyDescent="0.3">
      <c r="B15" s="7"/>
      <c r="C15" s="7"/>
      <c r="D15" s="7"/>
      <c r="E15" s="7"/>
      <c r="F15" s="9"/>
      <c r="G15" s="102" t="s">
        <v>87</v>
      </c>
      <c r="H15" s="75">
        <f>H14/(H14+I14)</f>
        <v>0.98558948261238333</v>
      </c>
      <c r="I15" s="76">
        <f>I14/(I14+H14)</f>
        <v>1.4410517387616634E-2</v>
      </c>
    </row>
    <row r="16" spans="2:9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7" customFormat="1" x14ac:dyDescent="0.25"/>
    <row r="28" s="7" customFormat="1" x14ac:dyDescent="0.25"/>
    <row r="29" s="7" customFormat="1" x14ac:dyDescent="0.25"/>
    <row r="30" s="7" customFormat="1" x14ac:dyDescent="0.25"/>
    <row r="31" s="7" customFormat="1" x14ac:dyDescent="0.25"/>
    <row r="32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  <row r="48" s="7" customFormat="1" x14ac:dyDescent="0.25"/>
    <row r="49" s="7" customFormat="1" x14ac:dyDescent="0.25"/>
    <row r="50" s="7" customForma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F19" sqref="F19"/>
    </sheetView>
  </sheetViews>
  <sheetFormatPr defaultRowHeight="15" x14ac:dyDescent="0.25"/>
  <cols>
    <col min="1" max="1" width="9.140625" style="7"/>
    <col min="2" max="2" width="11.7109375" bestFit="1" customWidth="1"/>
    <col min="3" max="3" width="41.42578125" bestFit="1" customWidth="1"/>
    <col min="4" max="4" width="8.7109375" bestFit="1" customWidth="1"/>
    <col min="5" max="6" width="13.140625" bestFit="1" customWidth="1"/>
    <col min="7" max="7" width="11" bestFit="1" customWidth="1"/>
    <col min="8" max="8" width="9.7109375" bestFit="1" customWidth="1"/>
    <col min="9" max="9" width="9.85546875" bestFit="1" customWidth="1"/>
    <col min="10" max="35" width="9.140625" style="7"/>
  </cols>
  <sheetData>
    <row r="1" spans="2:9" s="7" customFormat="1" ht="15.75" thickBot="1" x14ac:dyDescent="0.3"/>
    <row r="2" spans="2:9" ht="30.75" thickBot="1" x14ac:dyDescent="0.3">
      <c r="B2" s="52" t="s">
        <v>0</v>
      </c>
      <c r="C2" s="53" t="s">
        <v>1</v>
      </c>
      <c r="D2" s="53" t="s">
        <v>2</v>
      </c>
      <c r="E2" s="53" t="s">
        <v>3</v>
      </c>
      <c r="F2" s="53" t="s">
        <v>4</v>
      </c>
      <c r="G2" s="53" t="s">
        <v>82</v>
      </c>
      <c r="H2" s="54" t="s">
        <v>83</v>
      </c>
      <c r="I2" s="55" t="s">
        <v>84</v>
      </c>
    </row>
    <row r="3" spans="2:9" ht="24.95" customHeight="1" x14ac:dyDescent="0.25">
      <c r="B3" s="56">
        <v>1</v>
      </c>
      <c r="C3" s="57" t="s">
        <v>5</v>
      </c>
      <c r="D3" s="57" t="s">
        <v>6</v>
      </c>
      <c r="E3" s="57" t="s">
        <v>7</v>
      </c>
      <c r="F3" s="57" t="s">
        <v>8</v>
      </c>
      <c r="G3" s="58" t="s">
        <v>49</v>
      </c>
      <c r="H3" s="59">
        <f>(MID(G3,1,LEN(G3)-4))*B3</f>
        <v>428</v>
      </c>
      <c r="I3" s="60">
        <f>(MID(G3,1,LEN(G3)-4))*(1-B3)</f>
        <v>0</v>
      </c>
    </row>
    <row r="4" spans="2:9" ht="24.95" customHeight="1" x14ac:dyDescent="0.25">
      <c r="B4" s="61">
        <v>1</v>
      </c>
      <c r="C4" s="2" t="s">
        <v>9</v>
      </c>
      <c r="D4" s="2" t="s">
        <v>10</v>
      </c>
      <c r="E4" s="2" t="s">
        <v>11</v>
      </c>
      <c r="F4" s="2" t="s">
        <v>12</v>
      </c>
      <c r="G4" s="62" t="s">
        <v>50</v>
      </c>
      <c r="H4" s="63">
        <f t="shared" ref="H4:H15" si="0">(MID(G4,1,LEN(G4)-4))*B4</f>
        <v>50</v>
      </c>
      <c r="I4" s="64">
        <f t="shared" ref="I4:I15" si="1">(MID(G4,1,LEN(G4)-4))*(1-B4)</f>
        <v>0</v>
      </c>
    </row>
    <row r="5" spans="2:9" ht="24.95" customHeight="1" x14ac:dyDescent="0.25">
      <c r="B5" s="61">
        <v>1</v>
      </c>
      <c r="C5" s="2" t="s">
        <v>13</v>
      </c>
      <c r="D5" s="2" t="s">
        <v>14</v>
      </c>
      <c r="E5" s="2" t="s">
        <v>15</v>
      </c>
      <c r="F5" s="2" t="s">
        <v>16</v>
      </c>
      <c r="G5" s="62" t="s">
        <v>51</v>
      </c>
      <c r="H5" s="63">
        <f t="shared" si="0"/>
        <v>40</v>
      </c>
      <c r="I5" s="64">
        <f t="shared" si="1"/>
        <v>0</v>
      </c>
    </row>
    <row r="6" spans="2:9" ht="24.95" customHeight="1" x14ac:dyDescent="0.25">
      <c r="B6" s="61">
        <v>1</v>
      </c>
      <c r="C6" s="2" t="s">
        <v>17</v>
      </c>
      <c r="D6" s="2" t="s">
        <v>18</v>
      </c>
      <c r="E6" s="2" t="s">
        <v>19</v>
      </c>
      <c r="F6" s="2" t="s">
        <v>20</v>
      </c>
      <c r="G6" s="62" t="s">
        <v>52</v>
      </c>
      <c r="H6" s="63">
        <f t="shared" si="0"/>
        <v>294</v>
      </c>
      <c r="I6" s="64">
        <f t="shared" si="1"/>
        <v>0</v>
      </c>
    </row>
    <row r="7" spans="2:9" ht="24.95" customHeight="1" x14ac:dyDescent="0.25">
      <c r="B7" s="61">
        <v>1</v>
      </c>
      <c r="C7" s="2" t="s">
        <v>21</v>
      </c>
      <c r="D7" s="2" t="s">
        <v>6</v>
      </c>
      <c r="E7" s="2" t="s">
        <v>22</v>
      </c>
      <c r="F7" s="2" t="s">
        <v>23</v>
      </c>
      <c r="G7" s="62" t="s">
        <v>53</v>
      </c>
      <c r="H7" s="63">
        <f t="shared" si="0"/>
        <v>226</v>
      </c>
      <c r="I7" s="64">
        <f t="shared" si="1"/>
        <v>0</v>
      </c>
    </row>
    <row r="8" spans="2:9" ht="24.95" customHeight="1" x14ac:dyDescent="0.25">
      <c r="B8" s="61">
        <v>1</v>
      </c>
      <c r="C8" s="2" t="s">
        <v>24</v>
      </c>
      <c r="D8" s="2" t="s">
        <v>25</v>
      </c>
      <c r="E8" s="2" t="s">
        <v>26</v>
      </c>
      <c r="F8" s="2" t="s">
        <v>27</v>
      </c>
      <c r="G8" s="62" t="s">
        <v>54</v>
      </c>
      <c r="H8" s="63">
        <f t="shared" si="0"/>
        <v>306</v>
      </c>
      <c r="I8" s="64">
        <f t="shared" si="1"/>
        <v>0</v>
      </c>
    </row>
    <row r="9" spans="2:9" ht="24.95" customHeight="1" x14ac:dyDescent="0.25">
      <c r="B9" s="61">
        <v>1</v>
      </c>
      <c r="C9" s="2" t="s">
        <v>28</v>
      </c>
      <c r="D9" s="2" t="s">
        <v>29</v>
      </c>
      <c r="E9" s="2" t="s">
        <v>30</v>
      </c>
      <c r="F9" s="2" t="s">
        <v>30</v>
      </c>
      <c r="G9" s="62" t="s">
        <v>55</v>
      </c>
      <c r="H9" s="63">
        <f t="shared" si="0"/>
        <v>4</v>
      </c>
      <c r="I9" s="64">
        <f t="shared" si="1"/>
        <v>0</v>
      </c>
    </row>
    <row r="10" spans="2:9" ht="24.95" customHeight="1" x14ac:dyDescent="0.25">
      <c r="B10" s="61">
        <v>1</v>
      </c>
      <c r="C10" s="2" t="s">
        <v>13</v>
      </c>
      <c r="D10" s="2" t="s">
        <v>14</v>
      </c>
      <c r="E10" s="2" t="s">
        <v>30</v>
      </c>
      <c r="F10" s="2" t="s">
        <v>31</v>
      </c>
      <c r="G10" s="62" t="s">
        <v>56</v>
      </c>
      <c r="H10" s="63">
        <f t="shared" si="0"/>
        <v>32</v>
      </c>
      <c r="I10" s="64">
        <f t="shared" si="1"/>
        <v>0</v>
      </c>
    </row>
    <row r="11" spans="2:9" ht="24.95" customHeight="1" x14ac:dyDescent="0.25">
      <c r="B11" s="61">
        <v>1</v>
      </c>
      <c r="C11" s="2" t="s">
        <v>32</v>
      </c>
      <c r="D11" s="2" t="s">
        <v>18</v>
      </c>
      <c r="E11" s="2" t="s">
        <v>33</v>
      </c>
      <c r="F11" s="2" t="s">
        <v>34</v>
      </c>
      <c r="G11" s="62" t="s">
        <v>52</v>
      </c>
      <c r="H11" s="63">
        <f t="shared" si="0"/>
        <v>294</v>
      </c>
      <c r="I11" s="64">
        <f t="shared" si="1"/>
        <v>0</v>
      </c>
    </row>
    <row r="12" spans="2:9" ht="24.95" customHeight="1" x14ac:dyDescent="0.25">
      <c r="B12" s="61">
        <v>1</v>
      </c>
      <c r="C12" s="2" t="s">
        <v>35</v>
      </c>
      <c r="D12" s="2" t="s">
        <v>36</v>
      </c>
      <c r="E12" s="2" t="s">
        <v>37</v>
      </c>
      <c r="F12" s="2" t="s">
        <v>38</v>
      </c>
      <c r="G12" s="62" t="s">
        <v>57</v>
      </c>
      <c r="H12" s="63">
        <f t="shared" si="0"/>
        <v>240</v>
      </c>
      <c r="I12" s="64">
        <f t="shared" si="1"/>
        <v>0</v>
      </c>
    </row>
    <row r="13" spans="2:9" ht="24.95" customHeight="1" x14ac:dyDescent="0.25">
      <c r="B13" s="61">
        <v>0.95</v>
      </c>
      <c r="C13" s="2" t="s">
        <v>39</v>
      </c>
      <c r="D13" s="2" t="s">
        <v>40</v>
      </c>
      <c r="E13" s="2" t="s">
        <v>37</v>
      </c>
      <c r="F13" s="2" t="s">
        <v>41</v>
      </c>
      <c r="G13" s="62" t="s">
        <v>54</v>
      </c>
      <c r="H13" s="63">
        <f>(MID(G13,1,LEN(G13)-4))*B13</f>
        <v>290.7</v>
      </c>
      <c r="I13" s="65">
        <f>(MID(G13,1,LEN(G13)-4))*(1-B13)</f>
        <v>15.300000000000013</v>
      </c>
    </row>
    <row r="14" spans="2:9" ht="24.95" customHeight="1" x14ac:dyDescent="0.25">
      <c r="B14" s="61">
        <v>0.86</v>
      </c>
      <c r="C14" s="2" t="s">
        <v>42</v>
      </c>
      <c r="D14" s="2" t="s">
        <v>43</v>
      </c>
      <c r="E14" s="2" t="s">
        <v>44</v>
      </c>
      <c r="F14" s="2" t="s">
        <v>45</v>
      </c>
      <c r="G14" s="62" t="s">
        <v>85</v>
      </c>
      <c r="H14" s="63">
        <f t="shared" si="0"/>
        <v>91.16</v>
      </c>
      <c r="I14" s="65">
        <f t="shared" si="1"/>
        <v>14.840000000000002</v>
      </c>
    </row>
    <row r="15" spans="2:9" ht="24.95" customHeight="1" thickBot="1" x14ac:dyDescent="0.3">
      <c r="B15" s="66">
        <v>0.88</v>
      </c>
      <c r="C15" s="67" t="s">
        <v>13</v>
      </c>
      <c r="D15" s="67" t="s">
        <v>14</v>
      </c>
      <c r="E15" s="67" t="s">
        <v>46</v>
      </c>
      <c r="F15" s="67" t="s">
        <v>47</v>
      </c>
      <c r="G15" s="68" t="s">
        <v>56</v>
      </c>
      <c r="H15" s="69">
        <f t="shared" si="0"/>
        <v>28.16</v>
      </c>
      <c r="I15" s="70">
        <f t="shared" si="1"/>
        <v>3.84</v>
      </c>
    </row>
    <row r="16" spans="2:9" ht="20.25" customHeight="1" x14ac:dyDescent="0.25">
      <c r="B16" s="7"/>
      <c r="C16" s="7"/>
      <c r="D16" s="7"/>
      <c r="E16" s="7"/>
      <c r="F16" s="7"/>
      <c r="G16" s="71" t="s">
        <v>86</v>
      </c>
      <c r="H16" s="72">
        <f>SUM(H3:H15)</f>
        <v>2324.0199999999995</v>
      </c>
      <c r="I16" s="73">
        <f>SUM(I3:I15)</f>
        <v>33.980000000000018</v>
      </c>
    </row>
    <row r="17" spans="2:9" ht="20.25" customHeight="1" thickBot="1" x14ac:dyDescent="0.3">
      <c r="B17" s="7"/>
      <c r="C17" s="7"/>
      <c r="D17" s="7"/>
      <c r="E17" s="7"/>
      <c r="F17" s="7"/>
      <c r="G17" s="74" t="s">
        <v>87</v>
      </c>
      <c r="H17" s="75">
        <f>H16/(H16+I16)</f>
        <v>0.98558948261238333</v>
      </c>
      <c r="I17" s="76">
        <f>I16/(I16+H16)</f>
        <v>1.4410517387616634E-2</v>
      </c>
    </row>
    <row r="18" spans="2:9" s="7" customFormat="1" x14ac:dyDescent="0.25"/>
    <row r="19" spans="2:9" s="7" customFormat="1" x14ac:dyDescent="0.25"/>
    <row r="20" spans="2:9" s="7" customFormat="1" x14ac:dyDescent="0.25"/>
    <row r="21" spans="2:9" s="7" customFormat="1" x14ac:dyDescent="0.25"/>
    <row r="22" spans="2:9" s="7" customFormat="1" x14ac:dyDescent="0.25"/>
    <row r="23" spans="2:9" s="7" customFormat="1" x14ac:dyDescent="0.25"/>
    <row r="24" spans="2:9" s="7" customFormat="1" x14ac:dyDescent="0.25"/>
    <row r="25" spans="2:9" s="7" customFormat="1" x14ac:dyDescent="0.25"/>
    <row r="26" spans="2:9" s="7" customFormat="1" x14ac:dyDescent="0.25"/>
    <row r="27" spans="2:9" s="7" customFormat="1" x14ac:dyDescent="0.25"/>
    <row r="28" spans="2:9" s="7" customFormat="1" x14ac:dyDescent="0.25"/>
    <row r="29" spans="2:9" s="7" customFormat="1" x14ac:dyDescent="0.25"/>
    <row r="30" spans="2:9" s="7" customFormat="1" x14ac:dyDescent="0.25"/>
    <row r="31" spans="2:9" s="7" customFormat="1" x14ac:dyDescent="0.25"/>
    <row r="32" spans="2:9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Ctrl-Track</vt:lpstr>
      <vt:lpstr>Reported</vt:lpstr>
      <vt:lpstr>WBS (Outstadning tasks)</vt:lpstr>
      <vt:lpstr>Status Tracking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2019-01-27T14:13:07Z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994f8068-c5b7-43e0-b50d-bed01be26525</vt:lpwstr>
  </property>
</Properties>
</file>