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795" windowWidth="29040" windowHeight="15720" tabRatio="600" firstSheet="0" activeTab="0" autoFilterDateGrouping="1"/>
  </bookViews>
  <sheets>
    <sheet xmlns:r="http://schemas.openxmlformats.org/officeDocument/2006/relationships" name="Phase I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_);_(* \(#,##0\);_(* &quot;-&quot;??_);_(@_)"/>
    <numFmt numFmtId="165" formatCode="&quot;$&quot;#,##0_);[Red]\(&quot;$&quot;#,##0\)"/>
    <numFmt numFmtId="166" formatCode="_(&quot;$&quot;* #,##0.00_);_(&quot;$&quot;* \(#,##0.00\);_(&quot;$&quot;* &quot;-&quot;??_);_(@_)"/>
    <numFmt numFmtId="167" formatCode="0.0%"/>
    <numFmt numFmtId="168" formatCode="0.0000%"/>
    <numFmt numFmtId="169" formatCode="_(* #,##0.0_);_(* \(#,##0.0\);_(* &quot;-&quot;??_);_(@_)"/>
  </numFmts>
  <fonts count="9">
    <font>
      <name val="Calibri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b val="1"/>
      <sz val="11"/>
    </font>
    <font>
      <name val="Calibri"/>
      <family val="2"/>
      <b val="1"/>
      <color rgb="FF000000"/>
      <sz val="11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b val="1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A4FFA4"/>
      </patternFill>
    </fill>
    <fill>
      <patternFill patternType="solid">
        <fgColor rgb="FFFFFF00"/>
        <bgColor indexed="64"/>
      </patternFill>
    </fill>
    <fill>
      <patternFill patternType="solid">
        <fgColor rgb="ffa4ffa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</border>
  </borders>
  <cellStyleXfs count="5">
    <xf numFmtId="0" fontId="0" fillId="0" borderId="0"/>
    <xf numFmtId="43" fontId="3" fillId="0" borderId="0"/>
    <xf numFmtId="9" fontId="3" fillId="0" borderId="0"/>
    <xf numFmtId="0" fontId="3" fillId="0" borderId="0"/>
    <xf numFmtId="0" fontId="1" fillId="0" borderId="0"/>
  </cellStyleXfs>
  <cellXfs count="74">
    <xf numFmtId="0" fontId="0" fillId="0" borderId="0" pivotButton="0" quotePrefix="0" xfId="0"/>
    <xf numFmtId="0" fontId="2" fillId="0" borderId="0" pivotButton="0" quotePrefix="0" xfId="0"/>
    <xf numFmtId="164" fontId="3" fillId="0" borderId="1" pivotButton="0" quotePrefix="0" xfId="3"/>
    <xf numFmtId="164" fontId="3" fillId="0" borderId="2" pivotButton="0" quotePrefix="0" xfId="3"/>
    <xf numFmtId="0" fontId="3" fillId="0" borderId="3" pivotButton="0" quotePrefix="0" xfId="3"/>
    <xf numFmtId="164" fontId="3" fillId="0" borderId="4" pivotButton="0" quotePrefix="0" xfId="3"/>
    <xf numFmtId="164" fontId="3" fillId="0" borderId="0" pivotButton="0" quotePrefix="0" xfId="3"/>
    <xf numFmtId="0" fontId="3" fillId="0" borderId="5" pivotButton="0" quotePrefix="0" xfId="3"/>
    <xf numFmtId="1" fontId="3" fillId="0" borderId="4" pivotButton="0" quotePrefix="0" xfId="3"/>
    <xf numFmtId="1" fontId="3" fillId="0" borderId="0" pivotButton="0" quotePrefix="0" xfId="3"/>
    <xf numFmtId="164" fontId="3" fillId="0" borderId="4" pivotButton="0" quotePrefix="0" xfId="1"/>
    <xf numFmtId="164" fontId="3" fillId="0" borderId="0" pivotButton="0" quotePrefix="0" xfId="1"/>
    <xf numFmtId="164" fontId="3" fillId="0" borderId="4" pivotButton="0" quotePrefix="0" xfId="1"/>
    <xf numFmtId="164" fontId="3" fillId="0" borderId="0" pivotButton="0" quotePrefix="0" xfId="1"/>
    <xf numFmtId="165" fontId="2" fillId="2" borderId="0" pivotButton="0" quotePrefix="0" xfId="0"/>
    <xf numFmtId="0" fontId="3" fillId="0" borderId="4" applyAlignment="1" pivotButton="0" quotePrefix="0" xfId="3">
      <alignment horizontal="center"/>
    </xf>
    <xf numFmtId="0" fontId="3" fillId="0" borderId="0" applyAlignment="1" pivotButton="0" quotePrefix="0" xfId="3">
      <alignment horizontal="center"/>
    </xf>
    <xf numFmtId="0" fontId="2" fillId="2" borderId="0" pivotButton="0" quotePrefix="0" xfId="0"/>
    <xf numFmtId="0" fontId="3" fillId="0" borderId="4" pivotButton="0" quotePrefix="0" xfId="3"/>
    <xf numFmtId="0" fontId="3" fillId="0" borderId="0" pivotButton="0" quotePrefix="0" xfId="3"/>
    <xf numFmtId="9" fontId="3" fillId="0" borderId="4" pivotButton="0" quotePrefix="0" xfId="3"/>
    <xf numFmtId="9" fontId="3" fillId="0" borderId="0" pivotButton="0" quotePrefix="0" xfId="3"/>
    <xf numFmtId="165" fontId="3" fillId="0" borderId="4" pivotButton="0" quotePrefix="0" xfId="3"/>
    <xf numFmtId="10" fontId="3" fillId="0" borderId="0" pivotButton="0" quotePrefix="0" xfId="3"/>
    <xf numFmtId="9" fontId="2" fillId="0" borderId="0" pivotButton="0" quotePrefix="0" xfId="0"/>
    <xf numFmtId="166" fontId="3" fillId="0" borderId="4" pivotButton="0" quotePrefix="0" xfId="3"/>
    <xf numFmtId="0" fontId="2" fillId="0" borderId="0" applyAlignment="1" pivotButton="0" quotePrefix="0" xfId="0">
      <alignment horizontal="center"/>
    </xf>
    <xf numFmtId="167" fontId="2" fillId="0" borderId="0" pivotButton="0" quotePrefix="0" xfId="2"/>
    <xf numFmtId="10" fontId="2" fillId="0" borderId="0" pivotButton="0" quotePrefix="0" xfId="2"/>
    <xf numFmtId="10" fontId="2" fillId="3" borderId="0" pivotButton="0" quotePrefix="0" xfId="2"/>
    <xf numFmtId="168" fontId="2" fillId="0" borderId="0" pivotButton="0" quotePrefix="0" xfId="0"/>
    <xf numFmtId="167" fontId="2" fillId="3" borderId="0" pivotButton="0" quotePrefix="0" xfId="2"/>
    <xf numFmtId="1" fontId="2" fillId="3" borderId="0" pivotButton="0" quotePrefix="0" xfId="0"/>
    <xf numFmtId="164" fontId="2" fillId="3" borderId="0" pivotButton="0" quotePrefix="0" xfId="0"/>
    <xf numFmtId="9" fontId="2" fillId="3" borderId="0" pivotButton="0" quotePrefix="0" xfId="0"/>
    <xf numFmtId="167" fontId="2" fillId="0" borderId="0" pivotButton="0" quotePrefix="0" xfId="0"/>
    <xf numFmtId="0" fontId="2" fillId="3" borderId="0" pivotButton="0" quotePrefix="0" xfId="0"/>
    <xf numFmtId="10" fontId="2" fillId="3" borderId="0" pivotButton="0" quotePrefix="0" xfId="2"/>
    <xf numFmtId="0" fontId="0" fillId="4" borderId="0" applyAlignment="1" pivotButton="0" quotePrefix="0" xfId="0">
      <alignment wrapText="1"/>
    </xf>
    <xf numFmtId="1" fontId="2" fillId="0" borderId="0" pivotButton="0" quotePrefix="0" xfId="0"/>
    <xf numFmtId="164" fontId="2" fillId="0" borderId="0" pivotButton="0" quotePrefix="0" xfId="1"/>
    <xf numFmtId="169" fontId="2" fillId="0" borderId="0" pivotButton="0" quotePrefix="0" xfId="1"/>
    <xf numFmtId="0" fontId="2" fillId="0" borderId="0" applyAlignment="1" pivotButton="0" quotePrefix="0" xfId="0">
      <alignment horizontal="left" indent="2"/>
    </xf>
    <xf numFmtId="164" fontId="2" fillId="0" borderId="0" pivotButton="0" quotePrefix="0" xfId="1"/>
    <xf numFmtId="164" fontId="2" fillId="0" borderId="0" pivotButton="0" quotePrefix="0" xfId="0"/>
    <xf numFmtId="164" fontId="2" fillId="0" borderId="0" applyAlignment="1" pivotButton="0" quotePrefix="0" xfId="1">
      <alignment horizontal="right"/>
    </xf>
    <xf numFmtId="164" fontId="2" fillId="2" borderId="0" pivotButton="0" quotePrefix="0" xfId="1"/>
    <xf numFmtId="9" fontId="2" fillId="0" borderId="0" pivotButton="0" quotePrefix="0" xfId="2"/>
    <xf numFmtId="164" fontId="2" fillId="0" borderId="0" applyAlignment="1" pivotButton="0" quotePrefix="0" xfId="0">
      <alignment horizontal="right"/>
    </xf>
    <xf numFmtId="164" fontId="2" fillId="2" borderId="0" pivotButton="0" quotePrefix="0" xfId="0"/>
    <xf numFmtId="1" fontId="0" fillId="2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right"/>
    </xf>
    <xf numFmtId="10" fontId="2" fillId="2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0" fillId="5" borderId="0" pivotButton="0" quotePrefix="0" xfId="0"/>
    <xf numFmtId="9" fontId="2" fillId="6" borderId="0" pivotButton="0" quotePrefix="0" xfId="0"/>
    <xf numFmtId="0" fontId="5" fillId="0" borderId="8" applyAlignment="1" pivotButton="0" quotePrefix="0" xfId="3">
      <alignment horizontal="center"/>
    </xf>
    <xf numFmtId="0" fontId="4" fillId="0" borderId="7" pivotButton="0" quotePrefix="0" xfId="3"/>
    <xf numFmtId="0" fontId="4" fillId="0" borderId="6" pivotButton="0" quotePrefix="0" xfId="3"/>
    <xf numFmtId="167" fontId="2" fillId="0" borderId="0" pivotButton="0" quotePrefix="0" xfId="0"/>
    <xf numFmtId="0" fontId="0" fillId="7" borderId="0" pivotButton="0" quotePrefix="0" xfId="0"/>
    <xf numFmtId="169" fontId="2" fillId="0" borderId="0" pivotButton="0" quotePrefix="0" xfId="1"/>
    <xf numFmtId="167" fontId="2" fillId="3" borderId="0" pivotButton="0" quotePrefix="0" xfId="2"/>
    <xf numFmtId="167" fontId="2" fillId="0" borderId="0" pivotButton="0" quotePrefix="0" xfId="2"/>
    <xf numFmtId="168" fontId="2" fillId="0" borderId="0" pivotButton="0" quotePrefix="0" xfId="0"/>
    <xf numFmtId="0" fontId="5" fillId="0" borderId="9" applyAlignment="1" pivotButton="0" quotePrefix="0" xfId="3">
      <alignment horizontal="center"/>
    </xf>
    <xf numFmtId="0" fontId="0" fillId="0" borderId="7" pivotButton="0" quotePrefix="0" xfId="0"/>
    <xf numFmtId="0" fontId="0" fillId="0" borderId="6" pivotButton="0" quotePrefix="0" xfId="0"/>
    <xf numFmtId="166" fontId="3" fillId="0" borderId="4" pivotButton="0" quotePrefix="0" xfId="3"/>
    <xf numFmtId="165" fontId="3" fillId="0" borderId="4" pivotButton="0" quotePrefix="0" xfId="3"/>
    <xf numFmtId="165" fontId="2" fillId="2" borderId="0" pivotButton="0" quotePrefix="0" xfId="0"/>
    <xf numFmtId="0" fontId="8" fillId="4" borderId="10" applyAlignment="1" pivotButton="0" quotePrefix="0" xfId="0">
      <alignment horizontal="center" vertical="top"/>
    </xf>
  </cellXfs>
  <cellStyles count="5">
    <cellStyle name="Normal" xfId="0" builtinId="0"/>
    <cellStyle name="Comma" xfId="1" builtinId="3"/>
    <cellStyle name="Percent" xfId="2" builtinId="5"/>
    <cellStyle name="Normal 5" xfId="3"/>
    <cellStyle name="Normal 4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jtallen</author>
    <author>jtallen1998</author>
  </authors>
  <commentList>
    <comment ref="B16" authorId="0" shapeId="0">
      <text>
        <t>jtallen:
Estimated - mfp estimate</t>
      </text>
    </comment>
    <comment ref="D32" authorId="1" shapeId="0">
      <text>
        <t>jtallen1998:
This number reflects 50% for mid-year start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A61"/>
  <sheetViews>
    <sheetView tabSelected="1" zoomScale="60" zoomScaleNormal="60" workbookViewId="0">
      <pane xSplit="2" ySplit="6" topLeftCell="D7" activePane="bottomRight" state="frozen"/>
      <selection activeCell="GF10" sqref="GF10"/>
      <selection pane="topRight" activeCell="GF10" sqref="GF10"/>
      <selection pane="bottomLeft" activeCell="GF10" sqref="GF10"/>
      <selection pane="bottomRight" activeCell="I16" sqref="I16"/>
    </sheetView>
  </sheetViews>
  <sheetFormatPr baseColWidth="8" defaultColWidth="14.42578125" defaultRowHeight="15" customHeight="1"/>
  <cols>
    <col width="8.7109375" customWidth="1" style="1" min="1" max="1"/>
    <col width="53.5703125" customWidth="1" style="1" min="2" max="2"/>
    <col width="21.85546875" customWidth="1" style="1" min="3" max="3"/>
    <col width="58.7109375" customWidth="1" style="1" min="4" max="4"/>
    <col width="15.28515625" customWidth="1" style="1" min="5" max="5"/>
    <col width="21.28515625" customWidth="1" style="1" min="6" max="6"/>
    <col width="15.28515625" bestFit="1" customWidth="1" style="1" min="7" max="7"/>
    <col width="17.28515625" customWidth="1" style="1" min="8" max="8"/>
    <col width="16.28515625" bestFit="1" customWidth="1" style="1" min="9" max="9"/>
    <col width="12.5703125" customWidth="1" style="1" min="10" max="10"/>
    <col width="10.5703125" customWidth="1" style="1" min="11" max="18"/>
    <col width="9.5703125" customWidth="1" style="1" min="19" max="19"/>
    <col width="14.42578125" customWidth="1" style="1" min="20" max="16384"/>
  </cols>
  <sheetData>
    <row r="1" ht="15" customHeight="1">
      <c r="B1" s="55" t="inlineStr">
        <is>
          <t xml:space="preserve">Assumptions </t>
        </is>
      </c>
      <c r="D1" s="54" t="inlineStr">
        <is>
          <t>Estimated Values</t>
        </is>
      </c>
      <c r="E1" s="54" t="inlineStr">
        <is>
          <t xml:space="preserve">Year(s) </t>
        </is>
      </c>
    </row>
    <row r="2" ht="15" customHeight="1">
      <c r="B2" s="1" t="inlineStr">
        <is>
          <t>6 yr graduation rate estimated freshman</t>
        </is>
      </c>
      <c r="C2" s="57" t="n"/>
      <c r="D2" s="1" t="inlineStr">
        <is>
          <t>New Transfer Enrollment (Fall)</t>
        </is>
      </c>
      <c r="E2" s="1" t="inlineStr">
        <is>
          <t>2001-2005</t>
        </is>
      </c>
    </row>
    <row r="3" ht="15" customHeight="1">
      <c r="B3" s="1" t="inlineStr">
        <is>
          <t>Students Retained Freshman</t>
        </is>
      </c>
      <c r="C3" s="57" t="n"/>
      <c r="D3" s="1" t="inlineStr">
        <is>
          <t>6 yr graduation rate estimated freshman</t>
        </is>
      </c>
      <c r="E3" s="1" t="inlineStr">
        <is>
          <t>2001-2005</t>
        </is>
      </c>
    </row>
    <row r="4" ht="15" customHeight="1">
      <c r="B4" s="1" t="inlineStr">
        <is>
          <t xml:space="preserve">Acceptance Rate for First Time Freshman </t>
        </is>
      </c>
      <c r="C4" s="57" t="n"/>
      <c r="Z4" s="56" t="inlineStr">
        <is>
          <t>Estimates</t>
        </is>
      </c>
    </row>
    <row r="5" ht="15" customHeight="1">
      <c r="C5" s="24" t="n"/>
    </row>
    <row r="6">
      <c r="C6" s="1" t="inlineStr">
        <is>
          <t>Rates</t>
        </is>
      </c>
      <c r="D6" s="73" t="inlineStr">
        <is>
          <t>2023</t>
        </is>
      </c>
      <c r="E6" s="73" t="inlineStr">
        <is>
          <t>2022</t>
        </is>
      </c>
      <c r="F6" s="73" t="inlineStr">
        <is>
          <t>2021</t>
        </is>
      </c>
      <c r="G6" s="73" t="inlineStr">
        <is>
          <t>2020</t>
        </is>
      </c>
      <c r="H6" s="73" t="inlineStr">
        <is>
          <t>2019</t>
        </is>
      </c>
      <c r="I6" s="73" t="inlineStr">
        <is>
          <t>2018</t>
        </is>
      </c>
      <c r="J6" s="73" t="inlineStr">
        <is>
          <t>2017</t>
        </is>
      </c>
      <c r="K6" s="73" t="inlineStr">
        <is>
          <t>2016</t>
        </is>
      </c>
      <c r="L6" s="73" t="inlineStr">
        <is>
          <t>2015</t>
        </is>
      </c>
      <c r="M6" s="73" t="inlineStr">
        <is>
          <t>2014</t>
        </is>
      </c>
      <c r="N6" s="73" t="inlineStr">
        <is>
          <t>2013</t>
        </is>
      </c>
      <c r="O6" s="73" t="inlineStr">
        <is>
          <t>2012</t>
        </is>
      </c>
      <c r="P6" s="73" t="inlineStr">
        <is>
          <t>2011</t>
        </is>
      </c>
      <c r="Q6" s="73" t="inlineStr">
        <is>
          <t>2010</t>
        </is>
      </c>
      <c r="R6" s="73" t="inlineStr">
        <is>
          <t>2009</t>
        </is>
      </c>
      <c r="S6" s="73" t="inlineStr">
        <is>
          <t>2008</t>
        </is>
      </c>
      <c r="T6" s="73" t="inlineStr">
        <is>
          <t>2007</t>
        </is>
      </c>
      <c r="U6" s="73" t="inlineStr">
        <is>
          <t>2006</t>
        </is>
      </c>
      <c r="V6" s="73" t="inlineStr">
        <is>
          <t>2005</t>
        </is>
      </c>
      <c r="W6" s="73" t="inlineStr">
        <is>
          <t>2004</t>
        </is>
      </c>
      <c r="X6" s="73" t="inlineStr">
        <is>
          <t>2003</t>
        </is>
      </c>
      <c r="Y6" s="73" t="inlineStr">
        <is>
          <t>2002</t>
        </is>
      </c>
      <c r="Z6" s="73" t="inlineStr">
        <is>
          <t>2001</t>
        </is>
      </c>
      <c r="AA6" s="73" t="inlineStr">
        <is>
          <t>2000</t>
        </is>
      </c>
    </row>
    <row r="7">
      <c r="B7" s="1" t="inlineStr">
        <is>
          <t>Total Enrollment (undergrad + grad)</t>
        </is>
      </c>
      <c r="D7" t="n">
        <v>13007</v>
      </c>
      <c r="E7" t="n">
        <v>12332</v>
      </c>
      <c r="F7" t="n">
        <v>11901</v>
      </c>
      <c r="G7" t="n">
        <v>11652</v>
      </c>
      <c r="H7" t="n">
        <v>11518</v>
      </c>
      <c r="I7" t="n">
        <v>11423</v>
      </c>
      <c r="J7" t="n">
        <v>11446</v>
      </c>
      <c r="K7" t="n">
        <v>11317</v>
      </c>
      <c r="L7" t="n">
        <v>11325</v>
      </c>
      <c r="M7" t="n">
        <v>10646</v>
      </c>
      <c r="N7" t="n">
        <v>10130</v>
      </c>
      <c r="O7" t="n">
        <v>9944</v>
      </c>
      <c r="P7" t="n">
        <v>9558</v>
      </c>
      <c r="Q7" t="n">
        <v>8934</v>
      </c>
      <c r="R7" t="n">
        <v>8840</v>
      </c>
      <c r="S7" t="n">
        <v>8398</v>
      </c>
      <c r="T7" t="n">
        <v>8288</v>
      </c>
      <c r="U7" t="n">
        <v>8209</v>
      </c>
      <c r="V7" t="n">
        <v>8058</v>
      </c>
      <c r="W7" t="n">
        <v>8249</v>
      </c>
      <c r="X7" t="n">
        <v>8770</v>
      </c>
      <c r="Y7" t="n">
        <v>8828</v>
      </c>
      <c r="Z7" t="n">
        <v>8862</v>
      </c>
      <c r="AA7" t="n">
        <v>8820</v>
      </c>
    </row>
    <row r="8">
      <c r="B8" s="1" t="inlineStr">
        <is>
          <t>Undergrad enrollment - Full Time</t>
        </is>
      </c>
      <c r="D8" t="n">
        <v>7913</v>
      </c>
      <c r="E8" t="n">
        <v>7414</v>
      </c>
      <c r="F8" t="n">
        <v>7305</v>
      </c>
      <c r="G8" t="n">
        <v>7389</v>
      </c>
      <c r="H8" t="n">
        <v>6878</v>
      </c>
      <c r="I8" t="n">
        <v>6827</v>
      </c>
      <c r="J8" t="n">
        <v>6380</v>
      </c>
      <c r="K8" t="n">
        <v>6180</v>
      </c>
      <c r="L8" t="n">
        <v>6178</v>
      </c>
      <c r="M8" t="n">
        <v>5923</v>
      </c>
      <c r="N8" t="n">
        <v>5709</v>
      </c>
      <c r="O8" t="n">
        <v>5529</v>
      </c>
      <c r="P8" t="n">
        <v>5183</v>
      </c>
      <c r="Q8" t="n">
        <v>4979</v>
      </c>
      <c r="R8" t="n">
        <v>4790</v>
      </c>
      <c r="S8" t="n">
        <v>4375</v>
      </c>
      <c r="T8" t="n">
        <v>4353</v>
      </c>
      <c r="U8" t="n">
        <v>4136</v>
      </c>
      <c r="V8" t="n">
        <v>4082</v>
      </c>
      <c r="W8" t="n">
        <v>4069</v>
      </c>
      <c r="X8" t="n">
        <v>4239</v>
      </c>
      <c r="Y8" t="n">
        <v>4238</v>
      </c>
      <c r="Z8" t="n">
        <v>4123</v>
      </c>
      <c r="AA8" t="n">
        <v>3961</v>
      </c>
    </row>
    <row r="9">
      <c r="B9" s="1" t="inlineStr">
        <is>
          <t xml:space="preserve">Undergrad enrollment - Part Time </t>
        </is>
      </c>
      <c r="C9" s="24" t="n"/>
      <c r="D9" t="n">
        <v>1610</v>
      </c>
      <c r="E9" t="n">
        <v>1605</v>
      </c>
      <c r="F9" t="n">
        <v>1878</v>
      </c>
      <c r="G9" t="n">
        <v>1695</v>
      </c>
      <c r="H9" t="n">
        <v>1916</v>
      </c>
      <c r="I9" t="n">
        <v>1705</v>
      </c>
      <c r="J9" t="n">
        <v>2103</v>
      </c>
      <c r="K9" t="n">
        <v>2031</v>
      </c>
      <c r="L9" t="n">
        <v>1830</v>
      </c>
      <c r="M9" t="n">
        <v>1627</v>
      </c>
      <c r="N9" t="n">
        <v>1608</v>
      </c>
      <c r="O9" t="n">
        <v>1582</v>
      </c>
      <c r="P9" t="n">
        <v>1421</v>
      </c>
      <c r="Q9" t="n">
        <v>1124</v>
      </c>
      <c r="R9" t="n">
        <v>1134</v>
      </c>
      <c r="S9" t="n">
        <v>1201</v>
      </c>
      <c r="T9" t="n">
        <v>1075</v>
      </c>
      <c r="U9" t="n">
        <v>1244</v>
      </c>
      <c r="V9" t="n">
        <v>1181</v>
      </c>
      <c r="W9" t="n">
        <v>1297</v>
      </c>
      <c r="X9" t="n">
        <v>1473</v>
      </c>
      <c r="Y9" t="n">
        <v>1492</v>
      </c>
      <c r="Z9" t="n">
        <v>1575</v>
      </c>
      <c r="AA9" t="n">
        <v>1676</v>
      </c>
    </row>
    <row r="10">
      <c r="B10" s="1" t="inlineStr">
        <is>
          <t xml:space="preserve">Graduate Enrollment </t>
        </is>
      </c>
      <c r="C10" s="24" t="n"/>
      <c r="D10" t="n">
        <v>3484</v>
      </c>
      <c r="E10" t="n">
        <v>3313</v>
      </c>
      <c r="F10" t="n">
        <v>2718</v>
      </c>
      <c r="G10" t="n">
        <v>2568</v>
      </c>
      <c r="H10" t="n">
        <v>2724</v>
      </c>
      <c r="I10" t="n">
        <v>2891</v>
      </c>
      <c r="J10" t="n">
        <v>2963</v>
      </c>
      <c r="K10" t="n">
        <v>3106</v>
      </c>
      <c r="L10" t="n">
        <v>3317</v>
      </c>
      <c r="M10" t="n">
        <v>3096</v>
      </c>
      <c r="N10" t="n">
        <v>2813</v>
      </c>
      <c r="O10" t="n">
        <v>2833</v>
      </c>
      <c r="P10" t="n">
        <v>2954</v>
      </c>
      <c r="Q10" t="n">
        <v>2831</v>
      </c>
      <c r="R10" t="n">
        <v>2916</v>
      </c>
      <c r="S10" t="n">
        <v>2822</v>
      </c>
      <c r="T10" t="n">
        <v>2860</v>
      </c>
      <c r="U10" t="n">
        <v>2829</v>
      </c>
      <c r="V10" t="n">
        <v>2795</v>
      </c>
      <c r="W10" t="n">
        <v>2883</v>
      </c>
      <c r="X10" t="n">
        <v>3058</v>
      </c>
      <c r="Y10" t="n">
        <v>3098</v>
      </c>
      <c r="Z10" t="n">
        <v>3164</v>
      </c>
      <c r="AA10" t="n">
        <v>3183</v>
      </c>
    </row>
    <row r="11">
      <c r="B11" s="1" t="inlineStr">
        <is>
          <t xml:space="preserve">First-Time Freshman Enrollment </t>
        </is>
      </c>
      <c r="C11" s="61" t="n"/>
      <c r="D11" t="n">
        <v>1762</v>
      </c>
      <c r="E11" t="n">
        <v>1575</v>
      </c>
      <c r="F11" t="n">
        <v>1374</v>
      </c>
      <c r="G11" t="n">
        <v>1190</v>
      </c>
      <c r="H11" t="n">
        <v>1343</v>
      </c>
      <c r="I11" t="n">
        <v>1286</v>
      </c>
      <c r="J11" t="n">
        <v>1114</v>
      </c>
      <c r="K11" t="n">
        <v>1098</v>
      </c>
      <c r="L11" t="n">
        <v>1108</v>
      </c>
      <c r="M11" t="n">
        <v>1050</v>
      </c>
      <c r="N11" t="n">
        <v>1029</v>
      </c>
      <c r="O11" t="n">
        <v>1020</v>
      </c>
      <c r="P11" t="n">
        <v>1006</v>
      </c>
      <c r="Q11" t="n">
        <v>951</v>
      </c>
      <c r="R11" t="n">
        <v>994</v>
      </c>
      <c r="S11" t="n">
        <v>907</v>
      </c>
      <c r="T11" t="n">
        <v>786</v>
      </c>
      <c r="U11" t="n">
        <v>840</v>
      </c>
      <c r="V11" t="n">
        <v>762</v>
      </c>
      <c r="W11" t="n">
        <v>673</v>
      </c>
      <c r="X11" t="n">
        <v>709</v>
      </c>
      <c r="Y11" t="n">
        <v>664</v>
      </c>
      <c r="Z11" t="n">
        <v>716</v>
      </c>
      <c r="AA11" t="n">
        <v>700</v>
      </c>
    </row>
    <row r="12">
      <c r="B12" s="1" t="inlineStr">
        <is>
          <t>New Transfer Enrollment (Fall)</t>
        </is>
      </c>
      <c r="C12" s="61" t="n"/>
      <c r="D12" t="n">
        <v>676</v>
      </c>
      <c r="E12" t="n">
        <v>629</v>
      </c>
      <c r="F12" t="n">
        <v>700</v>
      </c>
      <c r="G12" t="n">
        <v>796</v>
      </c>
      <c r="H12" t="n">
        <v>813</v>
      </c>
      <c r="I12" t="n">
        <v>875</v>
      </c>
      <c r="J12" t="n">
        <v>861</v>
      </c>
      <c r="K12" t="n">
        <v>781</v>
      </c>
      <c r="L12" t="n">
        <v>717</v>
      </c>
      <c r="M12" t="n">
        <v>647</v>
      </c>
      <c r="N12" t="n">
        <v>629</v>
      </c>
      <c r="O12" t="n">
        <v>645</v>
      </c>
      <c r="P12" t="n">
        <v>614</v>
      </c>
      <c r="Q12" t="n">
        <v>517</v>
      </c>
      <c r="R12" t="n">
        <v>472</v>
      </c>
      <c r="S12" t="n">
        <v>455</v>
      </c>
      <c r="T12" t="n">
        <v>416</v>
      </c>
      <c r="U12" s="62" t="n">
        <v>661</v>
      </c>
      <c r="V12" s="62" t="n">
        <v>661</v>
      </c>
      <c r="W12" s="62" t="n">
        <v>661</v>
      </c>
      <c r="X12" s="62" t="n">
        <v>661</v>
      </c>
      <c r="Y12" s="62" t="n">
        <v>661</v>
      </c>
      <c r="Z12" s="62" t="n">
        <v>661</v>
      </c>
      <c r="AA12" s="62" t="n">
        <v>661</v>
      </c>
    </row>
    <row r="13">
      <c r="B13" s="1" t="inlineStr">
        <is>
          <t>6 yr graduation rate estimated freshman</t>
        </is>
      </c>
      <c r="C13" s="24">
        <f>C2</f>
        <v/>
      </c>
      <c r="D13" s="53" t="n"/>
      <c r="E13" s="51" t="n"/>
      <c r="F13" s="52" t="n"/>
      <c r="G13" s="51" t="n"/>
      <c r="H13" s="51" t="n"/>
      <c r="I13" s="51" t="n"/>
      <c r="J13" s="50" t="n"/>
      <c r="K13" s="50">
        <f>K11*$C$13</f>
        <v/>
      </c>
      <c r="L13" s="50">
        <f>L11*$C$13</f>
        <v/>
      </c>
      <c r="M13" s="50">
        <f>M11*$C$13</f>
        <v/>
      </c>
      <c r="N13" s="50">
        <f>N11*$C$13</f>
        <v/>
      </c>
      <c r="O13" s="50">
        <f>O11*$C$13</f>
        <v/>
      </c>
      <c r="P13" s="50">
        <f>P11*$C$13</f>
        <v/>
      </c>
      <c r="Q13" s="50">
        <f>Q11*$C$13</f>
        <v/>
      </c>
      <c r="R13" s="50">
        <f>R11*$C$13</f>
        <v/>
      </c>
      <c r="S13" s="50">
        <f>S11*$C$13</f>
        <v/>
      </c>
      <c r="T13" s="50">
        <f>T11*$C$13</f>
        <v/>
      </c>
      <c r="U13" s="50">
        <f>U11*$C$13</f>
        <v/>
      </c>
      <c r="V13" s="50">
        <f>V11*$C$13</f>
        <v/>
      </c>
      <c r="W13" s="50">
        <f>W11*$C$13</f>
        <v/>
      </c>
      <c r="X13" s="50">
        <f>X11*$C$13</f>
        <v/>
      </c>
      <c r="Y13" s="50">
        <f>Y11*$C$13</f>
        <v/>
      </c>
      <c r="Z13" s="50">
        <f>Z11*$C$13</f>
        <v/>
      </c>
      <c r="AA13" s="50">
        <f>AA11*$C$13</f>
        <v/>
      </c>
    </row>
    <row r="14">
      <c r="B14" s="1" t="inlineStr">
        <is>
          <t>Students Retained Freshman</t>
        </is>
      </c>
      <c r="C14" s="24">
        <f>C3</f>
        <v/>
      </c>
      <c r="D14" s="44">
        <f>$C$14*D11</f>
        <v/>
      </c>
      <c r="E14" s="44">
        <f>$C$14*E11</f>
        <v/>
      </c>
      <c r="F14" s="48">
        <f>$C$14*F11</f>
        <v/>
      </c>
      <c r="G14" s="44">
        <f>$C$14*G11</f>
        <v/>
      </c>
      <c r="H14" s="44">
        <f>$C$14*H11</f>
        <v/>
      </c>
      <c r="I14" s="44">
        <f>$C$14*I11</f>
        <v/>
      </c>
      <c r="J14" s="44">
        <f>$C$14*J11</f>
        <v/>
      </c>
      <c r="K14" s="44" t="n"/>
      <c r="L14" s="44" t="n"/>
      <c r="M14" s="44" t="n"/>
      <c r="N14" s="44" t="n"/>
      <c r="O14" s="44" t="n"/>
      <c r="P14" s="44" t="n"/>
      <c r="Q14" s="44" t="n"/>
      <c r="R14" s="44" t="n"/>
      <c r="S14" s="44" t="n"/>
      <c r="T14" s="44" t="n"/>
      <c r="U14" s="44" t="n"/>
      <c r="V14" s="44" t="n"/>
      <c r="W14" s="44" t="n"/>
      <c r="X14" s="44" t="n"/>
      <c r="Y14" s="44" t="n"/>
      <c r="Z14" s="44" t="n"/>
      <c r="AA14" s="44" t="n"/>
    </row>
    <row r="15">
      <c r="B15" s="1" t="inlineStr">
        <is>
          <t>Estimated Stop Outs, started as Freshman</t>
        </is>
      </c>
      <c r="C15" s="1" t="inlineStr">
        <is>
          <t>.</t>
        </is>
      </c>
      <c r="D15" s="44">
        <f>D11-D13-D14</f>
        <v/>
      </c>
      <c r="E15" s="44">
        <f>E11-E13-E14</f>
        <v/>
      </c>
      <c r="F15" s="48">
        <f>F11-F13-F14</f>
        <v/>
      </c>
      <c r="G15" s="44">
        <f>G11-G13-G14</f>
        <v/>
      </c>
      <c r="H15" s="44">
        <f>H11-H13-H14</f>
        <v/>
      </c>
      <c r="I15" s="44">
        <f>I11-I13-I14</f>
        <v/>
      </c>
      <c r="J15" s="44">
        <f>J11-J13-J14</f>
        <v/>
      </c>
      <c r="K15" s="44">
        <f>K11-K13-K14</f>
        <v/>
      </c>
      <c r="L15" s="44">
        <f>L11-L13-L14</f>
        <v/>
      </c>
      <c r="M15" s="44">
        <f>M11-M13-M14</f>
        <v/>
      </c>
      <c r="N15" s="44">
        <f>N11-N13-N14</f>
        <v/>
      </c>
      <c r="O15" s="44">
        <f>O11-O13-O14</f>
        <v/>
      </c>
      <c r="P15" s="44">
        <f>P11-P13-P14</f>
        <v/>
      </c>
      <c r="Q15" s="44">
        <f>Q11-Q13-Q14</f>
        <v/>
      </c>
      <c r="R15" s="44">
        <f>R11-R13-R14</f>
        <v/>
      </c>
      <c r="S15" s="44">
        <f>S11-S13-S14</f>
        <v/>
      </c>
      <c r="T15" s="44">
        <f>T11-T13-T14</f>
        <v/>
      </c>
      <c r="U15" s="44">
        <f>U11-U13-U14</f>
        <v/>
      </c>
      <c r="V15" s="44">
        <f>V11-V13-V14</f>
        <v/>
      </c>
      <c r="W15" s="44">
        <f>W11-W13-W14</f>
        <v/>
      </c>
      <c r="X15" s="44">
        <f>X11-X13-X14</f>
        <v/>
      </c>
      <c r="Y15" s="44">
        <f>Y11-Y13-Y14</f>
        <v/>
      </c>
      <c r="Z15" s="44">
        <f>Z11-Z13-Z14</f>
        <v/>
      </c>
      <c r="AA15" s="44">
        <f>AA11-AA13-AA14</f>
        <v/>
      </c>
    </row>
    <row r="16">
      <c r="B16" s="1" t="inlineStr">
        <is>
          <t>6yr grad rate estimated transfers (start in year 2)</t>
        </is>
      </c>
      <c r="C16" s="47" t="n">
        <v>0.4</v>
      </c>
      <c r="D16" s="49" t="n"/>
      <c r="E16" s="44" t="n"/>
      <c r="F16" s="48" t="n"/>
      <c r="G16" s="44" t="n"/>
      <c r="H16" s="44">
        <f>H12*$C$16</f>
        <v/>
      </c>
      <c r="I16" s="44">
        <f>I12*$C$16</f>
        <v/>
      </c>
      <c r="J16" s="44">
        <f>J12*$C$16</f>
        <v/>
      </c>
      <c r="K16" s="44">
        <f>K12*$C$16</f>
        <v/>
      </c>
      <c r="L16" s="44">
        <f>L12*$C$16</f>
        <v/>
      </c>
      <c r="M16" s="44">
        <f>M12*$C$16</f>
        <v/>
      </c>
      <c r="N16" s="44">
        <f>N12*$C$16</f>
        <v/>
      </c>
      <c r="O16" s="44">
        <f>O12*$C$16</f>
        <v/>
      </c>
      <c r="P16" s="44">
        <f>P12*$C$16</f>
        <v/>
      </c>
      <c r="Q16" s="44">
        <f>Q12*$C$16</f>
        <v/>
      </c>
      <c r="R16" s="44">
        <f>R12*$C$16</f>
        <v/>
      </c>
      <c r="S16" s="44">
        <f>S12*$C$16</f>
        <v/>
      </c>
      <c r="T16" s="44">
        <f>T12*$C$16</f>
        <v/>
      </c>
      <c r="U16" s="44">
        <f>U12*$C$16</f>
        <v/>
      </c>
      <c r="V16" s="44">
        <f>V12*$C$16</f>
        <v/>
      </c>
      <c r="W16" s="44">
        <f>W12*$C$16</f>
        <v/>
      </c>
      <c r="X16" s="44">
        <f>X12*$C$16</f>
        <v/>
      </c>
      <c r="Y16" s="44">
        <f>Y12*$C$16</f>
        <v/>
      </c>
      <c r="Z16" s="44">
        <f>Z12*$C$16</f>
        <v/>
      </c>
      <c r="AA16" s="44">
        <f>AA12*$C$16</f>
        <v/>
      </c>
    </row>
    <row r="17">
      <c r="B17" s="1" t="inlineStr">
        <is>
          <t>Transfer Students Retained</t>
        </is>
      </c>
      <c r="C17" s="47" t="n">
        <v>0.6</v>
      </c>
      <c r="D17" s="46">
        <f>D12*$C$17</f>
        <v/>
      </c>
      <c r="E17" s="43">
        <f>E12*$C$17</f>
        <v/>
      </c>
      <c r="F17" s="45">
        <f>F12*$C$17</f>
        <v/>
      </c>
      <c r="G17" s="43">
        <f>G12*$C$17</f>
        <v/>
      </c>
      <c r="H17" s="43" t="n"/>
      <c r="I17" s="44" t="n"/>
      <c r="J17" s="44" t="n"/>
      <c r="K17" s="44" t="n"/>
      <c r="L17" s="44" t="n"/>
      <c r="M17" s="44" t="n"/>
      <c r="N17" s="44" t="n"/>
      <c r="O17" s="44" t="n"/>
      <c r="P17" s="44" t="n"/>
      <c r="Q17" s="44" t="n"/>
      <c r="R17" s="44" t="n"/>
      <c r="S17" s="44" t="n"/>
      <c r="T17" s="44" t="n"/>
      <c r="U17" s="44" t="n"/>
      <c r="V17" s="44" t="n"/>
      <c r="W17" s="44" t="n"/>
      <c r="X17" s="44" t="n"/>
      <c r="Y17" s="44" t="n"/>
      <c r="Z17" s="44" t="n"/>
      <c r="AA17" s="44" t="n"/>
    </row>
    <row r="18">
      <c r="B18" s="1" t="inlineStr">
        <is>
          <t>Estimated Stop Outs, Started as Transfer</t>
        </is>
      </c>
      <c r="D18" s="44">
        <f>D12-D16-D17</f>
        <v/>
      </c>
      <c r="E18" s="44">
        <f>E12-E16-E17</f>
        <v/>
      </c>
      <c r="F18" s="44">
        <f>F12-F16-F17</f>
        <v/>
      </c>
      <c r="G18" s="44">
        <f>G12-G16-G17</f>
        <v/>
      </c>
      <c r="H18" s="44">
        <f>H12-H16-H17</f>
        <v/>
      </c>
      <c r="I18" s="44">
        <f>I12-I16-I17</f>
        <v/>
      </c>
      <c r="J18" s="44">
        <f>J12-J16-J17</f>
        <v/>
      </c>
      <c r="K18" s="44">
        <f>K12-K16-K17</f>
        <v/>
      </c>
      <c r="L18" s="44">
        <f>L12-L16-L17</f>
        <v/>
      </c>
      <c r="M18" s="44">
        <f>M12-M16-M17</f>
        <v/>
      </c>
      <c r="N18" s="44">
        <f>N12-N16-N17</f>
        <v/>
      </c>
      <c r="O18" s="44">
        <f>O12-O16-O17</f>
        <v/>
      </c>
      <c r="P18" s="44">
        <f>P12-P16-P17</f>
        <v/>
      </c>
      <c r="Q18" s="44">
        <f>Q12-Q16-Q17</f>
        <v/>
      </c>
      <c r="R18" s="44">
        <f>R12-R16-R17</f>
        <v/>
      </c>
      <c r="S18" s="44">
        <f>S12-S16-S17</f>
        <v/>
      </c>
      <c r="T18" s="44">
        <f>T12-T16-T17</f>
        <v/>
      </c>
      <c r="U18" s="44">
        <f>U12-U16-U17</f>
        <v/>
      </c>
      <c r="V18" s="44">
        <f>V12-V16-V17</f>
        <v/>
      </c>
      <c r="W18" s="44">
        <f>W12-W16-W17</f>
        <v/>
      </c>
      <c r="X18" s="44">
        <f>X12-X16-X17</f>
        <v/>
      </c>
      <c r="Y18" s="44">
        <f>Y12-Y16-Y17</f>
        <v/>
      </c>
      <c r="Z18" s="44">
        <f>Z12-Z16-Z17</f>
        <v/>
      </c>
      <c r="AA18" s="44">
        <f>AA12-AA16-AA17</f>
        <v/>
      </c>
    </row>
    <row r="19">
      <c r="D19" s="44" t="n"/>
      <c r="E19" s="44" t="n"/>
      <c r="F19" s="44" t="n"/>
      <c r="G19" s="44" t="n"/>
      <c r="H19" s="44" t="n"/>
      <c r="I19" s="44" t="n"/>
      <c r="J19" s="44" t="n"/>
      <c r="K19" s="44" t="n"/>
      <c r="L19" s="44" t="n"/>
      <c r="M19" s="44" t="n"/>
      <c r="N19" s="44" t="n"/>
      <c r="O19" s="44" t="n"/>
      <c r="P19" s="44" t="n"/>
      <c r="Q19" s="44" t="n"/>
      <c r="R19" s="44" t="n"/>
      <c r="S19" s="44" t="n"/>
      <c r="T19" s="44" t="n"/>
      <c r="U19" s="44" t="n"/>
      <c r="V19" s="44" t="n"/>
      <c r="W19" s="44" t="n"/>
      <c r="X19" s="44" t="n"/>
      <c r="Y19" s="44" t="n"/>
    </row>
    <row r="20">
      <c r="B20" s="1" t="inlineStr">
        <is>
          <t>Estimated Stop Outs, started as Freshman (SUM)</t>
        </is>
      </c>
      <c r="D20" s="44">
        <f>SUM(D15:AV15)</f>
        <v/>
      </c>
      <c r="E20" s="44" t="n"/>
      <c r="F20" s="44" t="n"/>
      <c r="G20" s="44" t="n"/>
      <c r="H20" s="44" t="n"/>
      <c r="I20" s="44" t="n"/>
      <c r="J20" s="44" t="n"/>
      <c r="K20" s="44" t="n"/>
      <c r="L20" s="44" t="n"/>
      <c r="M20" s="44" t="n"/>
      <c r="N20" s="44" t="n"/>
      <c r="O20" s="44" t="n"/>
      <c r="P20" s="44" t="n"/>
      <c r="Q20" s="44" t="n"/>
      <c r="R20" s="44" t="n"/>
      <c r="S20" s="44" t="n"/>
      <c r="T20" s="44" t="n"/>
      <c r="U20" s="44" t="n"/>
      <c r="V20" s="44" t="n"/>
      <c r="W20" s="44" t="n"/>
      <c r="X20" s="44" t="n"/>
      <c r="Y20" s="44" t="n"/>
    </row>
    <row r="21">
      <c r="B21" s="1" t="inlineStr">
        <is>
          <t>Estimated Stop Outs, Started as Transfer (SUM)</t>
        </is>
      </c>
      <c r="D21" s="44">
        <f>SUM(D18:BJ18)</f>
        <v/>
      </c>
      <c r="E21" s="44" t="n"/>
      <c r="F21" s="44" t="n"/>
      <c r="G21" s="44" t="n"/>
      <c r="H21" s="44" t="n"/>
      <c r="I21" s="44" t="n"/>
      <c r="J21" s="44" t="n"/>
      <c r="K21" s="44" t="n"/>
      <c r="L21" s="44" t="n"/>
      <c r="M21" s="44" t="n"/>
      <c r="N21" s="44" t="n"/>
      <c r="O21" s="44" t="n"/>
      <c r="P21" s="44" t="n"/>
      <c r="Q21" s="44" t="n"/>
      <c r="R21" s="44" t="n"/>
      <c r="S21" s="44" t="n"/>
    </row>
    <row r="22">
      <c r="D22" s="44" t="n"/>
      <c r="E22" s="44" t="n"/>
      <c r="F22" s="44" t="n"/>
      <c r="G22" s="44" t="n"/>
      <c r="H22" s="44" t="n"/>
      <c r="I22" s="44" t="n"/>
      <c r="J22" s="44" t="n"/>
      <c r="K22" s="44" t="n"/>
      <c r="L22" s="44" t="n"/>
      <c r="M22" s="44" t="n"/>
      <c r="N22" s="44" t="n"/>
      <c r="O22" s="44" t="n"/>
      <c r="P22" s="44" t="n"/>
      <c r="Q22" s="44" t="n"/>
      <c r="R22" s="44" t="n"/>
      <c r="S22" s="44" t="n"/>
    </row>
    <row r="23">
      <c r="B23" s="1" t="inlineStr">
        <is>
          <t>Total Stop-Outs Starts As Frosh</t>
        </is>
      </c>
      <c r="D23" s="43">
        <f>D20</f>
        <v/>
      </c>
    </row>
    <row r="24">
      <c r="B24" s="1" t="inlineStr">
        <is>
          <t>Transfer Stop-Outs</t>
        </is>
      </c>
      <c r="C24" s="63" t="n"/>
      <c r="D24" s="43">
        <f>D21</f>
        <v/>
      </c>
    </row>
    <row r="25">
      <c r="B25" s="1" t="inlineStr">
        <is>
          <t>Estimated Admits, Not Enrolled</t>
        </is>
      </c>
      <c r="C25" s="63" t="n">
        <v>3</v>
      </c>
      <c r="D25" s="43">
        <f>(D23+D24)*C25</f>
        <v/>
      </c>
    </row>
    <row r="26">
      <c r="B26" s="42" t="inlineStr">
        <is>
          <t>Subtotal - Total Suspects</t>
        </is>
      </c>
      <c r="C26" s="63" t="n"/>
      <c r="D26" s="43">
        <f>SUM(D23:D25)</f>
        <v/>
      </c>
      <c r="F26" s="43" t="n"/>
    </row>
    <row r="27">
      <c r="B27" s="42" t="n"/>
      <c r="C27" s="63" t="n"/>
      <c r="D27" s="43" t="n"/>
    </row>
    <row r="28">
      <c r="B28" s="1" t="inlineStr">
        <is>
          <t>Less 25% (10% ineligible, 15% bad contact)</t>
        </is>
      </c>
      <c r="C28" s="24" t="n">
        <v>0.25</v>
      </c>
      <c r="D28" s="39">
        <f>D26*C28</f>
        <v/>
      </c>
      <c r="E28" s="24" t="n"/>
    </row>
    <row r="29">
      <c r="B29" s="1" t="inlineStr">
        <is>
          <t>Net ReEngage Population (Available Suspects)</t>
        </is>
      </c>
      <c r="D29" s="39">
        <f>D26-D28</f>
        <v/>
      </c>
      <c r="F29" s="39" t="n"/>
    </row>
    <row r="30">
      <c r="D30" s="39" t="n"/>
    </row>
    <row r="31">
      <c r="C31" s="39" t="n"/>
    </row>
    <row r="32">
      <c r="D32" s="38" t="inlineStr">
        <is>
          <t>Year 1</t>
        </is>
      </c>
      <c r="E32" s="38" t="inlineStr">
        <is>
          <t>Year 2</t>
        </is>
      </c>
      <c r="F32" s="38" t="inlineStr">
        <is>
          <t>Year 3</t>
        </is>
      </c>
      <c r="G32" s="38" t="inlineStr">
        <is>
          <t>Year 4</t>
        </is>
      </c>
      <c r="H32" s="38" t="inlineStr">
        <is>
          <t>Year 5</t>
        </is>
      </c>
      <c r="I32" s="38" t="inlineStr">
        <is>
          <t>Totals</t>
        </is>
      </c>
    </row>
    <row r="33">
      <c r="B33" s="1" t="inlineStr">
        <is>
          <t>ReEngagement Rate</t>
        </is>
      </c>
      <c r="D33" s="37" t="n">
        <v>0.0075</v>
      </c>
      <c r="E33" s="37" t="n">
        <v>0.01</v>
      </c>
      <c r="F33" s="37" t="n">
        <v>0.01</v>
      </c>
      <c r="G33" s="37" t="n">
        <v>0.01</v>
      </c>
      <c r="H33" s="37" t="n">
        <v>0.01</v>
      </c>
      <c r="I33" s="36" t="n"/>
    </row>
    <row r="34">
      <c r="B34" s="1" t="inlineStr">
        <is>
          <t>ReEngaged Suspects</t>
        </is>
      </c>
      <c r="C34" s="61" t="n"/>
      <c r="D34" s="32">
        <f>$D$29*D33</f>
        <v/>
      </c>
      <c r="E34" s="32">
        <f>$D$29*E33</f>
        <v/>
      </c>
      <c r="F34" s="32">
        <f>$D$29*F33</f>
        <v/>
      </c>
      <c r="G34" s="32">
        <f>$D$29*G33</f>
        <v/>
      </c>
      <c r="H34" s="32">
        <f>$D$29*H33</f>
        <v/>
      </c>
      <c r="I34" s="32">
        <f>SUM(D34:H34)</f>
        <v/>
      </c>
    </row>
    <row r="35">
      <c r="B35" s="1" t="inlineStr">
        <is>
          <t>ReEngage Reapplicants</t>
        </is>
      </c>
      <c r="C35" s="34" t="n">
        <v>0.5</v>
      </c>
      <c r="D35" s="32">
        <f>D34*$C$35</f>
        <v/>
      </c>
      <c r="E35" s="32">
        <f>E34*$C$35</f>
        <v/>
      </c>
      <c r="F35" s="32">
        <f>F34*$C$35</f>
        <v/>
      </c>
      <c r="G35" s="32">
        <f>G34*$C$35</f>
        <v/>
      </c>
      <c r="H35" s="32">
        <f>H34*$C$35</f>
        <v/>
      </c>
      <c r="I35" s="32">
        <f>SUM(D35:H35)</f>
        <v/>
      </c>
    </row>
    <row r="36">
      <c r="B36" s="1" t="inlineStr">
        <is>
          <t>ReEngage Admitted</t>
        </is>
      </c>
      <c r="C36" s="34" t="n">
        <v>0.85</v>
      </c>
      <c r="D36" s="32">
        <f>$C$36*D35</f>
        <v/>
      </c>
      <c r="E36" s="32">
        <f>$C$36*E35</f>
        <v/>
      </c>
      <c r="F36" s="32">
        <f>$C$36*F35</f>
        <v/>
      </c>
      <c r="G36" s="32">
        <f>$C$36*G35</f>
        <v/>
      </c>
      <c r="H36" s="32">
        <f>$C$36*H35</f>
        <v/>
      </c>
      <c r="I36" s="32">
        <f>SUM(D36:H36)</f>
        <v/>
      </c>
    </row>
    <row r="37">
      <c r="B37" s="1" t="inlineStr">
        <is>
          <t>ReEngage Students Yielded</t>
        </is>
      </c>
      <c r="C37" s="34" t="n">
        <v>0.75</v>
      </c>
      <c r="D37" s="33">
        <f>$C$37*D36</f>
        <v/>
      </c>
      <c r="E37" s="33">
        <f>$C$37*E36</f>
        <v/>
      </c>
      <c r="F37" s="33">
        <f>$C$37*F36</f>
        <v/>
      </c>
      <c r="G37" s="33">
        <f>$C$37*G36</f>
        <v/>
      </c>
      <c r="H37" s="33">
        <f>$C$37*H36</f>
        <v/>
      </c>
      <c r="I37" s="32">
        <f>SUM(D37:H37)</f>
        <v/>
      </c>
    </row>
    <row r="38">
      <c r="B38" s="1" t="inlineStr">
        <is>
          <t>Total conversion vs. Total Available Suspects</t>
        </is>
      </c>
      <c r="D38" s="37">
        <f>D37/$D$29</f>
        <v/>
      </c>
      <c r="E38" s="37">
        <f>E37/$D$29</f>
        <v/>
      </c>
      <c r="F38" s="37">
        <f>F37/$D$29</f>
        <v/>
      </c>
      <c r="G38" s="37">
        <f>G37/$D$29</f>
        <v/>
      </c>
      <c r="H38" s="37">
        <f>H37/$D$29</f>
        <v/>
      </c>
      <c r="I38" s="64">
        <f>SUM(D38:H38)</f>
        <v/>
      </c>
    </row>
    <row r="39">
      <c r="D39" s="28" t="n"/>
      <c r="E39" s="28" t="n"/>
      <c r="F39" s="28" t="n"/>
      <c r="G39" s="28" t="n"/>
      <c r="H39" s="28" t="n"/>
      <c r="I39" s="65" t="n"/>
    </row>
    <row r="40">
      <c r="B40" s="1" t="inlineStr">
        <is>
          <t>Check as % of total UG enrollment</t>
        </is>
      </c>
      <c r="C40" s="66" t="n"/>
      <c r="D40" s="37">
        <f>D37/($D$8+$D$9)</f>
        <v/>
      </c>
      <c r="E40" s="37">
        <f>E37/($D$8+$D$9)</f>
        <v/>
      </c>
      <c r="F40" s="37">
        <f>F37/($D$8+$D$9)</f>
        <v/>
      </c>
      <c r="G40" s="37">
        <f>G37/($D$8+$D$9)</f>
        <v/>
      </c>
      <c r="H40" s="37">
        <f>H37/($D$8+$D$9)</f>
        <v/>
      </c>
      <c r="I40" s="65" t="n"/>
    </row>
    <row r="41" ht="15" customHeight="1">
      <c r="D41" s="28" t="n"/>
      <c r="E41" s="28" t="n"/>
      <c r="F41" s="28" t="n"/>
      <c r="G41" s="28" t="n"/>
      <c r="H41" s="28" t="n"/>
      <c r="I41" s="65" t="n"/>
    </row>
    <row r="42" ht="15" customHeight="1">
      <c r="D42" s="28" t="n"/>
      <c r="E42" s="28" t="n"/>
      <c r="F42" s="28" t="n"/>
      <c r="G42" s="28" t="n"/>
      <c r="H42" s="28" t="n"/>
      <c r="I42" s="65" t="n"/>
    </row>
    <row r="43" ht="15" customHeight="1">
      <c r="B43" s="67" t="inlineStr">
        <is>
          <t xml:space="preserve">Assumptions in Model </t>
        </is>
      </c>
      <c r="C43" s="68" t="n"/>
      <c r="D43" s="68" t="n"/>
      <c r="E43" s="68" t="n"/>
      <c r="F43" s="68" t="n"/>
      <c r="G43" s="68" t="n"/>
      <c r="H43" s="68" t="n"/>
      <c r="I43" s="69" t="n"/>
    </row>
    <row r="44" ht="15" customHeight="1">
      <c r="B44" s="7" t="n"/>
      <c r="C44" s="16" t="inlineStr">
        <is>
          <t>Year 1</t>
        </is>
      </c>
      <c r="D44" s="16" t="inlineStr">
        <is>
          <t>Year 2</t>
        </is>
      </c>
      <c r="E44" s="16" t="inlineStr">
        <is>
          <t>Year 3</t>
        </is>
      </c>
      <c r="F44" s="26" t="inlineStr">
        <is>
          <t>Year 4</t>
        </is>
      </c>
      <c r="G44" s="16" t="inlineStr">
        <is>
          <t>Year 5</t>
        </is>
      </c>
      <c r="H44" s="16" t="inlineStr">
        <is>
          <t>Total</t>
        </is>
      </c>
      <c r="I44" s="70" t="n"/>
    </row>
    <row r="45" ht="15" customHeight="1">
      <c r="B45" s="7" t="inlineStr">
        <is>
          <t>Continuation Rate</t>
        </is>
      </c>
      <c r="C45" s="19" t="inlineStr">
        <is>
          <t>N/A</t>
        </is>
      </c>
      <c r="D45" s="21" t="n">
        <v>0.7</v>
      </c>
      <c r="E45" s="21" t="n">
        <v>0.7</v>
      </c>
      <c r="F45" s="24" t="n">
        <v>0</v>
      </c>
      <c r="G45" s="21" t="n">
        <v>0</v>
      </c>
      <c r="H45" s="23">
        <f>D45*(IF(E45&gt;0,E45, 1))*(IF(F45&gt;0,F45, 1))*(IF(G45&gt;0,G45, 1))</f>
        <v/>
      </c>
      <c r="I45" s="20" t="n"/>
    </row>
    <row r="46" ht="15" customHeight="1">
      <c r="B46" s="7" t="inlineStr">
        <is>
          <t>Credits Per Student</t>
        </is>
      </c>
      <c r="C46" s="19" t="n">
        <v>24</v>
      </c>
      <c r="D46" s="19" t="n">
        <v>24</v>
      </c>
      <c r="E46" s="19" t="n">
        <v>12</v>
      </c>
      <c r="F46" s="1" t="n">
        <v>0</v>
      </c>
      <c r="G46" s="19" t="n">
        <v>0</v>
      </c>
      <c r="H46" s="6">
        <f>SUM(C46:G46)</f>
        <v/>
      </c>
      <c r="I46" s="20" t="n"/>
    </row>
    <row r="47" ht="15.75" customHeight="1">
      <c r="B47" s="7" t="n"/>
      <c r="C47" s="19" t="n"/>
      <c r="D47" s="19" t="n"/>
      <c r="E47" s="19" t="n"/>
      <c r="F47" s="6" t="n"/>
      <c r="G47" s="19" t="n"/>
      <c r="H47" s="19" t="n"/>
      <c r="I47" s="71" t="n"/>
    </row>
    <row r="48" ht="15.75" customHeight="1">
      <c r="B48" s="7" t="n"/>
      <c r="C48" s="21" t="n"/>
      <c r="D48" s="21" t="n"/>
      <c r="E48" s="21" t="n"/>
      <c r="F48" s="21" t="n"/>
      <c r="G48" s="19" t="n"/>
      <c r="H48" s="19" t="n"/>
      <c r="I48" s="71" t="n"/>
    </row>
    <row r="49" ht="15" customHeight="1">
      <c r="B49" s="7" t="n"/>
      <c r="C49" s="21" t="n"/>
      <c r="D49" s="21" t="n"/>
      <c r="E49" s="21" t="n"/>
      <c r="F49" s="21" t="n"/>
      <c r="G49" s="19" t="n"/>
      <c r="H49" s="19" t="n"/>
      <c r="I49" s="18" t="n"/>
      <c r="K49" s="17" t="n"/>
    </row>
    <row r="50" ht="15" customHeight="1">
      <c r="B50" s="7" t="inlineStr">
        <is>
          <t xml:space="preserve">Total Student Per Staff Member </t>
        </is>
      </c>
      <c r="C50" s="19" t="n">
        <v>100</v>
      </c>
      <c r="D50" s="21" t="n"/>
      <c r="E50" s="21" t="n"/>
      <c r="F50" s="21" t="n"/>
      <c r="G50" s="19" t="n"/>
      <c r="H50" s="19" t="n"/>
      <c r="I50" s="20" t="n"/>
      <c r="K50" s="17" t="n"/>
    </row>
    <row r="51" ht="15" customHeight="1">
      <c r="B51" s="7" t="n"/>
      <c r="C51" s="19" t="n"/>
      <c r="D51" s="19" t="n"/>
      <c r="E51" s="19" t="n"/>
      <c r="F51" s="21" t="n"/>
      <c r="G51" s="19" t="n"/>
      <c r="H51" s="19" t="n"/>
      <c r="I51" s="20" t="n"/>
      <c r="K51" s="17" t="n"/>
    </row>
    <row r="52" ht="15" customHeight="1">
      <c r="B52" s="7" t="n"/>
      <c r="C52" s="19" t="inlineStr">
        <is>
          <t>Begins Mid-Year</t>
        </is>
      </c>
      <c r="D52" s="19" t="n"/>
      <c r="E52" s="19" t="n"/>
      <c r="F52" s="19" t="n"/>
      <c r="G52" s="19" t="n"/>
      <c r="H52" s="19" t="n"/>
      <c r="I52" s="18" t="n"/>
      <c r="K52" s="17" t="n"/>
    </row>
    <row r="53" ht="15" customHeight="1">
      <c r="B53" s="7" t="n"/>
      <c r="C53" s="16" t="inlineStr">
        <is>
          <t>Year 1</t>
        </is>
      </c>
      <c r="D53" s="16" t="inlineStr">
        <is>
          <t xml:space="preserve">Year 2 </t>
        </is>
      </c>
      <c r="E53" s="16" t="inlineStr">
        <is>
          <t>Year 3</t>
        </is>
      </c>
      <c r="F53" s="16" t="inlineStr">
        <is>
          <t>Year 4</t>
        </is>
      </c>
      <c r="G53" s="16" t="inlineStr">
        <is>
          <t>Year 5</t>
        </is>
      </c>
      <c r="H53" s="16" t="inlineStr">
        <is>
          <t>Year 6</t>
        </is>
      </c>
      <c r="I53" s="15" t="inlineStr">
        <is>
          <t>Year 7</t>
        </is>
      </c>
      <c r="K53" s="72" t="n"/>
    </row>
    <row r="54" ht="15" customHeight="1">
      <c r="B54" s="7" t="inlineStr">
        <is>
          <t>Cohort 1</t>
        </is>
      </c>
      <c r="C54" s="13">
        <f>D37</f>
        <v/>
      </c>
      <c r="D54" s="13">
        <f>C54*D45</f>
        <v/>
      </c>
      <c r="E54" s="13">
        <f>D54*E45</f>
        <v/>
      </c>
      <c r="F54" s="13">
        <f>E54*F45</f>
        <v/>
      </c>
      <c r="G54" s="13">
        <f>F54*G45</f>
        <v/>
      </c>
      <c r="H54" s="13" t="n"/>
      <c r="I54" s="12" t="n"/>
    </row>
    <row r="55" ht="15" customHeight="1">
      <c r="B55" s="7" t="inlineStr">
        <is>
          <t>Cohort 2</t>
        </is>
      </c>
      <c r="C55" s="13" t="n"/>
      <c r="D55" s="13">
        <f>E37</f>
        <v/>
      </c>
      <c r="E55" s="13">
        <f>D55*D45</f>
        <v/>
      </c>
      <c r="F55" s="13">
        <f>E55*E45</f>
        <v/>
      </c>
      <c r="G55" s="13">
        <f>F55*F45</f>
        <v/>
      </c>
      <c r="H55" s="13">
        <f>G55*G45</f>
        <v/>
      </c>
      <c r="I55" s="12" t="n"/>
    </row>
    <row r="56" ht="15" customHeight="1">
      <c r="B56" s="7" t="inlineStr">
        <is>
          <t>Cohort 3</t>
        </is>
      </c>
      <c r="C56" s="13" t="n"/>
      <c r="D56" s="13" t="n"/>
      <c r="E56" s="13">
        <f>F37</f>
        <v/>
      </c>
      <c r="F56" s="13">
        <f>E56*D45</f>
        <v/>
      </c>
      <c r="G56" s="13">
        <f>F56*E45</f>
        <v/>
      </c>
      <c r="H56" s="13">
        <f>G56*F45</f>
        <v/>
      </c>
      <c r="I56" s="12">
        <f>H56*G45</f>
        <v/>
      </c>
    </row>
    <row r="57" ht="15" customHeight="1">
      <c r="B57" s="7" t="inlineStr">
        <is>
          <t>Cohort 4</t>
        </is>
      </c>
      <c r="C57" s="13" t="n"/>
      <c r="D57" s="13" t="n"/>
      <c r="E57" s="13" t="n"/>
      <c r="F57" s="13">
        <f>G37</f>
        <v/>
      </c>
      <c r="G57" s="13">
        <f>F57*D45</f>
        <v/>
      </c>
      <c r="H57" s="13">
        <f>G57*E45</f>
        <v/>
      </c>
      <c r="I57" s="12">
        <f>H57*F45</f>
        <v/>
      </c>
    </row>
    <row r="58" ht="15" customHeight="1">
      <c r="B58" s="7" t="inlineStr">
        <is>
          <t>Cohort 5</t>
        </is>
      </c>
      <c r="C58" s="13" t="n"/>
      <c r="D58" s="13" t="n"/>
      <c r="E58" s="13" t="n"/>
      <c r="F58" s="13" t="n"/>
      <c r="G58" s="13">
        <f>H37</f>
        <v/>
      </c>
      <c r="H58" s="13">
        <f>G58*D45</f>
        <v/>
      </c>
      <c r="I58" s="12">
        <f>H58*E45</f>
        <v/>
      </c>
    </row>
    <row r="59" ht="15" customHeight="1">
      <c r="B59" s="7" t="inlineStr">
        <is>
          <t>Total Students</t>
        </is>
      </c>
      <c r="C59" s="9">
        <f>SUM(C54:C58)</f>
        <v/>
      </c>
      <c r="D59" s="9">
        <f>SUM(D54:D58)</f>
        <v/>
      </c>
      <c r="E59" s="9">
        <f>SUM(E54:E58)</f>
        <v/>
      </c>
      <c r="F59" s="9">
        <f>SUM(F54:F58)</f>
        <v/>
      </c>
      <c r="G59" s="9">
        <f>SUM(G54:G58)</f>
        <v/>
      </c>
      <c r="H59" s="9">
        <f>SUM(H54:H58)</f>
        <v/>
      </c>
      <c r="I59" s="8">
        <f>SUM(I54:I58)</f>
        <v/>
      </c>
    </row>
    <row r="60" ht="15" customHeight="1">
      <c r="B60" s="7" t="inlineStr">
        <is>
          <t>Total Credit Hours</t>
        </is>
      </c>
      <c r="C60" s="6">
        <f>(C59*C46)</f>
        <v/>
      </c>
      <c r="D60" s="6">
        <f>(D54*D46)+(D55*C46)</f>
        <v/>
      </c>
      <c r="E60" s="6">
        <f>(E54*E46)+(E55*D46)+(E56*C46)</f>
        <v/>
      </c>
      <c r="F60" s="6">
        <f>(F54*F46)+(F55*E46)+(F56*D46)+(F57*C46)</f>
        <v/>
      </c>
      <c r="G60" s="6">
        <f>(G54*G46)+(G55*F46)+(G56*E46)+(G57*D46)+(G58*C46)</f>
        <v/>
      </c>
      <c r="H60" s="6">
        <f>(H55*G46)+(H56*F46)+(H57*E46)+(H58*D46)</f>
        <v/>
      </c>
      <c r="I60" s="5">
        <f>(I56*G46)+(I57*F46)+(I58*E46)</f>
        <v/>
      </c>
    </row>
    <row r="61" ht="15" customHeight="1">
      <c r="B61" s="4" t="inlineStr">
        <is>
          <t>Total Staff</t>
        </is>
      </c>
      <c r="C61" s="3">
        <f>ROUNDUP((C59/$C$50),0)</f>
        <v/>
      </c>
      <c r="D61" s="3">
        <f>ROUNDUP((D59/$C$50),0)</f>
        <v/>
      </c>
      <c r="E61" s="3">
        <f>ROUNDUP((E59/$C$50),0)</f>
        <v/>
      </c>
      <c r="F61" s="3">
        <f>ROUNDUP((F59/$C$50),0)</f>
        <v/>
      </c>
      <c r="G61" s="3">
        <f>ROUNDUP((G59/$C$50),0)</f>
        <v/>
      </c>
      <c r="H61" s="3">
        <f>ROUNDUP((H59/$C$50),0)</f>
        <v/>
      </c>
      <c r="I61" s="2">
        <f>ROUNDUP((I59/$C$50),0)</f>
        <v/>
      </c>
    </row>
  </sheetData>
  <mergeCells count="1">
    <mergeCell ref="B43:I43"/>
  </mergeCells>
  <pageMargins left="0.7" right="0.7" top="0.75" bottom="0.75" header="0" footer="0"/>
  <pageSetup orientation="landscape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Andy Steingass</dc:creator>
  <dcterms:created xmlns:dcterms="http://purl.org/dc/terms/" xmlns:xsi="http://www.w3.org/2001/XMLSchema-instance" xsi:type="dcterms:W3CDTF">2023-07-17T17:11:27Z</dcterms:created>
  <dcterms:modified xmlns:dcterms="http://purl.org/dc/terms/" xmlns:xsi="http://www.w3.org/2001/XMLSchema-instance" xsi:type="dcterms:W3CDTF">2024-01-22T22:01:24Z</dcterms:modified>
  <cp:lastModifiedBy>Andy Steingass</cp:lastModifiedBy>
</cp:coreProperties>
</file>