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04A10D6B-DAAF-408C-8482-BB0BC3D3A86A}" xr6:coauthVersionLast="45" xr6:coauthVersionMax="45" xr10:uidLastSave="{00000000-0000-0000-0000-000000000000}"/>
  <bookViews>
    <workbookView xWindow="8070" yWindow="1395" windowWidth="18255" windowHeight="12225" activeTab="2" xr2:uid="{28298931-A808-4930-B925-C5E4854C6B70}"/>
  </bookViews>
  <sheets>
    <sheet name="Ингридиенты" sheetId="1" r:id="rId1"/>
    <sheet name="Зелья" sheetId="2" r:id="rId2"/>
    <sheet name="Дата сет" sheetId="3" r:id="rId3"/>
    <sheet name="Анализ зелий" sheetId="8" r:id="rId4"/>
    <sheet name="Анализ крафта" sheetId="9" r:id="rId5"/>
  </sheets>
  <calcPr calcId="191029"/>
  <pivotCaches>
    <pivotCache cacheId="6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3" l="1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37" i="3"/>
  <c r="E5" i="1"/>
  <c r="A3" i="3"/>
  <c r="A4" i="3"/>
  <c r="A5" i="3"/>
  <c r="A6" i="3"/>
  <c r="A7" i="3"/>
  <c r="A8" i="3"/>
  <c r="A9" i="3"/>
  <c r="A10" i="3"/>
  <c r="A11" i="3"/>
  <c r="A12" i="3"/>
  <c r="A13" i="3"/>
  <c r="A14" i="3"/>
  <c r="C4" i="9"/>
  <c r="D4" i="9"/>
  <c r="E4" i="9"/>
  <c r="F4" i="9"/>
  <c r="G4" i="9"/>
  <c r="H4" i="9"/>
  <c r="I4" i="9"/>
  <c r="J4" i="9"/>
  <c r="K4" i="9"/>
  <c r="L4" i="9"/>
  <c r="M4" i="9"/>
  <c r="C5" i="9"/>
  <c r="D5" i="9"/>
  <c r="E5" i="9"/>
  <c r="F5" i="9"/>
  <c r="G5" i="9"/>
  <c r="H5" i="9"/>
  <c r="I5" i="9"/>
  <c r="J5" i="9"/>
  <c r="K5" i="9"/>
  <c r="L5" i="9"/>
  <c r="M5" i="9"/>
  <c r="C6" i="9"/>
  <c r="D6" i="9"/>
  <c r="E6" i="9"/>
  <c r="F6" i="9"/>
  <c r="G6" i="9"/>
  <c r="H6" i="9"/>
  <c r="I6" i="9"/>
  <c r="J6" i="9"/>
  <c r="K6" i="9"/>
  <c r="L6" i="9"/>
  <c r="M6" i="9"/>
  <c r="C7" i="9"/>
  <c r="D7" i="9"/>
  <c r="E7" i="9"/>
  <c r="F7" i="9"/>
  <c r="G7" i="9"/>
  <c r="H7" i="9"/>
  <c r="I7" i="9"/>
  <c r="J7" i="9"/>
  <c r="K7" i="9"/>
  <c r="L7" i="9"/>
  <c r="M7" i="9"/>
  <c r="C8" i="9"/>
  <c r="D8" i="9"/>
  <c r="E8" i="9"/>
  <c r="F8" i="9"/>
  <c r="G8" i="9"/>
  <c r="H8" i="9"/>
  <c r="I8" i="9"/>
  <c r="J8" i="9"/>
  <c r="K8" i="9"/>
  <c r="L8" i="9"/>
  <c r="M8" i="9"/>
  <c r="C9" i="9"/>
  <c r="D9" i="9"/>
  <c r="E9" i="9"/>
  <c r="F9" i="9"/>
  <c r="G9" i="9"/>
  <c r="H9" i="9"/>
  <c r="I9" i="9"/>
  <c r="J9" i="9"/>
  <c r="K9" i="9"/>
  <c r="L9" i="9"/>
  <c r="M9" i="9"/>
  <c r="C10" i="9"/>
  <c r="D10" i="9"/>
  <c r="E10" i="9"/>
  <c r="F10" i="9"/>
  <c r="G10" i="9"/>
  <c r="H10" i="9"/>
  <c r="I10" i="9"/>
  <c r="J10" i="9"/>
  <c r="K10" i="9"/>
  <c r="L10" i="9"/>
  <c r="M10" i="9"/>
  <c r="C11" i="9"/>
  <c r="D11" i="9"/>
  <c r="E11" i="9"/>
  <c r="F11" i="9"/>
  <c r="G11" i="9"/>
  <c r="H11" i="9"/>
  <c r="I11" i="9"/>
  <c r="J11" i="9"/>
  <c r="K11" i="9"/>
  <c r="L11" i="9"/>
  <c r="M11" i="9"/>
  <c r="B7" i="9"/>
  <c r="B8" i="9"/>
  <c r="B9" i="9"/>
  <c r="B10" i="9"/>
  <c r="B11" i="9"/>
  <c r="B6" i="9"/>
  <c r="B5" i="9"/>
  <c r="B4" i="9"/>
  <c r="C3" i="9"/>
  <c r="D3" i="9"/>
  <c r="E3" i="9"/>
  <c r="F3" i="9"/>
  <c r="G3" i="9"/>
  <c r="H3" i="9"/>
  <c r="I3" i="9"/>
  <c r="J3" i="9"/>
  <c r="K3" i="9"/>
  <c r="L3" i="9"/>
  <c r="M3" i="9"/>
  <c r="B3" i="9"/>
  <c r="A2" i="3"/>
  <c r="B4" i="2"/>
  <c r="H4" i="2"/>
  <c r="I4" i="2"/>
  <c r="K4" i="2"/>
  <c r="L4" i="2"/>
  <c r="M4" i="2"/>
  <c r="N4" i="2"/>
  <c r="O4" i="2"/>
  <c r="J4" i="2"/>
  <c r="E4" i="1"/>
  <c r="E10" i="1" l="1"/>
  <c r="E8" i="1"/>
  <c r="E13" i="1"/>
  <c r="E12" i="1"/>
  <c r="E7" i="1"/>
  <c r="E6" i="1"/>
  <c r="E15" i="1"/>
  <c r="E11" i="1"/>
  <c r="E17" i="1"/>
  <c r="E16" i="1"/>
  <c r="G4" i="1"/>
  <c r="H4" i="1"/>
  <c r="I4" i="1"/>
  <c r="J4" i="1"/>
  <c r="K4" i="1"/>
  <c r="L4" i="1"/>
  <c r="M4" i="1"/>
  <c r="F4" i="1"/>
</calcChain>
</file>

<file path=xl/sharedStrings.xml><?xml version="1.0" encoding="utf-8"?>
<sst xmlns="http://schemas.openxmlformats.org/spreadsheetml/2006/main" count="233" uniqueCount="124">
  <si>
    <t>ID</t>
  </si>
  <si>
    <t>Название</t>
  </si>
  <si>
    <t>Описание</t>
  </si>
  <si>
    <t>Энергия</t>
  </si>
  <si>
    <t>Основные свойства</t>
  </si>
  <si>
    <t>Стабильность</t>
  </si>
  <si>
    <t>Длительность</t>
  </si>
  <si>
    <t>Токсичность</t>
  </si>
  <si>
    <t>Дополнительные свойства</t>
  </si>
  <si>
    <t>Цена</t>
  </si>
  <si>
    <t>Корень Жизни</t>
  </si>
  <si>
    <t>Солнечный Цветок</t>
  </si>
  <si>
    <t>Лунный Камень</t>
  </si>
  <si>
    <t>Волшебная Пыльца</t>
  </si>
  <si>
    <t>Эффект катализатора</t>
  </si>
  <si>
    <t>Сложность</t>
  </si>
  <si>
    <t>Уровень</t>
  </si>
  <si>
    <t>3-5</t>
  </si>
  <si>
    <t>3-7</t>
  </si>
  <si>
    <t>&gt; -2</t>
  </si>
  <si>
    <t>Лечения </t>
  </si>
  <si>
    <t>Бодрости </t>
  </si>
  <si>
    <t>1-3</t>
  </si>
  <si>
    <t>Ясновидения</t>
  </si>
  <si>
    <t>4-7</t>
  </si>
  <si>
    <t>2-5</t>
  </si>
  <si>
    <t>&gt; -1</t>
  </si>
  <si>
    <t>&gt; 2</t>
  </si>
  <si>
    <t>Приоритет</t>
  </si>
  <si>
    <t>Ледяное Сердце</t>
  </si>
  <si>
    <t>Искаженный Глаз</t>
  </si>
  <si>
    <t>Искаженный орган, который соединяет повреждённые миры и повелевает водной стихией, но при этом содержит в себе безумие и уменьшает энергию</t>
  </si>
  <si>
    <t>Сердце, пропитанное вечным холодом, забирает жизненную энергию и изменяет структуру вещества, успокаивая бурные эмоции, инертное.</t>
  </si>
  <si>
    <t>Субстанция из центра бездны, поглощает материю и энергию, обращая все в ничто, лишая рассудка и устойчивости.</t>
  </si>
  <si>
    <t>Фрагмент расколотого мира, порождает ненависть и разъединяет связи, ослабляя природные энергии.</t>
  </si>
  <si>
    <t>Эссенция Усиления</t>
  </si>
  <si>
    <t>Зеркало Отражения</t>
  </si>
  <si>
    <t>Инвентирует все эффекты</t>
  </si>
  <si>
    <t>Прихоть Судьбы</t>
  </si>
  <si>
    <t>Пепел Раздора</t>
  </si>
  <si>
    <t>Укрепляет организм, повышает жизненные силы и ускоряет восстановление.</t>
  </si>
  <si>
    <t>Дарит бодрость и ясность ума, наполняет теплом и светом.</t>
  </si>
  <si>
    <t>Успокаивает разум, улучшает связь с потусторонним миром, усиливает интуицию.</t>
  </si>
  <si>
    <t>Обладает магической энергией, может изменять форму предметов и ускорять рост.</t>
  </si>
  <si>
    <t>Концентрированная магическая энергия, увеличивает все положительные эффекты зелья.</t>
  </si>
  <si>
    <t>Отражает эффекты всего зелья, меняя знак эффектов.</t>
  </si>
  <si>
    <t>Непредсказуемо влияет на дополнительные свойства зелья, делая каждое зелье уникальным.</t>
  </si>
  <si>
    <t>Скорости</t>
  </si>
  <si>
    <t>1-5</t>
  </si>
  <si>
    <t>Умиротворения </t>
  </si>
  <si>
    <t>Ингридиенты</t>
  </si>
  <si>
    <t>Сопротивления </t>
  </si>
  <si>
    <t>&lt; -2</t>
  </si>
  <si>
    <t>&lt; 0</t>
  </si>
  <si>
    <t>&gt; 1</t>
  </si>
  <si>
    <t>Ночного Зрения</t>
  </si>
  <si>
    <t>5-8</t>
  </si>
  <si>
    <t>3-6</t>
  </si>
  <si>
    <t>Выносливости</t>
  </si>
  <si>
    <t>6-9</t>
  </si>
  <si>
    <t>&gt; 3</t>
  </si>
  <si>
    <t>Огненной Защиты</t>
  </si>
  <si>
    <t>&lt; 2</t>
  </si>
  <si>
    <t>2-4</t>
  </si>
  <si>
    <t>Силы</t>
  </si>
  <si>
    <t>Energy</t>
  </si>
  <si>
    <t>Chaotic</t>
  </si>
  <si>
    <t>Хаотичный</t>
  </si>
  <si>
    <t>Sagacity</t>
  </si>
  <si>
    <t>Мудрость</t>
  </si>
  <si>
    <t>Magic</t>
  </si>
  <si>
    <t>Магия</t>
  </si>
  <si>
    <t>Primary</t>
  </si>
  <si>
    <t>Первичный</t>
  </si>
  <si>
    <t>Stability</t>
  </si>
  <si>
    <t>Duration</t>
  </si>
  <si>
    <t>Toxicity</t>
  </si>
  <si>
    <t>Кристал Бездны</t>
  </si>
  <si>
    <t>2-7</t>
  </si>
  <si>
    <t>2-6</t>
  </si>
  <si>
    <t>4-6</t>
  </si>
  <si>
    <t>Роста</t>
  </si>
  <si>
    <t>-5--2</t>
  </si>
  <si>
    <t>7-10</t>
  </si>
  <si>
    <t>&lt; -3</t>
  </si>
  <si>
    <t>-2-2</t>
  </si>
  <si>
    <t>5-10</t>
  </si>
  <si>
    <t>-5-2</t>
  </si>
  <si>
    <t>Отравления</t>
  </si>
  <si>
    <t>-4-0</t>
  </si>
  <si>
    <t>&gt; 4</t>
  </si>
  <si>
    <t>&gt; 0</t>
  </si>
  <si>
    <t>Слабости</t>
  </si>
  <si>
    <t>Ярости</t>
  </si>
  <si>
    <t>7-15</t>
  </si>
  <si>
    <t>-10--6</t>
  </si>
  <si>
    <t>Заказ</t>
  </si>
  <si>
    <t>Заказчик</t>
  </si>
  <si>
    <t>Получено</t>
  </si>
  <si>
    <t>Кол-во</t>
  </si>
  <si>
    <t>0-3</t>
  </si>
  <si>
    <t>Названия строк</t>
  </si>
  <si>
    <t>(пусто)</t>
  </si>
  <si>
    <t>Общий итог</t>
  </si>
  <si>
    <t>Популярность</t>
  </si>
  <si>
    <t>Grimbold</t>
  </si>
  <si>
    <t>Eldar</t>
  </si>
  <si>
    <t>Mirabella</t>
  </si>
  <si>
    <t>Seraphina</t>
  </si>
  <si>
    <t>Дыхания</t>
  </si>
  <si>
    <t>Grail</t>
  </si>
  <si>
    <t>-2-3</t>
  </si>
  <si>
    <t>Theodore</t>
  </si>
  <si>
    <t>Кол-во ингридиентов</t>
  </si>
  <si>
    <t>Мин</t>
  </si>
  <si>
    <t>Макс</t>
  </si>
  <si>
    <t>Заказано</t>
  </si>
  <si>
    <t>Isolde</t>
  </si>
  <si>
    <t>Anya</t>
  </si>
  <si>
    <t>Finch</t>
  </si>
  <si>
    <t>Borin</t>
  </si>
  <si>
    <t>Умножение всех положительных эффектов на 2</t>
  </si>
  <si>
    <t>Названия</t>
  </si>
  <si>
    <t>Правит характеристику в нужную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</si>
</sst>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0" fillId="0" borderId="0" xfId="0" applyFill="1" applyBorder="1"/>
    <xf numFmtId="49" fontId="0" fillId="0" borderId="0" xfId="0" applyNumberFormat="1" applyFill="1" applyBorder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49" fontId="0" fillId="0" borderId="2" xfId="0" applyNumberFormat="1" applyFill="1" applyBorder="1"/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r_Velikij" refreshedDate="45710.04140775463" createdVersion="6" refreshedVersion="6" minRefreshableVersion="3" recordCount="54" xr:uid="{E4E59516-D2F3-4541-A6A9-9E87FCC963EB}">
  <cacheSource type="worksheet">
    <worksheetSource ref="A1:E1048576" sheet="Дата сет"/>
  </cacheSource>
  <cacheFields count="5">
    <cacheField name="Название" numFmtId="0">
      <sharedItems containsBlank="1" count="17">
        <s v="Скорости"/>
        <s v="Ясновидения"/>
        <s v="Бодрости "/>
        <s v="Ночного Зрения"/>
        <s v="Лечения "/>
        <s v="Умиротворения "/>
        <s v="Силы"/>
        <s v="Слабости"/>
        <s v="Огненной Защиты"/>
        <s v="Дыхания"/>
        <m/>
        <s v="Сопротивления "/>
        <s v="Выносливости"/>
        <s v="Отравления"/>
        <s v="Роста"/>
        <s v="Ярости"/>
        <e v="#N/A" u="1"/>
      </sharedItems>
    </cacheField>
    <cacheField name="Заказ" numFmtId="0">
      <sharedItems containsString="0" containsBlank="1" containsNumber="1" containsInteger="1" minValue="27668" maxValue="37836"/>
    </cacheField>
    <cacheField name="Заказчик" numFmtId="0">
      <sharedItems containsBlank="1"/>
    </cacheField>
    <cacheField name="Получено" numFmtId="0">
      <sharedItems containsString="0" containsBlank="1" containsNumber="1" containsInteger="1" minValue="27668" maxValue="37836"/>
    </cacheField>
    <cacheField name="Кол-во" numFmtId="0">
      <sharedItems containsString="0" containsBlank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n v="37276"/>
    <s v="Eldar"/>
    <n v="37276"/>
    <n v="1"/>
  </r>
  <r>
    <x v="1"/>
    <n v="27900"/>
    <s v="Theodore"/>
    <n v="27900"/>
    <n v="2"/>
  </r>
  <r>
    <x v="2"/>
    <n v="27668"/>
    <s v="Mirabella"/>
    <n v="27668"/>
    <n v="2"/>
  </r>
  <r>
    <x v="3"/>
    <n v="37544"/>
    <s v="Borin"/>
    <n v="37544"/>
    <n v="4"/>
  </r>
  <r>
    <x v="4"/>
    <n v="28988"/>
    <s v="Grail"/>
    <n v="28988"/>
    <n v="1"/>
  </r>
  <r>
    <x v="5"/>
    <n v="37360"/>
    <s v="Finch"/>
    <n v="37360"/>
    <n v="1"/>
  </r>
  <r>
    <x v="6"/>
    <n v="30444"/>
    <s v="Seraphina"/>
    <n v="30444"/>
    <n v="5"/>
  </r>
  <r>
    <x v="7"/>
    <n v="31352"/>
    <s v="Anya"/>
    <n v="31352"/>
    <n v="6"/>
  </r>
  <r>
    <x v="8"/>
    <n v="37836"/>
    <s v="Isolde"/>
    <n v="37836"/>
    <n v="4"/>
  </r>
  <r>
    <x v="9"/>
    <n v="37768"/>
    <s v="Grimbold"/>
    <n v="37768"/>
    <n v="3"/>
  </r>
  <r>
    <x v="7"/>
    <n v="31352"/>
    <s v="Anya"/>
    <n v="31352"/>
    <n v="4"/>
  </r>
  <r>
    <x v="4"/>
    <n v="28988"/>
    <s v="Grail"/>
    <n v="28988"/>
    <n v="1"/>
  </r>
  <r>
    <x v="2"/>
    <n v="27668"/>
    <s v="Eldar"/>
    <n v="27668"/>
    <n v="2"/>
  </r>
  <r>
    <x v="10"/>
    <m/>
    <m/>
    <m/>
    <m/>
  </r>
  <r>
    <x v="9"/>
    <n v="37768"/>
    <s v="Grimbold"/>
    <n v="37768"/>
    <n v="4"/>
  </r>
  <r>
    <x v="1"/>
    <n v="27900"/>
    <s v="Theodore"/>
    <n v="27668"/>
    <n v="3"/>
  </r>
  <r>
    <x v="11"/>
    <n v="37460"/>
    <s v="Isolde"/>
    <n v="37460"/>
    <n v="2"/>
  </r>
  <r>
    <x v="4"/>
    <n v="28988"/>
    <s v="Grail"/>
    <n v="28988"/>
    <n v="2"/>
  </r>
  <r>
    <x v="6"/>
    <n v="30444"/>
    <s v="Seraphina"/>
    <n v="30444"/>
    <n v="10"/>
  </r>
  <r>
    <x v="5"/>
    <n v="37360"/>
    <s v="Anya"/>
    <n v="37360"/>
    <n v="4"/>
  </r>
  <r>
    <x v="12"/>
    <n v="37640"/>
    <s v="Mirabella"/>
    <n v="37640"/>
    <n v="3"/>
  </r>
  <r>
    <x v="2"/>
    <n v="27668"/>
    <s v="Finch"/>
    <n v="27668"/>
    <n v="3"/>
  </r>
  <r>
    <x v="1"/>
    <n v="27900"/>
    <s v="Borin"/>
    <n v="27900"/>
    <n v="6"/>
  </r>
  <r>
    <x v="6"/>
    <n v="30444"/>
    <s v="Seraphina"/>
    <n v="30444"/>
    <n v="7"/>
  </r>
  <r>
    <x v="11"/>
    <n v="37460"/>
    <s v="Isolde"/>
    <n v="37460"/>
    <n v="10"/>
  </r>
  <r>
    <x v="5"/>
    <n v="37360"/>
    <s v="Anya"/>
    <n v="37360"/>
    <n v="1"/>
  </r>
  <r>
    <x v="9"/>
    <n v="37768"/>
    <s v="Theodore"/>
    <n v="37768"/>
    <n v="3"/>
  </r>
  <r>
    <x v="9"/>
    <n v="37768"/>
    <s v="Grimbold"/>
    <n v="37768"/>
    <n v="3"/>
  </r>
  <r>
    <x v="12"/>
    <n v="37640"/>
    <s v="Mirabella"/>
    <n v="37640"/>
    <n v="3"/>
  </r>
  <r>
    <x v="7"/>
    <n v="31352"/>
    <s v="Finch"/>
    <n v="31352"/>
    <n v="12"/>
  </r>
  <r>
    <x v="13"/>
    <n v="31260"/>
    <s v="Grail"/>
    <n v="31260"/>
    <n v="3"/>
  </r>
  <r>
    <x v="1"/>
    <n v="27900"/>
    <s v="Borin"/>
    <n v="27900"/>
    <n v="4"/>
  </r>
  <r>
    <x v="14"/>
    <n v="28024"/>
    <s v="Eldar"/>
    <n v="28024"/>
    <n v="5"/>
  </r>
  <r>
    <x v="11"/>
    <n v="37460"/>
    <s v="Isolde"/>
    <n v="37460"/>
    <n v="2"/>
  </r>
  <r>
    <x v="10"/>
    <m/>
    <m/>
    <m/>
    <m/>
  </r>
  <r>
    <x v="1"/>
    <n v="27900"/>
    <s v="Borin"/>
    <n v="27900"/>
    <n v="2"/>
  </r>
  <r>
    <x v="8"/>
    <n v="37836"/>
    <s v="Isolde"/>
    <n v="37836"/>
    <n v="8"/>
  </r>
  <r>
    <x v="5"/>
    <n v="37360"/>
    <s v="Finch"/>
    <n v="37360"/>
    <n v="1"/>
  </r>
  <r>
    <x v="0"/>
    <n v="37276"/>
    <s v="Mirabella"/>
    <n v="37276"/>
    <n v="1"/>
  </r>
  <r>
    <x v="5"/>
    <n v="37360"/>
    <s v="Anya"/>
    <n v="37360"/>
    <n v="1"/>
  </r>
  <r>
    <x v="14"/>
    <n v="28024"/>
    <s v="Eldar"/>
    <n v="28024"/>
    <n v="3"/>
  </r>
  <r>
    <x v="6"/>
    <n v="30444"/>
    <s v="Grimbold"/>
    <n v="30444"/>
    <n v="4"/>
  </r>
  <r>
    <x v="3"/>
    <n v="37544"/>
    <s v="Seraphina"/>
    <n v="37544"/>
    <n v="3"/>
  </r>
  <r>
    <x v="1"/>
    <n v="27900"/>
    <s v="Theodore"/>
    <n v="27900"/>
    <n v="2"/>
  </r>
  <r>
    <x v="4"/>
    <n v="28988"/>
    <s v="Grail"/>
    <n v="28988"/>
    <n v="1"/>
  </r>
  <r>
    <x v="1"/>
    <n v="27900"/>
    <s v="Theodore"/>
    <n v="27900"/>
    <n v="2"/>
  </r>
  <r>
    <x v="13"/>
    <n v="31260"/>
    <s v="Grail"/>
    <n v="31260"/>
    <n v="4"/>
  </r>
  <r>
    <x v="0"/>
    <n v="37276"/>
    <s v="Eldar"/>
    <n v="37276"/>
    <n v="1"/>
  </r>
  <r>
    <x v="3"/>
    <n v="37544"/>
    <s v="Borin"/>
    <n v="37544"/>
    <n v="3"/>
  </r>
  <r>
    <x v="15"/>
    <n v="31452"/>
    <s v="Grimbold"/>
    <n v="31452"/>
    <n v="9"/>
  </r>
  <r>
    <x v="5"/>
    <n v="37360"/>
    <s v="Anya"/>
    <n v="37360"/>
    <n v="1"/>
  </r>
  <r>
    <x v="12"/>
    <n v="37640"/>
    <s v="Mirabella"/>
    <n v="37640"/>
    <n v="3"/>
  </r>
  <r>
    <x v="8"/>
    <n v="37836"/>
    <s v="Isolde"/>
    <n v="37836"/>
    <n v="4"/>
  </r>
  <r>
    <x v="1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F0E9F-298E-4A7A-B6BB-7F28D24AE831}" name="Сводная таблица6" cacheId="6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20" firstHeaderRow="0" firstDataRow="1" firstDataCol="1"/>
  <pivotFields count="5">
    <pivotField axis="axisRow" showAll="0">
      <items count="18">
        <item x="3"/>
        <item x="8"/>
        <item x="14"/>
        <item x="0"/>
        <item x="11"/>
        <item x="1"/>
        <item m="1" x="16"/>
        <item x="10"/>
        <item x="2"/>
        <item x="12"/>
        <item x="6"/>
        <item x="9"/>
        <item x="4"/>
        <item x="5"/>
        <item x="7"/>
        <item x="13"/>
        <item x="15"/>
        <item t="default"/>
      </items>
    </pivotField>
    <pivotField dataField="1" showAll="0"/>
    <pivotField showAll="0"/>
    <pivotField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Кол-во ингридиентов" fld="4" subtotal="average" baseField="0" baseItem="0"/>
    <dataField name="Мин" fld="4" subtotal="min" baseField="0" baseItem="10"/>
    <dataField name="Макс" fld="4" subtotal="max" baseField="0" baseItem="10"/>
    <dataField name="Заказано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0347B-5E97-424C-8E99-1DCA87004B8E}">
  <dimension ref="A1:N17"/>
  <sheetViews>
    <sheetView workbookViewId="0">
      <selection activeCell="K16" sqref="K15:M16"/>
    </sheetView>
  </sheetViews>
  <sheetFormatPr defaultRowHeight="15" x14ac:dyDescent="0.25"/>
  <cols>
    <col min="1" max="1" width="6.7109375" bestFit="1" customWidth="1"/>
    <col min="2" max="2" width="19.140625" bestFit="1" customWidth="1"/>
    <col min="3" max="3" width="10" bestFit="1" customWidth="1"/>
    <col min="4" max="4" width="5.7109375" bestFit="1" customWidth="1"/>
    <col min="5" max="5" width="5.7109375" customWidth="1"/>
    <col min="6" max="6" width="8.42578125" style="2" bestFit="1" customWidth="1"/>
    <col min="7" max="7" width="15.5703125" bestFit="1" customWidth="1"/>
    <col min="8" max="8" width="9.7109375" bestFit="1" customWidth="1"/>
    <col min="9" max="9" width="6" bestFit="1" customWidth="1"/>
    <col min="10" max="10" width="9" bestFit="1" customWidth="1"/>
    <col min="11" max="11" width="13.5703125" style="2" bestFit="1" customWidth="1"/>
    <col min="12" max="12" width="14" bestFit="1" customWidth="1"/>
    <col min="13" max="13" width="12.140625" bestFit="1" customWidth="1"/>
    <col min="14" max="14" width="20.5703125" style="2" bestFit="1" customWidth="1"/>
  </cols>
  <sheetData>
    <row r="1" spans="1:14" x14ac:dyDescent="0.25">
      <c r="F1" s="7" t="s">
        <v>4</v>
      </c>
      <c r="G1" s="7"/>
      <c r="H1" s="7"/>
      <c r="I1" s="7"/>
      <c r="J1" s="7"/>
      <c r="K1" s="7" t="s">
        <v>8</v>
      </c>
      <c r="L1" s="7"/>
      <c r="M1" s="7"/>
    </row>
    <row r="2" spans="1:14" x14ac:dyDescent="0.25">
      <c r="F2" s="1" t="s">
        <v>65</v>
      </c>
      <c r="G2" s="1" t="s">
        <v>66</v>
      </c>
      <c r="H2" s="1" t="s">
        <v>68</v>
      </c>
      <c r="I2" s="1" t="s">
        <v>70</v>
      </c>
      <c r="J2" s="1" t="s">
        <v>72</v>
      </c>
      <c r="K2" s="1" t="s">
        <v>74</v>
      </c>
      <c r="L2" s="1" t="s">
        <v>75</v>
      </c>
      <c r="M2" s="1" t="s">
        <v>76</v>
      </c>
    </row>
    <row r="3" spans="1:14" x14ac:dyDescent="0.25">
      <c r="A3" t="s">
        <v>0</v>
      </c>
      <c r="B3" t="s">
        <v>1</v>
      </c>
      <c r="C3" t="s">
        <v>2</v>
      </c>
      <c r="D3" t="s">
        <v>9</v>
      </c>
      <c r="E3" t="s">
        <v>104</v>
      </c>
      <c r="F3" s="2" t="s">
        <v>3</v>
      </c>
      <c r="G3" t="s">
        <v>67</v>
      </c>
      <c r="H3" t="s">
        <v>69</v>
      </c>
      <c r="I3" t="s">
        <v>71</v>
      </c>
      <c r="J3" t="s">
        <v>73</v>
      </c>
      <c r="K3" s="2" t="s">
        <v>5</v>
      </c>
      <c r="L3" t="s">
        <v>6</v>
      </c>
      <c r="M3" t="s">
        <v>7</v>
      </c>
      <c r="N3" s="2" t="s">
        <v>14</v>
      </c>
    </row>
    <row r="4" spans="1:14" s="14" customFormat="1" x14ac:dyDescent="0.25">
      <c r="E4" s="14">
        <f>COUNT('Дата сет'!B:B)</f>
        <v>51</v>
      </c>
      <c r="F4" s="15">
        <f>COUNT(F5:F24)</f>
        <v>5</v>
      </c>
      <c r="G4" s="14">
        <f t="shared" ref="G4:M4" si="0">COUNT(G5:G24)</f>
        <v>4</v>
      </c>
      <c r="H4" s="14">
        <f t="shared" si="0"/>
        <v>4</v>
      </c>
      <c r="I4" s="14">
        <f t="shared" si="0"/>
        <v>4</v>
      </c>
      <c r="J4" s="14">
        <f t="shared" si="0"/>
        <v>5</v>
      </c>
      <c r="K4" s="15">
        <f t="shared" si="0"/>
        <v>7</v>
      </c>
      <c r="L4" s="14">
        <f t="shared" si="0"/>
        <v>5</v>
      </c>
      <c r="M4" s="14">
        <f t="shared" si="0"/>
        <v>8</v>
      </c>
      <c r="N4" s="15"/>
    </row>
    <row r="5" spans="1:14" x14ac:dyDescent="0.25">
      <c r="A5">
        <v>26194</v>
      </c>
      <c r="B5" t="s">
        <v>10</v>
      </c>
      <c r="C5" t="s">
        <v>40</v>
      </c>
      <c r="D5">
        <v>0</v>
      </c>
      <c r="E5">
        <f>COUNTIF('Дата сет'!F:S,A5)/$E$4</f>
        <v>0.43137254901960786</v>
      </c>
      <c r="F5" s="2">
        <v>2</v>
      </c>
      <c r="G5">
        <v>-1</v>
      </c>
      <c r="H5">
        <v>1</v>
      </c>
      <c r="K5" s="2">
        <v>1</v>
      </c>
      <c r="M5">
        <v>-3</v>
      </c>
    </row>
    <row r="6" spans="1:14" x14ac:dyDescent="0.25">
      <c r="A6">
        <v>26404</v>
      </c>
      <c r="B6" t="s">
        <v>11</v>
      </c>
      <c r="C6" t="s">
        <v>41</v>
      </c>
      <c r="D6">
        <v>0</v>
      </c>
      <c r="E6">
        <f>COUNTIF('Дата сет'!F:S,A6)/$E$4</f>
        <v>0.43137254901960786</v>
      </c>
      <c r="F6" s="2">
        <v>3</v>
      </c>
      <c r="H6">
        <v>2</v>
      </c>
      <c r="L6">
        <v>2</v>
      </c>
      <c r="M6">
        <v>-1</v>
      </c>
    </row>
    <row r="7" spans="1:14" x14ac:dyDescent="0.25">
      <c r="A7">
        <v>26756</v>
      </c>
      <c r="B7" t="s">
        <v>12</v>
      </c>
      <c r="C7" t="s">
        <v>42</v>
      </c>
      <c r="D7">
        <v>0</v>
      </c>
      <c r="E7">
        <f>COUNTIF('Дата сет'!F:S,A7)/$E$4</f>
        <v>0.60784313725490191</v>
      </c>
      <c r="H7">
        <v>3</v>
      </c>
      <c r="I7">
        <v>2</v>
      </c>
      <c r="J7">
        <v>-1</v>
      </c>
      <c r="K7" s="2">
        <v>2</v>
      </c>
      <c r="L7">
        <v>3</v>
      </c>
    </row>
    <row r="8" spans="1:14" x14ac:dyDescent="0.25">
      <c r="A8">
        <v>26948</v>
      </c>
      <c r="B8" t="s">
        <v>13</v>
      </c>
      <c r="C8" t="s">
        <v>43</v>
      </c>
      <c r="D8">
        <v>0</v>
      </c>
      <c r="E8">
        <f>COUNTIF('Дата сет'!F:S,A8)/$E$4</f>
        <v>0.49019607843137253</v>
      </c>
      <c r="F8" s="2">
        <v>1</v>
      </c>
      <c r="I8">
        <v>3</v>
      </c>
      <c r="J8">
        <v>2</v>
      </c>
      <c r="L8">
        <v>2</v>
      </c>
      <c r="M8">
        <v>1</v>
      </c>
    </row>
    <row r="10" spans="1:14" x14ac:dyDescent="0.25">
      <c r="A10">
        <v>34974</v>
      </c>
      <c r="B10" t="s">
        <v>29</v>
      </c>
      <c r="C10" t="s">
        <v>32</v>
      </c>
      <c r="D10">
        <v>0</v>
      </c>
      <c r="E10">
        <f>COUNTIF('Дата сет'!F:S,A10)/$E$4</f>
        <v>0.29411764705882354</v>
      </c>
      <c r="F10" s="2">
        <v>-5</v>
      </c>
      <c r="G10">
        <v>2</v>
      </c>
      <c r="J10">
        <v>3</v>
      </c>
      <c r="K10" s="2">
        <v>3</v>
      </c>
      <c r="L10">
        <v>-2</v>
      </c>
    </row>
    <row r="11" spans="1:14" x14ac:dyDescent="0.25">
      <c r="A11">
        <v>35282</v>
      </c>
      <c r="B11" t="s">
        <v>30</v>
      </c>
      <c r="C11" t="s">
        <v>31</v>
      </c>
      <c r="D11">
        <v>0</v>
      </c>
      <c r="E11">
        <f>COUNTIF('Дата сет'!F:S,A11)/$E$4</f>
        <v>0.27450980392156865</v>
      </c>
      <c r="F11" s="2">
        <v>-2</v>
      </c>
      <c r="I11">
        <v>5</v>
      </c>
      <c r="L11" s="5">
        <v>-3</v>
      </c>
      <c r="M11">
        <v>3</v>
      </c>
    </row>
    <row r="12" spans="1:14" x14ac:dyDescent="0.25">
      <c r="A12">
        <v>35488</v>
      </c>
      <c r="B12" t="s">
        <v>77</v>
      </c>
      <c r="C12" t="s">
        <v>33</v>
      </c>
      <c r="D12">
        <v>0</v>
      </c>
      <c r="E12">
        <f>COUNTIF('Дата сет'!F:S,A12)/$E$4</f>
        <v>0.19607843137254902</v>
      </c>
      <c r="G12">
        <v>-4</v>
      </c>
      <c r="H12">
        <v>-3</v>
      </c>
      <c r="J12">
        <v>2</v>
      </c>
      <c r="K12" s="2">
        <v>-3</v>
      </c>
      <c r="M12">
        <v>1</v>
      </c>
    </row>
    <row r="13" spans="1:14" x14ac:dyDescent="0.25">
      <c r="A13">
        <v>35738</v>
      </c>
      <c r="B13" t="s">
        <v>39</v>
      </c>
      <c r="C13" t="s">
        <v>34</v>
      </c>
      <c r="D13">
        <v>0</v>
      </c>
      <c r="E13">
        <f>COUNTIF('Дата сет'!F:S,A13)/$E$4</f>
        <v>0.25490196078431371</v>
      </c>
      <c r="G13">
        <v>5</v>
      </c>
      <c r="I13">
        <v>-6</v>
      </c>
      <c r="J13">
        <v>-3</v>
      </c>
      <c r="K13" s="2">
        <v>-2</v>
      </c>
      <c r="M13">
        <v>3</v>
      </c>
    </row>
    <row r="15" spans="1:14" x14ac:dyDescent="0.25">
      <c r="A15">
        <v>-62688</v>
      </c>
      <c r="B15" t="s">
        <v>35</v>
      </c>
      <c r="C15" t="s">
        <v>44</v>
      </c>
      <c r="D15">
        <v>0</v>
      </c>
      <c r="E15">
        <f>COUNTIF('Дата сет'!F:S,A15)/$E$4</f>
        <v>7.8431372549019607E-2</v>
      </c>
      <c r="K15" s="2">
        <v>-2</v>
      </c>
      <c r="M15">
        <v>2</v>
      </c>
      <c r="N15" s="2" t="s">
        <v>121</v>
      </c>
    </row>
    <row r="16" spans="1:14" x14ac:dyDescent="0.25">
      <c r="A16">
        <v>-68820</v>
      </c>
      <c r="B16" t="s">
        <v>36</v>
      </c>
      <c r="C16" t="s">
        <v>45</v>
      </c>
      <c r="D16">
        <v>0</v>
      </c>
      <c r="E16">
        <f>COUNTIF('Дата сет'!F:S,A16)/$E$4</f>
        <v>0.31372549019607843</v>
      </c>
      <c r="K16" s="2">
        <v>-5</v>
      </c>
      <c r="M16">
        <v>3</v>
      </c>
      <c r="N16" s="2" t="s">
        <v>37</v>
      </c>
    </row>
    <row r="17" spans="1:14" x14ac:dyDescent="0.25">
      <c r="A17">
        <v>-70632</v>
      </c>
      <c r="B17" t="s">
        <v>38</v>
      </c>
      <c r="C17" t="s">
        <v>46</v>
      </c>
      <c r="D17">
        <v>0</v>
      </c>
      <c r="E17">
        <f>COUNTIF('Дата сет'!F:S,A17)/$E$4</f>
        <v>0.13725490196078433</v>
      </c>
      <c r="N17" s="2" t="s">
        <v>123</v>
      </c>
    </row>
  </sheetData>
  <mergeCells count="2">
    <mergeCell ref="F1:J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A62C-50BC-4F97-A9FC-8D646F4108F1}">
  <dimension ref="A1:P19"/>
  <sheetViews>
    <sheetView workbookViewId="0">
      <selection activeCell="E15" sqref="E15"/>
    </sheetView>
  </sheetViews>
  <sheetFormatPr defaultRowHeight="15" x14ac:dyDescent="0.25"/>
  <cols>
    <col min="1" max="1" width="6" bestFit="1" customWidth="1"/>
    <col min="2" max="2" width="17.7109375" bestFit="1" customWidth="1"/>
    <col min="3" max="3" width="10" hidden="1" customWidth="1"/>
    <col min="4" max="4" width="5.7109375" hidden="1" customWidth="1"/>
    <col min="5" max="5" width="10.85546875" bestFit="1" customWidth="1"/>
    <col min="6" max="6" width="8.7109375" bestFit="1" customWidth="1"/>
    <col min="7" max="7" width="10.85546875" bestFit="1" customWidth="1"/>
    <col min="8" max="8" width="8.42578125" style="3" bestFit="1" customWidth="1"/>
    <col min="9" max="9" width="15.5703125" style="4" bestFit="1" customWidth="1"/>
    <col min="10" max="10" width="9.7109375" style="4" bestFit="1" customWidth="1"/>
    <col min="11" max="11" width="6" style="4" bestFit="1" customWidth="1"/>
    <col min="12" max="12" width="9" style="4" bestFit="1" customWidth="1"/>
    <col min="13" max="13" width="13.5703125" style="3" bestFit="1" customWidth="1"/>
    <col min="14" max="14" width="14" style="4" bestFit="1" customWidth="1"/>
    <col min="15" max="15" width="12.140625" style="4" bestFit="1" customWidth="1"/>
  </cols>
  <sheetData>
    <row r="1" spans="1:16" x14ac:dyDescent="0.25">
      <c r="H1" s="8" t="s">
        <v>4</v>
      </c>
      <c r="I1" s="8"/>
      <c r="J1" s="8"/>
      <c r="K1" s="8"/>
      <c r="L1" s="8"/>
      <c r="M1" s="8" t="s">
        <v>8</v>
      </c>
      <c r="N1" s="8"/>
      <c r="O1" s="8"/>
    </row>
    <row r="2" spans="1:16" x14ac:dyDescent="0.25">
      <c r="H2" s="13" t="s">
        <v>65</v>
      </c>
      <c r="I2" s="1" t="s">
        <v>66</v>
      </c>
      <c r="J2" s="1" t="s">
        <v>68</v>
      </c>
      <c r="K2" s="1" t="s">
        <v>70</v>
      </c>
      <c r="L2" s="1" t="s">
        <v>72</v>
      </c>
      <c r="M2" s="13" t="s">
        <v>74</v>
      </c>
      <c r="N2" s="1" t="s">
        <v>75</v>
      </c>
      <c r="O2" s="1" t="s">
        <v>76</v>
      </c>
    </row>
    <row r="3" spans="1:16" x14ac:dyDescent="0.25">
      <c r="A3" t="s">
        <v>0</v>
      </c>
      <c r="B3" t="s">
        <v>1</v>
      </c>
      <c r="C3" t="s">
        <v>2</v>
      </c>
      <c r="D3" t="s">
        <v>9</v>
      </c>
      <c r="E3" t="s">
        <v>15</v>
      </c>
      <c r="F3" t="s">
        <v>16</v>
      </c>
      <c r="G3" t="s">
        <v>28</v>
      </c>
      <c r="H3" s="2" t="s">
        <v>3</v>
      </c>
      <c r="I3" t="s">
        <v>67</v>
      </c>
      <c r="J3" t="s">
        <v>69</v>
      </c>
      <c r="K3" t="s">
        <v>71</v>
      </c>
      <c r="L3" t="s">
        <v>73</v>
      </c>
      <c r="M3" s="2" t="s">
        <v>5</v>
      </c>
      <c r="N3" t="s">
        <v>6</v>
      </c>
      <c r="O3" t="s">
        <v>7</v>
      </c>
      <c r="P3" s="6" t="s">
        <v>50</v>
      </c>
    </row>
    <row r="4" spans="1:16" s="14" customFormat="1" x14ac:dyDescent="0.25">
      <c r="B4" s="14">
        <f t="shared" ref="B4" si="0">COUNTA(B5:B19)</f>
        <v>15</v>
      </c>
      <c r="H4" s="15">
        <f t="shared" ref="H4:I4" si="1">COUNTA(H5:H19)</f>
        <v>10</v>
      </c>
      <c r="I4" s="14">
        <f t="shared" si="1"/>
        <v>6</v>
      </c>
      <c r="J4" s="14">
        <f>COUNTA(J5:J19)</f>
        <v>6</v>
      </c>
      <c r="K4" s="14">
        <f t="shared" ref="K4:O4" si="2">COUNTA(K5:K19)</f>
        <v>6</v>
      </c>
      <c r="L4" s="14">
        <f t="shared" si="2"/>
        <v>3</v>
      </c>
      <c r="M4" s="15">
        <f t="shared" si="2"/>
        <v>10</v>
      </c>
      <c r="N4" s="14">
        <f t="shared" si="2"/>
        <v>6</v>
      </c>
      <c r="O4" s="14">
        <f t="shared" si="2"/>
        <v>7</v>
      </c>
      <c r="P4" s="16"/>
    </row>
    <row r="5" spans="1:16" x14ac:dyDescent="0.25">
      <c r="A5">
        <v>28988</v>
      </c>
      <c r="B5" t="s">
        <v>20</v>
      </c>
      <c r="E5">
        <v>1</v>
      </c>
      <c r="F5">
        <v>1</v>
      </c>
      <c r="H5" s="3" t="s">
        <v>79</v>
      </c>
      <c r="O5" s="4" t="s">
        <v>52</v>
      </c>
    </row>
    <row r="6" spans="1:16" x14ac:dyDescent="0.25">
      <c r="A6">
        <v>27668</v>
      </c>
      <c r="B6" t="s">
        <v>21</v>
      </c>
      <c r="E6">
        <v>2</v>
      </c>
      <c r="F6">
        <v>1</v>
      </c>
      <c r="H6" s="3" t="s">
        <v>80</v>
      </c>
      <c r="J6" s="4" t="s">
        <v>22</v>
      </c>
      <c r="M6" s="3" t="s">
        <v>19</v>
      </c>
    </row>
    <row r="7" spans="1:16" x14ac:dyDescent="0.25">
      <c r="A7">
        <v>27900</v>
      </c>
      <c r="B7" t="s">
        <v>23</v>
      </c>
      <c r="E7">
        <v>2</v>
      </c>
      <c r="F7">
        <v>1</v>
      </c>
      <c r="J7" s="4" t="s">
        <v>24</v>
      </c>
      <c r="K7" s="4" t="s">
        <v>25</v>
      </c>
      <c r="M7" s="3" t="s">
        <v>26</v>
      </c>
    </row>
    <row r="8" spans="1:16" x14ac:dyDescent="0.25">
      <c r="A8">
        <v>28024</v>
      </c>
      <c r="B8" t="s">
        <v>81</v>
      </c>
      <c r="E8">
        <v>4</v>
      </c>
      <c r="F8">
        <v>1</v>
      </c>
      <c r="H8" s="3" t="s">
        <v>83</v>
      </c>
      <c r="I8" s="4" t="s">
        <v>82</v>
      </c>
      <c r="M8" s="3" t="s">
        <v>27</v>
      </c>
      <c r="O8" s="4" t="s">
        <v>53</v>
      </c>
    </row>
    <row r="9" spans="1:16" x14ac:dyDescent="0.25">
      <c r="A9">
        <v>37276</v>
      </c>
      <c r="B9" s="18" t="s">
        <v>47</v>
      </c>
      <c r="E9">
        <v>1</v>
      </c>
      <c r="F9">
        <v>1</v>
      </c>
      <c r="H9" s="3" t="s">
        <v>18</v>
      </c>
      <c r="I9" s="4" t="s">
        <v>100</v>
      </c>
      <c r="N9" s="4" t="s">
        <v>54</v>
      </c>
    </row>
    <row r="10" spans="1:16" x14ac:dyDescent="0.25">
      <c r="A10">
        <v>37360</v>
      </c>
      <c r="B10" t="s">
        <v>49</v>
      </c>
      <c r="E10">
        <v>1</v>
      </c>
      <c r="F10">
        <v>1</v>
      </c>
      <c r="J10" s="4" t="s">
        <v>17</v>
      </c>
      <c r="K10" s="4" t="s">
        <v>22</v>
      </c>
      <c r="M10" s="3" t="s">
        <v>27</v>
      </c>
    </row>
    <row r="11" spans="1:16" x14ac:dyDescent="0.25">
      <c r="A11">
        <v>37460</v>
      </c>
      <c r="B11" t="s">
        <v>51</v>
      </c>
      <c r="E11">
        <v>2</v>
      </c>
      <c r="F11">
        <v>1</v>
      </c>
      <c r="M11" s="3" t="s">
        <v>54</v>
      </c>
      <c r="O11" s="4" t="s">
        <v>84</v>
      </c>
    </row>
    <row r="12" spans="1:16" x14ac:dyDescent="0.25">
      <c r="A12">
        <v>37544</v>
      </c>
      <c r="B12" t="s">
        <v>55</v>
      </c>
      <c r="E12">
        <v>3</v>
      </c>
      <c r="F12">
        <v>1</v>
      </c>
      <c r="H12" s="3" t="s">
        <v>48</v>
      </c>
      <c r="J12" s="4" t="s">
        <v>56</v>
      </c>
      <c r="K12" s="4" t="s">
        <v>57</v>
      </c>
      <c r="N12" s="4" t="s">
        <v>27</v>
      </c>
    </row>
    <row r="13" spans="1:16" x14ac:dyDescent="0.25">
      <c r="A13">
        <v>37640</v>
      </c>
      <c r="B13" t="s">
        <v>58</v>
      </c>
      <c r="E13">
        <v>4</v>
      </c>
      <c r="F13">
        <v>1</v>
      </c>
      <c r="H13" s="3" t="s">
        <v>59</v>
      </c>
      <c r="I13" s="4" t="s">
        <v>85</v>
      </c>
      <c r="K13" s="4" t="s">
        <v>22</v>
      </c>
      <c r="M13" s="3" t="s">
        <v>54</v>
      </c>
      <c r="N13" s="4" t="s">
        <v>27</v>
      </c>
    </row>
    <row r="14" spans="1:16" x14ac:dyDescent="0.25">
      <c r="A14">
        <v>37768</v>
      </c>
      <c r="B14" t="s">
        <v>109</v>
      </c>
      <c r="E14">
        <v>3</v>
      </c>
      <c r="F14">
        <v>1</v>
      </c>
      <c r="K14" s="4" t="s">
        <v>25</v>
      </c>
      <c r="L14" s="4" t="s">
        <v>57</v>
      </c>
      <c r="M14" s="3" t="s">
        <v>27</v>
      </c>
      <c r="N14" s="4" t="s">
        <v>60</v>
      </c>
    </row>
    <row r="15" spans="1:16" x14ac:dyDescent="0.25">
      <c r="A15">
        <v>37836</v>
      </c>
      <c r="B15" s="17" t="s">
        <v>61</v>
      </c>
      <c r="E15">
        <v>3</v>
      </c>
      <c r="F15">
        <v>1</v>
      </c>
      <c r="I15" s="4" t="s">
        <v>63</v>
      </c>
      <c r="K15" s="4" t="s">
        <v>22</v>
      </c>
      <c r="L15" s="4" t="s">
        <v>57</v>
      </c>
      <c r="M15" s="3" t="s">
        <v>60</v>
      </c>
      <c r="O15" s="4" t="s">
        <v>62</v>
      </c>
    </row>
    <row r="16" spans="1:16" x14ac:dyDescent="0.25">
      <c r="A16">
        <v>30444</v>
      </c>
      <c r="B16" t="s">
        <v>64</v>
      </c>
      <c r="E16">
        <v>4</v>
      </c>
      <c r="F16">
        <v>1</v>
      </c>
      <c r="H16" s="3" t="s">
        <v>86</v>
      </c>
      <c r="J16" s="4" t="s">
        <v>87</v>
      </c>
      <c r="L16" s="4" t="s">
        <v>111</v>
      </c>
      <c r="M16" s="3" t="s">
        <v>27</v>
      </c>
    </row>
    <row r="17" spans="1:15" x14ac:dyDescent="0.25">
      <c r="A17">
        <v>31260</v>
      </c>
      <c r="B17" t="s">
        <v>88</v>
      </c>
      <c r="E17">
        <v>1</v>
      </c>
      <c r="F17">
        <v>1</v>
      </c>
      <c r="H17" s="3" t="s">
        <v>89</v>
      </c>
      <c r="N17" s="4" t="s">
        <v>91</v>
      </c>
      <c r="O17" s="4" t="s">
        <v>90</v>
      </c>
    </row>
    <row r="18" spans="1:15" x14ac:dyDescent="0.25">
      <c r="A18">
        <v>31352</v>
      </c>
      <c r="B18" t="s">
        <v>92</v>
      </c>
      <c r="E18">
        <v>2</v>
      </c>
      <c r="F18">
        <v>1</v>
      </c>
      <c r="H18" s="3" t="s">
        <v>89</v>
      </c>
      <c r="I18" s="4" t="s">
        <v>25</v>
      </c>
      <c r="M18" s="3" t="s">
        <v>27</v>
      </c>
      <c r="O18" s="4" t="s">
        <v>62</v>
      </c>
    </row>
    <row r="19" spans="1:15" x14ac:dyDescent="0.25">
      <c r="A19">
        <v>31452</v>
      </c>
      <c r="B19" t="s">
        <v>93</v>
      </c>
      <c r="E19">
        <v>4</v>
      </c>
      <c r="F19">
        <v>1</v>
      </c>
      <c r="H19" s="3" t="s">
        <v>94</v>
      </c>
      <c r="I19" s="4" t="s">
        <v>78</v>
      </c>
      <c r="J19" s="4" t="s">
        <v>95</v>
      </c>
      <c r="N19" s="4" t="s">
        <v>27</v>
      </c>
      <c r="O19" s="4" t="s">
        <v>62</v>
      </c>
    </row>
  </sheetData>
  <mergeCells count="2">
    <mergeCell ref="H1:L1"/>
    <mergeCell ref="M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F4F3-E9F9-443E-AD74-484F1377BAF8}">
  <dimension ref="A1:V54"/>
  <sheetViews>
    <sheetView tabSelected="1" workbookViewId="0">
      <selection activeCell="A2" sqref="A2:XFD18"/>
    </sheetView>
  </sheetViews>
  <sheetFormatPr defaultRowHeight="15" x14ac:dyDescent="0.25"/>
  <cols>
    <col min="1" max="1" width="10.7109375" customWidth="1"/>
  </cols>
  <sheetData>
    <row r="1" spans="1:22" x14ac:dyDescent="0.25">
      <c r="A1" t="s">
        <v>1</v>
      </c>
      <c r="B1" t="s">
        <v>96</v>
      </c>
      <c r="C1" t="s">
        <v>97</v>
      </c>
      <c r="D1" t="s">
        <v>98</v>
      </c>
      <c r="E1" t="s">
        <v>99</v>
      </c>
      <c r="F1" s="7" t="s">
        <v>50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12"/>
      <c r="U1" s="12"/>
      <c r="V1" s="12"/>
    </row>
    <row r="2" spans="1:22" x14ac:dyDescent="0.25">
      <c r="A2" t="str">
        <f>VLOOKUP(B2,Зелья!$A$5:$B$25,2,FALSE)</f>
        <v>Скорости</v>
      </c>
      <c r="B2">
        <v>37276</v>
      </c>
      <c r="C2" t="s">
        <v>106</v>
      </c>
      <c r="D2">
        <v>37276</v>
      </c>
      <c r="E2">
        <v>1</v>
      </c>
      <c r="F2">
        <v>26404</v>
      </c>
    </row>
    <row r="3" spans="1:22" x14ac:dyDescent="0.25">
      <c r="A3" t="str">
        <f>VLOOKUP(B3,Зелья!$A$5:$B$25,2,FALSE)</f>
        <v>Ясновидения</v>
      </c>
      <c r="B3">
        <v>27900</v>
      </c>
      <c r="C3" t="s">
        <v>112</v>
      </c>
      <c r="D3">
        <v>27900</v>
      </c>
      <c r="E3">
        <v>2</v>
      </c>
      <c r="F3">
        <v>26756</v>
      </c>
      <c r="G3">
        <v>26404</v>
      </c>
    </row>
    <row r="4" spans="1:22" x14ac:dyDescent="0.25">
      <c r="A4" t="str">
        <f>VLOOKUP(B4,Зелья!$A$5:$B$25,2,FALSE)</f>
        <v>Бодрости </v>
      </c>
      <c r="B4">
        <v>27668</v>
      </c>
      <c r="C4" t="s">
        <v>107</v>
      </c>
      <c r="D4">
        <v>27668</v>
      </c>
      <c r="E4">
        <v>2</v>
      </c>
      <c r="F4">
        <v>26194</v>
      </c>
      <c r="G4">
        <v>26194</v>
      </c>
    </row>
    <row r="5" spans="1:22" x14ac:dyDescent="0.25">
      <c r="A5" t="str">
        <f>VLOOKUP(B5,Зелья!$A$5:$B$25,2,FALSE)</f>
        <v>Ночного Зрения</v>
      </c>
      <c r="B5">
        <v>37544</v>
      </c>
      <c r="C5" t="s">
        <v>120</v>
      </c>
      <c r="D5">
        <v>37544</v>
      </c>
      <c r="E5">
        <v>4</v>
      </c>
      <c r="F5">
        <v>26404</v>
      </c>
      <c r="G5">
        <v>26194</v>
      </c>
      <c r="H5">
        <v>26756</v>
      </c>
      <c r="I5">
        <v>-70632</v>
      </c>
    </row>
    <row r="6" spans="1:22" x14ac:dyDescent="0.25">
      <c r="A6" t="str">
        <f>VLOOKUP(B6,Зелья!$A$5:$B$25,2,FALSE)</f>
        <v>Лечения </v>
      </c>
      <c r="B6">
        <v>28988</v>
      </c>
      <c r="C6" t="s">
        <v>110</v>
      </c>
      <c r="D6">
        <v>28988</v>
      </c>
      <c r="E6">
        <v>1</v>
      </c>
      <c r="F6">
        <v>26194</v>
      </c>
    </row>
    <row r="7" spans="1:22" x14ac:dyDescent="0.25">
      <c r="A7" t="str">
        <f>VLOOKUP(B7,Зелья!$A$5:$B$25,2,FALSE)</f>
        <v>Умиротворения </v>
      </c>
      <c r="B7">
        <v>37360</v>
      </c>
      <c r="C7" t="s">
        <v>119</v>
      </c>
      <c r="D7">
        <v>37360</v>
      </c>
      <c r="E7">
        <v>1</v>
      </c>
      <c r="F7">
        <v>26756</v>
      </c>
    </row>
    <row r="8" spans="1:22" x14ac:dyDescent="0.25">
      <c r="A8" t="str">
        <f>VLOOKUP(B8,Зелья!$A$5:$B$25,2,FALSE)</f>
        <v>Силы</v>
      </c>
      <c r="B8">
        <v>30444</v>
      </c>
      <c r="C8" t="s">
        <v>108</v>
      </c>
      <c r="D8">
        <v>30444</v>
      </c>
      <c r="E8">
        <v>5</v>
      </c>
      <c r="F8">
        <v>34974</v>
      </c>
      <c r="G8">
        <v>26756</v>
      </c>
      <c r="H8">
        <v>-68820</v>
      </c>
      <c r="I8">
        <v>26756</v>
      </c>
      <c r="J8">
        <v>26948</v>
      </c>
    </row>
    <row r="9" spans="1:22" x14ac:dyDescent="0.25">
      <c r="A9" t="str">
        <f>VLOOKUP(B9,Зелья!$A$5:$B$25,2,FALSE)</f>
        <v>Слабости</v>
      </c>
      <c r="B9">
        <v>31352</v>
      </c>
      <c r="C9" t="s">
        <v>118</v>
      </c>
      <c r="D9">
        <v>31352</v>
      </c>
      <c r="E9">
        <v>6</v>
      </c>
      <c r="F9">
        <v>26404</v>
      </c>
      <c r="G9">
        <v>35738</v>
      </c>
      <c r="H9">
        <v>-70632</v>
      </c>
      <c r="I9">
        <v>34974</v>
      </c>
      <c r="J9">
        <v>35488</v>
      </c>
      <c r="K9">
        <v>26194</v>
      </c>
    </row>
    <row r="10" spans="1:22" x14ac:dyDescent="0.25">
      <c r="A10" t="str">
        <f>VLOOKUP(B10,Зелья!$A$5:$B$25,2,FALSE)</f>
        <v>Огненной Защиты</v>
      </c>
      <c r="B10">
        <v>37836</v>
      </c>
      <c r="C10" t="s">
        <v>117</v>
      </c>
      <c r="D10">
        <v>37836</v>
      </c>
      <c r="E10">
        <v>4</v>
      </c>
      <c r="F10">
        <v>26948</v>
      </c>
      <c r="G10">
        <v>34974</v>
      </c>
      <c r="H10">
        <v>26404</v>
      </c>
      <c r="I10">
        <v>-70632</v>
      </c>
    </row>
    <row r="11" spans="1:22" x14ac:dyDescent="0.25">
      <c r="A11" t="str">
        <f>VLOOKUP(B11,Зелья!$A$5:$B$25,2,FALSE)</f>
        <v>Дыхания</v>
      </c>
      <c r="B11">
        <v>37768</v>
      </c>
      <c r="C11" t="s">
        <v>105</v>
      </c>
      <c r="D11">
        <v>37768</v>
      </c>
      <c r="E11">
        <v>3</v>
      </c>
      <c r="F11">
        <v>35738</v>
      </c>
      <c r="G11">
        <v>35282</v>
      </c>
      <c r="H11">
        <v>-68820</v>
      </c>
    </row>
    <row r="12" spans="1:22" x14ac:dyDescent="0.25">
      <c r="A12" t="str">
        <f>VLOOKUP(B12,Зелья!$A$5:$B$25,2,FALSE)</f>
        <v>Слабости</v>
      </c>
      <c r="B12">
        <v>31352</v>
      </c>
      <c r="C12" t="s">
        <v>118</v>
      </c>
      <c r="D12">
        <v>31352</v>
      </c>
      <c r="E12">
        <v>4</v>
      </c>
      <c r="F12">
        <v>26194</v>
      </c>
      <c r="G12">
        <v>26194</v>
      </c>
      <c r="H12">
        <v>35282</v>
      </c>
      <c r="I12">
        <v>-68820</v>
      </c>
    </row>
    <row r="13" spans="1:22" x14ac:dyDescent="0.25">
      <c r="A13" t="str">
        <f>VLOOKUP(B13,Зелья!$A$5:$B$25,2,FALSE)</f>
        <v>Лечения </v>
      </c>
      <c r="B13">
        <v>28988</v>
      </c>
      <c r="C13" t="s">
        <v>110</v>
      </c>
      <c r="D13">
        <v>28988</v>
      </c>
      <c r="E13">
        <v>1</v>
      </c>
      <c r="F13">
        <v>26194</v>
      </c>
    </row>
    <row r="14" spans="1:22" x14ac:dyDescent="0.25">
      <c r="A14" t="str">
        <f>VLOOKUP(B14,Зелья!$A$5:$B$25,2,FALSE)</f>
        <v>Бодрости </v>
      </c>
      <c r="B14">
        <v>27668</v>
      </c>
      <c r="C14" t="s">
        <v>106</v>
      </c>
      <c r="D14">
        <v>27668</v>
      </c>
      <c r="E14">
        <v>2</v>
      </c>
      <c r="F14">
        <v>26194</v>
      </c>
      <c r="G14">
        <v>-62688</v>
      </c>
    </row>
    <row r="16" spans="1:22" x14ac:dyDescent="0.25">
      <c r="A16" t="str">
        <f>VLOOKUP(B16,Зелья!$A$5:$B$25,2,FALSE)</f>
        <v>Дыхания</v>
      </c>
      <c r="B16">
        <v>37768</v>
      </c>
      <c r="C16" t="s">
        <v>105</v>
      </c>
      <c r="D16">
        <v>37768</v>
      </c>
      <c r="E16">
        <v>4</v>
      </c>
      <c r="F16">
        <v>34974</v>
      </c>
      <c r="G16">
        <v>26756</v>
      </c>
      <c r="H16">
        <v>26404</v>
      </c>
      <c r="I16">
        <v>35488</v>
      </c>
    </row>
    <row r="17" spans="1:17" x14ac:dyDescent="0.25">
      <c r="A17" t="str">
        <f>VLOOKUP(B17,Зелья!$A$5:$B$25,2,FALSE)</f>
        <v>Ясновидения</v>
      </c>
      <c r="B17">
        <v>27900</v>
      </c>
      <c r="C17" t="s">
        <v>112</v>
      </c>
      <c r="D17">
        <v>27668</v>
      </c>
      <c r="E17">
        <v>3</v>
      </c>
      <c r="F17">
        <v>26948</v>
      </c>
      <c r="G17">
        <v>26194</v>
      </c>
      <c r="H17">
        <v>-62688</v>
      </c>
    </row>
    <row r="18" spans="1:17" x14ac:dyDescent="0.25">
      <c r="A18" t="str">
        <f>VLOOKUP(B18,Зелья!$A$5:$B$25,2,FALSE)</f>
        <v>Сопротивления </v>
      </c>
      <c r="B18">
        <v>37460</v>
      </c>
      <c r="C18" t="s">
        <v>117</v>
      </c>
      <c r="D18">
        <v>37460</v>
      </c>
      <c r="E18">
        <v>2</v>
      </c>
      <c r="F18">
        <v>35738</v>
      </c>
      <c r="G18">
        <v>-68820</v>
      </c>
    </row>
    <row r="19" spans="1:17" x14ac:dyDescent="0.25">
      <c r="A19" t="str">
        <f>VLOOKUP(B19,Зелья!$A$5:$B$25,2,FALSE)</f>
        <v>Лечения </v>
      </c>
      <c r="B19">
        <v>28988</v>
      </c>
      <c r="C19" t="s">
        <v>110</v>
      </c>
      <c r="D19">
        <v>28988</v>
      </c>
      <c r="E19">
        <v>2</v>
      </c>
      <c r="F19">
        <v>35282</v>
      </c>
      <c r="G19">
        <v>-68820</v>
      </c>
    </row>
    <row r="20" spans="1:17" x14ac:dyDescent="0.25">
      <c r="A20" t="str">
        <f>VLOOKUP(B20,Зелья!$A$5:$B$25,2,FALSE)</f>
        <v>Силы</v>
      </c>
      <c r="B20">
        <v>30444</v>
      </c>
      <c r="C20" t="s">
        <v>108</v>
      </c>
      <c r="D20">
        <v>30444</v>
      </c>
      <c r="E20">
        <v>10</v>
      </c>
      <c r="F20">
        <v>35282</v>
      </c>
      <c r="G20">
        <v>35282</v>
      </c>
      <c r="H20">
        <v>35282</v>
      </c>
      <c r="I20">
        <v>35488</v>
      </c>
      <c r="J20">
        <v>35738</v>
      </c>
      <c r="K20">
        <v>26756</v>
      </c>
      <c r="L20">
        <v>26756</v>
      </c>
      <c r="M20">
        <v>-62688</v>
      </c>
      <c r="N20">
        <v>35488</v>
      </c>
      <c r="O20">
        <v>-68820</v>
      </c>
    </row>
    <row r="21" spans="1:17" x14ac:dyDescent="0.25">
      <c r="A21" t="str">
        <f>VLOOKUP(B21,Зелья!$A$5:$B$25,2,FALSE)</f>
        <v>Умиротворения </v>
      </c>
      <c r="B21">
        <v>37360</v>
      </c>
      <c r="C21" t="s">
        <v>118</v>
      </c>
      <c r="D21">
        <v>37360</v>
      </c>
      <c r="E21">
        <v>4</v>
      </c>
      <c r="F21">
        <v>26948</v>
      </c>
      <c r="G21">
        <v>34974</v>
      </c>
      <c r="H21">
        <v>26194</v>
      </c>
      <c r="I21">
        <v>26404</v>
      </c>
    </row>
    <row r="22" spans="1:17" x14ac:dyDescent="0.25">
      <c r="A22" t="str">
        <f>VLOOKUP(B22,Зелья!$A$5:$B$25,2,FALSE)</f>
        <v>Выносливости</v>
      </c>
      <c r="B22">
        <v>37640</v>
      </c>
      <c r="C22" t="s">
        <v>107</v>
      </c>
      <c r="D22">
        <v>37640</v>
      </c>
      <c r="E22">
        <v>3</v>
      </c>
      <c r="F22">
        <v>26948</v>
      </c>
      <c r="G22">
        <v>26194</v>
      </c>
      <c r="H22">
        <v>26404</v>
      </c>
    </row>
    <row r="23" spans="1:17" x14ac:dyDescent="0.25">
      <c r="A23" t="str">
        <f>VLOOKUP(B23,Зелья!$A$5:$B$25,2,FALSE)</f>
        <v>Бодрости </v>
      </c>
      <c r="B23">
        <v>27668</v>
      </c>
      <c r="C23" t="s">
        <v>119</v>
      </c>
      <c r="D23">
        <v>27668</v>
      </c>
      <c r="E23">
        <v>3</v>
      </c>
      <c r="F23">
        <v>26948</v>
      </c>
      <c r="G23">
        <v>26194</v>
      </c>
      <c r="H23">
        <v>-62688</v>
      </c>
    </row>
    <row r="24" spans="1:17" x14ac:dyDescent="0.25">
      <c r="A24" t="str">
        <f>VLOOKUP(B24,Зелья!$A$5:$B$25,2,FALSE)</f>
        <v>Ясновидения</v>
      </c>
      <c r="B24">
        <v>27900</v>
      </c>
      <c r="C24" t="s">
        <v>120</v>
      </c>
      <c r="D24">
        <v>27900</v>
      </c>
      <c r="E24">
        <v>6</v>
      </c>
      <c r="F24">
        <v>35282</v>
      </c>
      <c r="G24">
        <v>26404</v>
      </c>
      <c r="H24">
        <v>26404</v>
      </c>
      <c r="I24">
        <v>35738</v>
      </c>
      <c r="J24">
        <v>34974</v>
      </c>
      <c r="K24">
        <v>26948</v>
      </c>
    </row>
    <row r="25" spans="1:17" x14ac:dyDescent="0.25">
      <c r="A25" t="str">
        <f>VLOOKUP(B25,Зелья!$A$5:$B$25,2,FALSE)</f>
        <v>Силы</v>
      </c>
      <c r="B25">
        <v>30444</v>
      </c>
      <c r="C25" t="s">
        <v>108</v>
      </c>
      <c r="D25">
        <v>30444</v>
      </c>
      <c r="E25">
        <v>7</v>
      </c>
      <c r="F25">
        <v>34974</v>
      </c>
      <c r="G25">
        <v>35488</v>
      </c>
      <c r="H25">
        <v>26404</v>
      </c>
      <c r="I25">
        <v>35282</v>
      </c>
      <c r="J25">
        <v>35282</v>
      </c>
      <c r="K25">
        <v>35738</v>
      </c>
      <c r="L25">
        <v>-68820</v>
      </c>
    </row>
    <row r="26" spans="1:17" x14ac:dyDescent="0.25">
      <c r="A26" t="str">
        <f>VLOOKUP(B26,Зелья!$A$5:$B$25,2,FALSE)</f>
        <v>Сопротивления </v>
      </c>
      <c r="B26">
        <v>37460</v>
      </c>
      <c r="C26" t="s">
        <v>117</v>
      </c>
      <c r="D26">
        <v>37460</v>
      </c>
      <c r="E26">
        <v>10</v>
      </c>
      <c r="F26">
        <v>35738</v>
      </c>
      <c r="G26">
        <v>26948</v>
      </c>
      <c r="H26">
        <v>26948</v>
      </c>
      <c r="I26">
        <v>26948</v>
      </c>
      <c r="J26">
        <v>26948</v>
      </c>
      <c r="K26">
        <v>26948</v>
      </c>
      <c r="L26">
        <v>26948</v>
      </c>
      <c r="M26">
        <v>26948</v>
      </c>
      <c r="N26">
        <v>-68820</v>
      </c>
      <c r="O26">
        <v>34974</v>
      </c>
    </row>
    <row r="27" spans="1:17" x14ac:dyDescent="0.25">
      <c r="A27" t="str">
        <f>VLOOKUP(B27,Зелья!$A$5:$B$25,2,FALSE)</f>
        <v>Умиротворения </v>
      </c>
      <c r="B27">
        <v>37360</v>
      </c>
      <c r="C27" t="s">
        <v>118</v>
      </c>
      <c r="D27">
        <v>37360</v>
      </c>
      <c r="E27">
        <v>1</v>
      </c>
      <c r="F27">
        <v>26756</v>
      </c>
    </row>
    <row r="28" spans="1:17" x14ac:dyDescent="0.25">
      <c r="A28" t="str">
        <f>VLOOKUP(B28,Зелья!$A$5:$B$25,2,FALSE)</f>
        <v>Дыхания</v>
      </c>
      <c r="B28">
        <v>37768</v>
      </c>
      <c r="C28" t="s">
        <v>112</v>
      </c>
      <c r="D28">
        <v>37768</v>
      </c>
      <c r="E28">
        <v>3</v>
      </c>
      <c r="F28">
        <v>35282</v>
      </c>
      <c r="G28">
        <v>35738</v>
      </c>
      <c r="H28">
        <v>-68820</v>
      </c>
    </row>
    <row r="29" spans="1:17" x14ac:dyDescent="0.25">
      <c r="A29" t="str">
        <f>VLOOKUP(B29,Зелья!$A$5:$B$25,2,FALSE)</f>
        <v>Дыхания</v>
      </c>
      <c r="B29">
        <v>37768</v>
      </c>
      <c r="C29" t="s">
        <v>105</v>
      </c>
      <c r="D29">
        <v>37768</v>
      </c>
      <c r="E29">
        <v>3</v>
      </c>
      <c r="F29">
        <v>26756</v>
      </c>
      <c r="G29">
        <v>26948</v>
      </c>
      <c r="H29">
        <v>26948</v>
      </c>
    </row>
    <row r="30" spans="1:17" x14ac:dyDescent="0.25">
      <c r="A30" t="str">
        <f>VLOOKUP(B30,Зелья!$A$5:$B$25,2,FALSE)</f>
        <v>Выносливости</v>
      </c>
      <c r="B30">
        <v>37640</v>
      </c>
      <c r="C30" t="s">
        <v>107</v>
      </c>
      <c r="D30">
        <v>37640</v>
      </c>
      <c r="E30">
        <v>3</v>
      </c>
      <c r="F30">
        <v>26404</v>
      </c>
      <c r="G30">
        <v>26194</v>
      </c>
      <c r="H30">
        <v>26948</v>
      </c>
    </row>
    <row r="31" spans="1:17" x14ac:dyDescent="0.25">
      <c r="A31" t="str">
        <f>VLOOKUP(B31,Зелья!$A$5:$B$25,2,FALSE)</f>
        <v>Слабости</v>
      </c>
      <c r="B31">
        <v>31352</v>
      </c>
      <c r="C31" t="s">
        <v>119</v>
      </c>
      <c r="D31">
        <v>31352</v>
      </c>
      <c r="E31">
        <v>12</v>
      </c>
      <c r="F31">
        <v>26948</v>
      </c>
      <c r="G31">
        <v>26194</v>
      </c>
      <c r="H31">
        <v>26194</v>
      </c>
      <c r="I31">
        <v>35738</v>
      </c>
      <c r="J31">
        <v>35738</v>
      </c>
      <c r="K31">
        <v>-68820</v>
      </c>
      <c r="L31">
        <v>-68820</v>
      </c>
      <c r="M31">
        <v>35488</v>
      </c>
      <c r="N31">
        <v>35488</v>
      </c>
      <c r="O31">
        <v>35488</v>
      </c>
      <c r="P31">
        <v>35282</v>
      </c>
      <c r="Q31">
        <v>-68820</v>
      </c>
    </row>
    <row r="32" spans="1:17" x14ac:dyDescent="0.25">
      <c r="A32" t="str">
        <f>VLOOKUP(B32,Зелья!$A$5:$B$25,2,FALSE)</f>
        <v>Отравления</v>
      </c>
      <c r="B32">
        <v>31260</v>
      </c>
      <c r="C32" t="s">
        <v>110</v>
      </c>
      <c r="D32">
        <v>31260</v>
      </c>
      <c r="E32">
        <v>3</v>
      </c>
      <c r="F32">
        <v>35282</v>
      </c>
      <c r="G32">
        <v>26756</v>
      </c>
      <c r="H32">
        <v>26948</v>
      </c>
    </row>
    <row r="33" spans="1:13" x14ac:dyDescent="0.25">
      <c r="A33" t="str">
        <f>VLOOKUP(B33,Зелья!$A$5:$B$25,2,FALSE)</f>
        <v>Ясновидения</v>
      </c>
      <c r="B33">
        <v>27900</v>
      </c>
      <c r="C33" t="s">
        <v>120</v>
      </c>
      <c r="D33">
        <v>27900</v>
      </c>
      <c r="E33">
        <v>4</v>
      </c>
      <c r="F33">
        <v>35488</v>
      </c>
      <c r="G33">
        <v>26756</v>
      </c>
      <c r="H33">
        <v>26404</v>
      </c>
      <c r="I33">
        <v>26756</v>
      </c>
    </row>
    <row r="34" spans="1:13" x14ac:dyDescent="0.25">
      <c r="A34" t="str">
        <f>VLOOKUP(B34,Зелья!$A$5:$B$25,2,FALSE)</f>
        <v>Роста</v>
      </c>
      <c r="B34">
        <v>28024</v>
      </c>
      <c r="C34" t="s">
        <v>106</v>
      </c>
      <c r="D34">
        <v>28024</v>
      </c>
      <c r="E34">
        <v>5</v>
      </c>
      <c r="F34">
        <v>35738</v>
      </c>
      <c r="G34">
        <v>-68820</v>
      </c>
      <c r="H34">
        <v>26404</v>
      </c>
      <c r="I34">
        <v>26404</v>
      </c>
      <c r="J34">
        <v>26948</v>
      </c>
    </row>
    <row r="35" spans="1:13" x14ac:dyDescent="0.25">
      <c r="A35" t="str">
        <f>VLOOKUP(B35,Зелья!$A$5:$B$25,2,FALSE)</f>
        <v>Сопротивления </v>
      </c>
      <c r="B35">
        <v>37460</v>
      </c>
      <c r="C35" t="s">
        <v>117</v>
      </c>
      <c r="D35">
        <v>37460</v>
      </c>
      <c r="E35">
        <v>2</v>
      </c>
      <c r="F35">
        <v>34974</v>
      </c>
      <c r="G35">
        <v>26194</v>
      </c>
    </row>
    <row r="37" spans="1:13" x14ac:dyDescent="0.25">
      <c r="A37" t="str">
        <f>VLOOKUP(B37,Зелья!$A$5:$B$25,2,FALSE)</f>
        <v>Ясновидения</v>
      </c>
      <c r="B37">
        <v>27900</v>
      </c>
      <c r="C37" t="s">
        <v>120</v>
      </c>
      <c r="D37">
        <v>27900</v>
      </c>
      <c r="E37">
        <v>2</v>
      </c>
      <c r="F37">
        <v>26756</v>
      </c>
      <c r="G37">
        <v>26756</v>
      </c>
    </row>
    <row r="38" spans="1:13" x14ac:dyDescent="0.25">
      <c r="A38" t="str">
        <f>VLOOKUP(B38,Зелья!$A$5:$B$25,2,FALSE)</f>
        <v>Огненной Защиты</v>
      </c>
      <c r="B38">
        <v>37836</v>
      </c>
      <c r="C38" t="s">
        <v>117</v>
      </c>
      <c r="D38">
        <v>37836</v>
      </c>
      <c r="E38">
        <v>8</v>
      </c>
      <c r="F38">
        <v>34974</v>
      </c>
      <c r="G38">
        <v>26756</v>
      </c>
      <c r="H38">
        <v>26948</v>
      </c>
      <c r="I38">
        <v>35738</v>
      </c>
      <c r="J38">
        <v>35488</v>
      </c>
      <c r="K38">
        <v>26948</v>
      </c>
      <c r="L38">
        <v>26194</v>
      </c>
      <c r="M38">
        <v>26404</v>
      </c>
    </row>
    <row r="39" spans="1:13" x14ac:dyDescent="0.25">
      <c r="A39" t="str">
        <f>VLOOKUP(B39,Зелья!$A$5:$B$25,2,FALSE)</f>
        <v>Умиротворения </v>
      </c>
      <c r="B39">
        <v>37360</v>
      </c>
      <c r="C39" t="s">
        <v>119</v>
      </c>
      <c r="D39">
        <v>37360</v>
      </c>
      <c r="E39">
        <v>1</v>
      </c>
      <c r="F39">
        <v>26756</v>
      </c>
    </row>
    <row r="40" spans="1:13" x14ac:dyDescent="0.25">
      <c r="A40" t="str">
        <f>VLOOKUP(B40,Зелья!$A$5:$B$25,2,FALSE)</f>
        <v>Скорости</v>
      </c>
      <c r="B40">
        <v>37276</v>
      </c>
      <c r="C40" t="s">
        <v>107</v>
      </c>
      <c r="D40">
        <v>37276</v>
      </c>
      <c r="E40">
        <v>1</v>
      </c>
      <c r="F40">
        <v>26404</v>
      </c>
    </row>
    <row r="41" spans="1:13" x14ac:dyDescent="0.25">
      <c r="A41" t="str">
        <f>VLOOKUP(B41,Зелья!$A$5:$B$25,2,FALSE)</f>
        <v>Умиротворения </v>
      </c>
      <c r="B41">
        <v>37360</v>
      </c>
      <c r="C41" t="s">
        <v>118</v>
      </c>
      <c r="D41">
        <v>37360</v>
      </c>
      <c r="E41">
        <v>1</v>
      </c>
      <c r="F41">
        <v>26756</v>
      </c>
    </row>
    <row r="42" spans="1:13" x14ac:dyDescent="0.25">
      <c r="A42" t="str">
        <f>VLOOKUP(B42,Зелья!$A$5:$B$25,2,FALSE)</f>
        <v>Роста</v>
      </c>
      <c r="B42">
        <v>28024</v>
      </c>
      <c r="C42" t="s">
        <v>106</v>
      </c>
      <c r="D42">
        <v>28024</v>
      </c>
      <c r="E42">
        <v>3</v>
      </c>
      <c r="F42">
        <v>26194</v>
      </c>
      <c r="G42">
        <v>26194</v>
      </c>
      <c r="H42">
        <v>26404</v>
      </c>
    </row>
    <row r="43" spans="1:13" x14ac:dyDescent="0.25">
      <c r="A43" t="str">
        <f>VLOOKUP(B43,Зелья!$A$5:$B$25,2,FALSE)</f>
        <v>Силы</v>
      </c>
      <c r="B43">
        <v>30444</v>
      </c>
      <c r="C43" t="s">
        <v>105</v>
      </c>
      <c r="D43">
        <v>30444</v>
      </c>
      <c r="E43">
        <v>4</v>
      </c>
      <c r="F43">
        <v>26756</v>
      </c>
      <c r="G43">
        <v>-68820</v>
      </c>
      <c r="H43">
        <v>26404</v>
      </c>
      <c r="I43">
        <v>26194</v>
      </c>
    </row>
    <row r="44" spans="1:13" x14ac:dyDescent="0.25">
      <c r="A44" t="str">
        <f>VLOOKUP(B44,Зелья!$A$5:$B$25,2,FALSE)</f>
        <v>Ночного Зрения</v>
      </c>
      <c r="B44">
        <v>37544</v>
      </c>
      <c r="C44" t="s">
        <v>108</v>
      </c>
      <c r="D44">
        <v>37544</v>
      </c>
      <c r="E44">
        <v>3</v>
      </c>
      <c r="F44">
        <v>26404</v>
      </c>
      <c r="G44">
        <v>26948</v>
      </c>
      <c r="H44">
        <v>26756</v>
      </c>
    </row>
    <row r="45" spans="1:13" x14ac:dyDescent="0.25">
      <c r="A45" t="str">
        <f>VLOOKUP(B45,Зелья!$A$5:$B$25,2,FALSE)</f>
        <v>Ясновидения</v>
      </c>
      <c r="B45">
        <v>27900</v>
      </c>
      <c r="C45" t="s">
        <v>112</v>
      </c>
      <c r="D45">
        <v>27900</v>
      </c>
      <c r="E45">
        <v>2</v>
      </c>
      <c r="F45">
        <v>26756</v>
      </c>
      <c r="G45">
        <v>26756</v>
      </c>
    </row>
    <row r="46" spans="1:13" x14ac:dyDescent="0.25">
      <c r="A46" t="str">
        <f>VLOOKUP(B46,Зелья!$A$5:$B$25,2,FALSE)</f>
        <v>Лечения </v>
      </c>
      <c r="B46">
        <v>28988</v>
      </c>
      <c r="C46" t="s">
        <v>110</v>
      </c>
      <c r="D46">
        <v>28988</v>
      </c>
      <c r="E46">
        <v>1</v>
      </c>
      <c r="F46">
        <v>26194</v>
      </c>
    </row>
    <row r="47" spans="1:13" x14ac:dyDescent="0.25">
      <c r="A47" t="str">
        <f>VLOOKUP(B47,Зелья!$A$5:$B$25,2,FALSE)</f>
        <v>Ясновидения</v>
      </c>
      <c r="B47">
        <v>27900</v>
      </c>
      <c r="C47" t="s">
        <v>112</v>
      </c>
      <c r="D47">
        <v>27900</v>
      </c>
      <c r="E47">
        <v>2</v>
      </c>
      <c r="F47">
        <v>26756</v>
      </c>
      <c r="G47">
        <v>26756</v>
      </c>
    </row>
    <row r="48" spans="1:13" x14ac:dyDescent="0.25">
      <c r="A48" t="str">
        <f>VLOOKUP(B48,Зелья!$A$5:$B$25,2,FALSE)</f>
        <v>Отравления</v>
      </c>
      <c r="B48">
        <v>31260</v>
      </c>
      <c r="C48" t="s">
        <v>110</v>
      </c>
      <c r="D48">
        <v>31260</v>
      </c>
      <c r="E48">
        <v>4</v>
      </c>
      <c r="F48">
        <v>35282</v>
      </c>
      <c r="G48">
        <v>35282</v>
      </c>
      <c r="H48">
        <v>26756</v>
      </c>
      <c r="I48">
        <v>26756</v>
      </c>
    </row>
    <row r="49" spans="1:14" x14ac:dyDescent="0.25">
      <c r="A49" t="str">
        <f>VLOOKUP(B49,Зелья!$A$5:$B$25,2,FALSE)</f>
        <v>Скорости</v>
      </c>
      <c r="B49">
        <v>37276</v>
      </c>
      <c r="C49" t="s">
        <v>106</v>
      </c>
      <c r="D49">
        <v>37276</v>
      </c>
      <c r="E49">
        <v>1</v>
      </c>
      <c r="F49">
        <v>26404</v>
      </c>
    </row>
    <row r="50" spans="1:14" x14ac:dyDescent="0.25">
      <c r="A50" t="str">
        <f>VLOOKUP(B50,Зелья!$A$5:$B$25,2,FALSE)</f>
        <v>Ночного Зрения</v>
      </c>
      <c r="B50">
        <v>37544</v>
      </c>
      <c r="C50" t="s">
        <v>120</v>
      </c>
      <c r="D50">
        <v>37544</v>
      </c>
      <c r="E50">
        <v>3</v>
      </c>
      <c r="F50">
        <v>26948</v>
      </c>
      <c r="G50">
        <v>26756</v>
      </c>
      <c r="H50">
        <v>26404</v>
      </c>
    </row>
    <row r="51" spans="1:14" x14ac:dyDescent="0.25">
      <c r="A51" t="str">
        <f>VLOOKUP(B51,Зелья!$A$5:$B$25,2,FALSE)</f>
        <v>Ярости</v>
      </c>
      <c r="B51">
        <v>31452</v>
      </c>
      <c r="C51" t="s">
        <v>105</v>
      </c>
      <c r="D51">
        <v>31452</v>
      </c>
      <c r="E51">
        <v>9</v>
      </c>
      <c r="F51">
        <v>34974</v>
      </c>
      <c r="G51">
        <v>34974</v>
      </c>
      <c r="H51">
        <v>34974</v>
      </c>
      <c r="I51">
        <v>26756</v>
      </c>
      <c r="J51">
        <v>26756</v>
      </c>
      <c r="K51">
        <v>-68820</v>
      </c>
      <c r="L51">
        <v>35738</v>
      </c>
      <c r="M51">
        <v>-70632</v>
      </c>
      <c r="N51">
        <v>-70632</v>
      </c>
    </row>
    <row r="52" spans="1:14" x14ac:dyDescent="0.25">
      <c r="A52" t="str">
        <f>VLOOKUP(B52,Зелья!$A$5:$B$25,2,FALSE)</f>
        <v>Умиротворения </v>
      </c>
      <c r="B52">
        <v>37360</v>
      </c>
      <c r="C52" t="s">
        <v>118</v>
      </c>
      <c r="D52">
        <v>37360</v>
      </c>
      <c r="E52">
        <v>1</v>
      </c>
      <c r="F52">
        <v>26756</v>
      </c>
    </row>
    <row r="53" spans="1:14" x14ac:dyDescent="0.25">
      <c r="A53" t="str">
        <f>VLOOKUP(B53,Зелья!$A$5:$B$25,2,FALSE)</f>
        <v>Выносливости</v>
      </c>
      <c r="B53">
        <v>37640</v>
      </c>
      <c r="C53" t="s">
        <v>107</v>
      </c>
      <c r="D53">
        <v>37640</v>
      </c>
      <c r="E53">
        <v>3</v>
      </c>
      <c r="F53">
        <v>34974</v>
      </c>
      <c r="G53">
        <v>-68820</v>
      </c>
      <c r="H53">
        <v>26948</v>
      </c>
    </row>
    <row r="54" spans="1:14" x14ac:dyDescent="0.25">
      <c r="A54" t="str">
        <f>VLOOKUP(B54,Зелья!$A$5:$B$25,2,FALSE)</f>
        <v>Огненной Защиты</v>
      </c>
      <c r="B54">
        <v>37836</v>
      </c>
      <c r="C54" t="s">
        <v>117</v>
      </c>
      <c r="D54">
        <v>37836</v>
      </c>
      <c r="E54">
        <v>4</v>
      </c>
      <c r="F54">
        <v>34974</v>
      </c>
      <c r="G54">
        <v>26756</v>
      </c>
      <c r="H54">
        <v>-70632</v>
      </c>
      <c r="I54">
        <v>-70632</v>
      </c>
    </row>
  </sheetData>
  <mergeCells count="1">
    <mergeCell ref="F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0ED5-744A-4ABF-A184-9B9887AD729E}">
  <dimension ref="A3:E20"/>
  <sheetViews>
    <sheetView workbookViewId="0">
      <selection activeCell="A5" sqref="A5"/>
    </sheetView>
  </sheetViews>
  <sheetFormatPr defaultRowHeight="15" x14ac:dyDescent="0.25"/>
  <cols>
    <col min="1" max="1" width="17.7109375" bestFit="1" customWidth="1"/>
    <col min="2" max="2" width="21" bestFit="1" customWidth="1"/>
    <col min="3" max="3" width="5.140625" bestFit="1" customWidth="1"/>
    <col min="4" max="4" width="5.7109375" bestFit="1" customWidth="1"/>
    <col min="5" max="5" width="9.140625" bestFit="1" customWidth="1"/>
  </cols>
  <sheetData>
    <row r="3" spans="1:5" x14ac:dyDescent="0.25">
      <c r="A3" s="9" t="s">
        <v>101</v>
      </c>
      <c r="B3" t="s">
        <v>113</v>
      </c>
      <c r="C3" t="s">
        <v>114</v>
      </c>
      <c r="D3" t="s">
        <v>115</v>
      </c>
      <c r="E3" t="s">
        <v>116</v>
      </c>
    </row>
    <row r="4" spans="1:5" x14ac:dyDescent="0.25">
      <c r="A4" s="10" t="s">
        <v>55</v>
      </c>
      <c r="B4" s="11">
        <v>3.3333333333333335</v>
      </c>
      <c r="C4" s="11">
        <v>3</v>
      </c>
      <c r="D4" s="11">
        <v>4</v>
      </c>
      <c r="E4" s="11">
        <v>3</v>
      </c>
    </row>
    <row r="5" spans="1:5" x14ac:dyDescent="0.25">
      <c r="A5" s="10" t="s">
        <v>61</v>
      </c>
      <c r="B5" s="11">
        <v>5.333333333333333</v>
      </c>
      <c r="C5" s="11">
        <v>4</v>
      </c>
      <c r="D5" s="11">
        <v>8</v>
      </c>
      <c r="E5" s="11">
        <v>3</v>
      </c>
    </row>
    <row r="6" spans="1:5" x14ac:dyDescent="0.25">
      <c r="A6" s="10" t="s">
        <v>81</v>
      </c>
      <c r="B6" s="11">
        <v>4</v>
      </c>
      <c r="C6" s="11">
        <v>3</v>
      </c>
      <c r="D6" s="11">
        <v>5</v>
      </c>
      <c r="E6" s="11">
        <v>2</v>
      </c>
    </row>
    <row r="7" spans="1:5" x14ac:dyDescent="0.25">
      <c r="A7" s="10" t="s">
        <v>47</v>
      </c>
      <c r="B7" s="11">
        <v>1</v>
      </c>
      <c r="C7" s="11">
        <v>1</v>
      </c>
      <c r="D7" s="11">
        <v>1</v>
      </c>
      <c r="E7" s="11">
        <v>3</v>
      </c>
    </row>
    <row r="8" spans="1:5" x14ac:dyDescent="0.25">
      <c r="A8" s="10" t="s">
        <v>51</v>
      </c>
      <c r="B8" s="11">
        <v>4.666666666666667</v>
      </c>
      <c r="C8" s="11">
        <v>2</v>
      </c>
      <c r="D8" s="11">
        <v>10</v>
      </c>
      <c r="E8" s="11">
        <v>3</v>
      </c>
    </row>
    <row r="9" spans="1:5" x14ac:dyDescent="0.25">
      <c r="A9" s="10" t="s">
        <v>23</v>
      </c>
      <c r="B9" s="11">
        <v>3</v>
      </c>
      <c r="C9" s="11">
        <v>2</v>
      </c>
      <c r="D9" s="11">
        <v>6</v>
      </c>
      <c r="E9" s="11">
        <v>7</v>
      </c>
    </row>
    <row r="10" spans="1:5" x14ac:dyDescent="0.25">
      <c r="A10" s="10" t="s">
        <v>102</v>
      </c>
      <c r="B10" s="11"/>
      <c r="C10" s="11"/>
      <c r="D10" s="11"/>
      <c r="E10" s="11"/>
    </row>
    <row r="11" spans="1:5" x14ac:dyDescent="0.25">
      <c r="A11" s="10" t="s">
        <v>21</v>
      </c>
      <c r="B11" s="11">
        <v>2.3333333333333335</v>
      </c>
      <c r="C11" s="11">
        <v>2</v>
      </c>
      <c r="D11" s="11">
        <v>3</v>
      </c>
      <c r="E11" s="11">
        <v>3</v>
      </c>
    </row>
    <row r="12" spans="1:5" x14ac:dyDescent="0.25">
      <c r="A12" s="10" t="s">
        <v>58</v>
      </c>
      <c r="B12" s="11">
        <v>3</v>
      </c>
      <c r="C12" s="11">
        <v>3</v>
      </c>
      <c r="D12" s="11">
        <v>3</v>
      </c>
      <c r="E12" s="11">
        <v>3</v>
      </c>
    </row>
    <row r="13" spans="1:5" x14ac:dyDescent="0.25">
      <c r="A13" s="10" t="s">
        <v>64</v>
      </c>
      <c r="B13" s="11">
        <v>6.5</v>
      </c>
      <c r="C13" s="11">
        <v>4</v>
      </c>
      <c r="D13" s="11">
        <v>10</v>
      </c>
      <c r="E13" s="11">
        <v>4</v>
      </c>
    </row>
    <row r="14" spans="1:5" x14ac:dyDescent="0.25">
      <c r="A14" s="10" t="s">
        <v>109</v>
      </c>
      <c r="B14" s="11">
        <v>3.25</v>
      </c>
      <c r="C14" s="11">
        <v>3</v>
      </c>
      <c r="D14" s="11">
        <v>4</v>
      </c>
      <c r="E14" s="11">
        <v>4</v>
      </c>
    </row>
    <row r="15" spans="1:5" x14ac:dyDescent="0.25">
      <c r="A15" s="10" t="s">
        <v>20</v>
      </c>
      <c r="B15" s="11">
        <v>1.25</v>
      </c>
      <c r="C15" s="11">
        <v>1</v>
      </c>
      <c r="D15" s="11">
        <v>2</v>
      </c>
      <c r="E15" s="11">
        <v>4</v>
      </c>
    </row>
    <row r="16" spans="1:5" x14ac:dyDescent="0.25">
      <c r="A16" s="10" t="s">
        <v>49</v>
      </c>
      <c r="B16" s="11">
        <v>1.5</v>
      </c>
      <c r="C16" s="11">
        <v>1</v>
      </c>
      <c r="D16" s="11">
        <v>4</v>
      </c>
      <c r="E16" s="11">
        <v>6</v>
      </c>
    </row>
    <row r="17" spans="1:5" x14ac:dyDescent="0.25">
      <c r="A17" s="10" t="s">
        <v>92</v>
      </c>
      <c r="B17" s="11">
        <v>7.333333333333333</v>
      </c>
      <c r="C17" s="11">
        <v>4</v>
      </c>
      <c r="D17" s="11">
        <v>12</v>
      </c>
      <c r="E17" s="11">
        <v>3</v>
      </c>
    </row>
    <row r="18" spans="1:5" x14ac:dyDescent="0.25">
      <c r="A18" s="10" t="s">
        <v>88</v>
      </c>
      <c r="B18" s="11">
        <v>3.5</v>
      </c>
      <c r="C18" s="11">
        <v>3</v>
      </c>
      <c r="D18" s="11">
        <v>4</v>
      </c>
      <c r="E18" s="11">
        <v>2</v>
      </c>
    </row>
    <row r="19" spans="1:5" x14ac:dyDescent="0.25">
      <c r="A19" s="10" t="s">
        <v>93</v>
      </c>
      <c r="B19" s="11">
        <v>9</v>
      </c>
      <c r="C19" s="11">
        <v>9</v>
      </c>
      <c r="D19" s="11">
        <v>9</v>
      </c>
      <c r="E19" s="11">
        <v>1</v>
      </c>
    </row>
    <row r="20" spans="1:5" x14ac:dyDescent="0.25">
      <c r="A20" s="10" t="s">
        <v>103</v>
      </c>
      <c r="B20" s="11">
        <v>3.5098039215686274</v>
      </c>
      <c r="C20" s="11">
        <v>1</v>
      </c>
      <c r="D20" s="11">
        <v>12</v>
      </c>
      <c r="E20" s="11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401C-FC77-4C83-AF0C-B490265C3F49}">
  <dimension ref="A1:M11"/>
  <sheetViews>
    <sheetView workbookViewId="0">
      <selection activeCell="B2" sqref="B2:C2"/>
    </sheetView>
  </sheetViews>
  <sheetFormatPr defaultRowHeight="15" x14ac:dyDescent="0.25"/>
  <cols>
    <col min="1" max="1" width="13.85546875" customWidth="1"/>
    <col min="2" max="13" width="15.7109375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35738</v>
      </c>
      <c r="C2">
        <v>-68820</v>
      </c>
    </row>
    <row r="3" spans="1:13" x14ac:dyDescent="0.25">
      <c r="A3" t="s">
        <v>122</v>
      </c>
      <c r="B3" t="str">
        <f>VLOOKUP(B2,Ингридиенты!$A$5:$B$17,2,FALSE)</f>
        <v>Пепел Раздора</v>
      </c>
      <c r="C3" t="str">
        <f>VLOOKUP(C2,Ингридиенты!$A$5:$B$17,2,FALSE)</f>
        <v>Зеркало Отражения</v>
      </c>
      <c r="D3" t="e">
        <f>VLOOKUP(D2,Ингридиенты!$A$5:$B$17,2,FALSE)</f>
        <v>#N/A</v>
      </c>
      <c r="E3" t="e">
        <f>VLOOKUP(E2,Ингридиенты!$A$5:$B$17,2,FALSE)</f>
        <v>#N/A</v>
      </c>
      <c r="F3" t="e">
        <f>VLOOKUP(F2,Ингридиенты!$A$5:$B$17,2,FALSE)</f>
        <v>#N/A</v>
      </c>
      <c r="G3" t="e">
        <f>VLOOKUP(G2,Ингридиенты!$A$5:$B$17,2,FALSE)</f>
        <v>#N/A</v>
      </c>
      <c r="H3" t="e">
        <f>VLOOKUP(H2,Ингридиенты!$A$5:$B$17,2,FALSE)</f>
        <v>#N/A</v>
      </c>
      <c r="I3" t="e">
        <f>VLOOKUP(I2,Ингридиенты!$A$5:$B$17,2,FALSE)</f>
        <v>#N/A</v>
      </c>
      <c r="J3" t="e">
        <f>VLOOKUP(J2,Ингридиенты!$A$5:$B$17,2,FALSE)</f>
        <v>#N/A</v>
      </c>
      <c r="K3" t="e">
        <f>VLOOKUP(K2,Ингридиенты!$A$5:$B$17,2,FALSE)</f>
        <v>#N/A</v>
      </c>
      <c r="L3" t="e">
        <f>VLOOKUP(L2,Ингридиенты!$A$5:$B$17,2,FALSE)</f>
        <v>#N/A</v>
      </c>
      <c r="M3" t="e">
        <f>VLOOKUP(M2,Ингридиенты!$A$5:$B$17,2,FALSE)</f>
        <v>#N/A</v>
      </c>
    </row>
    <row r="4" spans="1:13" x14ac:dyDescent="0.25">
      <c r="A4" t="s">
        <v>3</v>
      </c>
      <c r="B4">
        <f>VLOOKUP(B$2,Ингридиенты!$A$5:$M$17,6,FALSE)</f>
        <v>0</v>
      </c>
      <c r="C4">
        <f>VLOOKUP(C$2,Ингридиенты!$A$5:$M$17,6,FALSE)</f>
        <v>0</v>
      </c>
      <c r="D4" t="e">
        <f>VLOOKUP(D$2,Ингридиенты!$A$5:$M$17,6,FALSE)</f>
        <v>#N/A</v>
      </c>
      <c r="E4" t="e">
        <f>VLOOKUP(E$2,Ингридиенты!$A$5:$M$17,6,FALSE)</f>
        <v>#N/A</v>
      </c>
      <c r="F4" t="e">
        <f>VLOOKUP(F$2,Ингридиенты!$A$5:$M$17,6,FALSE)</f>
        <v>#N/A</v>
      </c>
      <c r="G4" t="e">
        <f>VLOOKUP(G$2,Ингридиенты!$A$5:$M$17,6,FALSE)</f>
        <v>#N/A</v>
      </c>
      <c r="H4" t="e">
        <f>VLOOKUP(H$2,Ингридиенты!$A$5:$M$17,6,FALSE)</f>
        <v>#N/A</v>
      </c>
      <c r="I4" t="e">
        <f>VLOOKUP(I$2,Ингридиенты!$A$5:$M$17,6,FALSE)</f>
        <v>#N/A</v>
      </c>
      <c r="J4" t="e">
        <f>VLOOKUP(J$2,Ингридиенты!$A$5:$M$17,6,FALSE)</f>
        <v>#N/A</v>
      </c>
      <c r="K4" t="e">
        <f>VLOOKUP(K$2,Ингридиенты!$A$5:$M$17,6,FALSE)</f>
        <v>#N/A</v>
      </c>
      <c r="L4" t="e">
        <f>VLOOKUP(L$2,Ингридиенты!$A$5:$M$17,6,FALSE)</f>
        <v>#N/A</v>
      </c>
      <c r="M4" t="e">
        <f>VLOOKUP(M$2,Ингридиенты!$A$5:$M$17,6,FALSE)</f>
        <v>#N/A</v>
      </c>
    </row>
    <row r="5" spans="1:13" x14ac:dyDescent="0.25">
      <c r="A5" t="s">
        <v>67</v>
      </c>
      <c r="B5">
        <f>VLOOKUP(B$2,Ингридиенты!$A$5:$M$17,7,FALSE)</f>
        <v>5</v>
      </c>
      <c r="C5">
        <f>VLOOKUP(C$2,Ингридиенты!$A$5:$M$17,7,FALSE)</f>
        <v>0</v>
      </c>
      <c r="D5" t="e">
        <f>VLOOKUP(D$2,Ингридиенты!$A$5:$M$17,7,FALSE)</f>
        <v>#N/A</v>
      </c>
      <c r="E5" t="e">
        <f>VLOOKUP(E$2,Ингридиенты!$A$5:$M$17,7,FALSE)</f>
        <v>#N/A</v>
      </c>
      <c r="F5" t="e">
        <f>VLOOKUP(F$2,Ингридиенты!$A$5:$M$17,7,FALSE)</f>
        <v>#N/A</v>
      </c>
      <c r="G5" t="e">
        <f>VLOOKUP(G$2,Ингридиенты!$A$5:$M$17,7,FALSE)</f>
        <v>#N/A</v>
      </c>
      <c r="H5" t="e">
        <f>VLOOKUP(H$2,Ингридиенты!$A$5:$M$17,7,FALSE)</f>
        <v>#N/A</v>
      </c>
      <c r="I5" t="e">
        <f>VLOOKUP(I$2,Ингридиенты!$A$5:$M$17,7,FALSE)</f>
        <v>#N/A</v>
      </c>
      <c r="J5" t="e">
        <f>VLOOKUP(J$2,Ингридиенты!$A$5:$M$17,7,FALSE)</f>
        <v>#N/A</v>
      </c>
      <c r="K5" t="e">
        <f>VLOOKUP(K$2,Ингридиенты!$A$5:$M$17,7,FALSE)</f>
        <v>#N/A</v>
      </c>
      <c r="L5" t="e">
        <f>VLOOKUP(L$2,Ингридиенты!$A$5:$M$17,7,FALSE)</f>
        <v>#N/A</v>
      </c>
      <c r="M5" t="e">
        <f>VLOOKUP(M$2,Ингридиенты!$A$5:$M$17,7,FALSE)</f>
        <v>#N/A</v>
      </c>
    </row>
    <row r="6" spans="1:13" x14ac:dyDescent="0.25">
      <c r="A6" t="s">
        <v>69</v>
      </c>
      <c r="B6">
        <f>VLOOKUP(B$2,Ингридиенты!$A$5:$M$17,8,FALSE)</f>
        <v>0</v>
      </c>
      <c r="C6">
        <f>VLOOKUP(C$2,Ингридиенты!$A$5:$M$17,8,FALSE)</f>
        <v>0</v>
      </c>
      <c r="D6" t="e">
        <f>VLOOKUP(D$2,Ингридиенты!$A$5:$M$17,8,FALSE)</f>
        <v>#N/A</v>
      </c>
      <c r="E6" t="e">
        <f>VLOOKUP(E$2,Ингридиенты!$A$5:$M$17,8,FALSE)</f>
        <v>#N/A</v>
      </c>
      <c r="F6" t="e">
        <f>VLOOKUP(F$2,Ингридиенты!$A$5:$M$17,8,FALSE)</f>
        <v>#N/A</v>
      </c>
      <c r="G6" t="e">
        <f>VLOOKUP(G$2,Ингридиенты!$A$5:$M$17,8,FALSE)</f>
        <v>#N/A</v>
      </c>
      <c r="H6" t="e">
        <f>VLOOKUP(H$2,Ингридиенты!$A$5:$M$17,8,FALSE)</f>
        <v>#N/A</v>
      </c>
      <c r="I6" t="e">
        <f>VLOOKUP(I$2,Ингридиенты!$A$5:$M$17,8,FALSE)</f>
        <v>#N/A</v>
      </c>
      <c r="J6" t="e">
        <f>VLOOKUP(J$2,Ингридиенты!$A$5:$M$17,8,FALSE)</f>
        <v>#N/A</v>
      </c>
      <c r="K6" t="e">
        <f>VLOOKUP(K$2,Ингридиенты!$A$5:$M$17,8,FALSE)</f>
        <v>#N/A</v>
      </c>
      <c r="L6" t="e">
        <f>VLOOKUP(L$2,Ингридиенты!$A$5:$M$17,8,FALSE)</f>
        <v>#N/A</v>
      </c>
      <c r="M6" t="e">
        <f>VLOOKUP(M$2,Ингридиенты!$A$5:$M$17,8,FALSE)</f>
        <v>#N/A</v>
      </c>
    </row>
    <row r="7" spans="1:13" x14ac:dyDescent="0.25">
      <c r="A7" t="s">
        <v>71</v>
      </c>
      <c r="B7">
        <f>VLOOKUP(B$2,Ингридиенты!$A$5:$M$17,6,FALSE)</f>
        <v>0</v>
      </c>
      <c r="C7">
        <f>VLOOKUP(C$2,Ингридиенты!$A$5:$M$17,6,FALSE)</f>
        <v>0</v>
      </c>
      <c r="D7" t="e">
        <f>VLOOKUP(D$2,Ингридиенты!$A$5:$M$17,6,FALSE)</f>
        <v>#N/A</v>
      </c>
      <c r="E7" t="e">
        <f>VLOOKUP(E$2,Ингридиенты!$A$5:$M$17,6,FALSE)</f>
        <v>#N/A</v>
      </c>
      <c r="F7" t="e">
        <f>VLOOKUP(F$2,Ингридиенты!$A$5:$M$17,6,FALSE)</f>
        <v>#N/A</v>
      </c>
      <c r="G7" t="e">
        <f>VLOOKUP(G$2,Ингридиенты!$A$5:$M$17,6,FALSE)</f>
        <v>#N/A</v>
      </c>
      <c r="H7" t="e">
        <f>VLOOKUP(H$2,Ингридиенты!$A$5:$M$17,6,FALSE)</f>
        <v>#N/A</v>
      </c>
      <c r="I7" t="e">
        <f>VLOOKUP(I$2,Ингридиенты!$A$5:$M$17,6,FALSE)</f>
        <v>#N/A</v>
      </c>
      <c r="J7" t="e">
        <f>VLOOKUP(J$2,Ингридиенты!$A$5:$M$17,6,FALSE)</f>
        <v>#N/A</v>
      </c>
      <c r="K7" t="e">
        <f>VLOOKUP(K$2,Ингридиенты!$A$5:$M$17,6,FALSE)</f>
        <v>#N/A</v>
      </c>
      <c r="L7" t="e">
        <f>VLOOKUP(L$2,Ингридиенты!$A$5:$M$17,6,FALSE)</f>
        <v>#N/A</v>
      </c>
      <c r="M7" t="e">
        <f>VLOOKUP(M$2,Ингридиенты!$A$5:$M$17,6,FALSE)</f>
        <v>#N/A</v>
      </c>
    </row>
    <row r="8" spans="1:13" x14ac:dyDescent="0.25">
      <c r="A8" t="s">
        <v>73</v>
      </c>
      <c r="B8">
        <f>VLOOKUP(B$2,Ингридиенты!$A$5:$M$17,7,FALSE)</f>
        <v>5</v>
      </c>
      <c r="C8">
        <f>VLOOKUP(C$2,Ингридиенты!$A$5:$M$17,7,FALSE)</f>
        <v>0</v>
      </c>
      <c r="D8" t="e">
        <f>VLOOKUP(D$2,Ингридиенты!$A$5:$M$17,7,FALSE)</f>
        <v>#N/A</v>
      </c>
      <c r="E8" t="e">
        <f>VLOOKUP(E$2,Ингридиенты!$A$5:$M$17,7,FALSE)</f>
        <v>#N/A</v>
      </c>
      <c r="F8" t="e">
        <f>VLOOKUP(F$2,Ингридиенты!$A$5:$M$17,7,FALSE)</f>
        <v>#N/A</v>
      </c>
      <c r="G8" t="e">
        <f>VLOOKUP(G$2,Ингридиенты!$A$5:$M$17,7,FALSE)</f>
        <v>#N/A</v>
      </c>
      <c r="H8" t="e">
        <f>VLOOKUP(H$2,Ингридиенты!$A$5:$M$17,7,FALSE)</f>
        <v>#N/A</v>
      </c>
      <c r="I8" t="e">
        <f>VLOOKUP(I$2,Ингридиенты!$A$5:$M$17,7,FALSE)</f>
        <v>#N/A</v>
      </c>
      <c r="J8" t="e">
        <f>VLOOKUP(J$2,Ингридиенты!$A$5:$M$17,7,FALSE)</f>
        <v>#N/A</v>
      </c>
      <c r="K8" t="e">
        <f>VLOOKUP(K$2,Ингридиенты!$A$5:$M$17,7,FALSE)</f>
        <v>#N/A</v>
      </c>
      <c r="L8" t="e">
        <f>VLOOKUP(L$2,Ингридиенты!$A$5:$M$17,7,FALSE)</f>
        <v>#N/A</v>
      </c>
      <c r="M8" t="e">
        <f>VLOOKUP(M$2,Ингридиенты!$A$5:$M$17,7,FALSE)</f>
        <v>#N/A</v>
      </c>
    </row>
    <row r="9" spans="1:13" x14ac:dyDescent="0.25">
      <c r="A9" t="s">
        <v>5</v>
      </c>
      <c r="B9">
        <f>VLOOKUP(B$2,Ингридиенты!$A$5:$M$17,8,FALSE)</f>
        <v>0</v>
      </c>
      <c r="C9">
        <f>VLOOKUP(C$2,Ингридиенты!$A$5:$M$17,8,FALSE)</f>
        <v>0</v>
      </c>
      <c r="D9" t="e">
        <f>VLOOKUP(D$2,Ингридиенты!$A$5:$M$17,8,FALSE)</f>
        <v>#N/A</v>
      </c>
      <c r="E9" t="e">
        <f>VLOOKUP(E$2,Ингридиенты!$A$5:$M$17,8,FALSE)</f>
        <v>#N/A</v>
      </c>
      <c r="F9" t="e">
        <f>VLOOKUP(F$2,Ингридиенты!$A$5:$M$17,8,FALSE)</f>
        <v>#N/A</v>
      </c>
      <c r="G9" t="e">
        <f>VLOOKUP(G$2,Ингридиенты!$A$5:$M$17,8,FALSE)</f>
        <v>#N/A</v>
      </c>
      <c r="H9" t="e">
        <f>VLOOKUP(H$2,Ингридиенты!$A$5:$M$17,8,FALSE)</f>
        <v>#N/A</v>
      </c>
      <c r="I9" t="e">
        <f>VLOOKUP(I$2,Ингридиенты!$A$5:$M$17,8,FALSE)</f>
        <v>#N/A</v>
      </c>
      <c r="J9" t="e">
        <f>VLOOKUP(J$2,Ингридиенты!$A$5:$M$17,8,FALSE)</f>
        <v>#N/A</v>
      </c>
      <c r="K9" t="e">
        <f>VLOOKUP(K$2,Ингридиенты!$A$5:$M$17,8,FALSE)</f>
        <v>#N/A</v>
      </c>
      <c r="L9" t="e">
        <f>VLOOKUP(L$2,Ингридиенты!$A$5:$M$17,8,FALSE)</f>
        <v>#N/A</v>
      </c>
      <c r="M9" t="e">
        <f>VLOOKUP(M$2,Ингридиенты!$A$5:$M$17,8,FALSE)</f>
        <v>#N/A</v>
      </c>
    </row>
    <row r="10" spans="1:13" x14ac:dyDescent="0.25">
      <c r="A10" t="s">
        <v>6</v>
      </c>
      <c r="B10">
        <f>VLOOKUP(B$2,Ингридиенты!$A$5:$M$17,6,FALSE)</f>
        <v>0</v>
      </c>
      <c r="C10">
        <f>VLOOKUP(C$2,Ингридиенты!$A$5:$M$17,6,FALSE)</f>
        <v>0</v>
      </c>
      <c r="D10" t="e">
        <f>VLOOKUP(D$2,Ингридиенты!$A$5:$M$17,6,FALSE)</f>
        <v>#N/A</v>
      </c>
      <c r="E10" t="e">
        <f>VLOOKUP(E$2,Ингридиенты!$A$5:$M$17,6,FALSE)</f>
        <v>#N/A</v>
      </c>
      <c r="F10" t="e">
        <f>VLOOKUP(F$2,Ингридиенты!$A$5:$M$17,6,FALSE)</f>
        <v>#N/A</v>
      </c>
      <c r="G10" t="e">
        <f>VLOOKUP(G$2,Ингридиенты!$A$5:$M$17,6,FALSE)</f>
        <v>#N/A</v>
      </c>
      <c r="H10" t="e">
        <f>VLOOKUP(H$2,Ингридиенты!$A$5:$M$17,6,FALSE)</f>
        <v>#N/A</v>
      </c>
      <c r="I10" t="e">
        <f>VLOOKUP(I$2,Ингридиенты!$A$5:$M$17,6,FALSE)</f>
        <v>#N/A</v>
      </c>
      <c r="J10" t="e">
        <f>VLOOKUP(J$2,Ингридиенты!$A$5:$M$17,6,FALSE)</f>
        <v>#N/A</v>
      </c>
      <c r="K10" t="e">
        <f>VLOOKUP(K$2,Ингридиенты!$A$5:$M$17,6,FALSE)</f>
        <v>#N/A</v>
      </c>
      <c r="L10" t="e">
        <f>VLOOKUP(L$2,Ингридиенты!$A$5:$M$17,6,FALSE)</f>
        <v>#N/A</v>
      </c>
      <c r="M10" t="e">
        <f>VLOOKUP(M$2,Ингридиенты!$A$5:$M$17,6,FALSE)</f>
        <v>#N/A</v>
      </c>
    </row>
    <row r="11" spans="1:13" x14ac:dyDescent="0.25">
      <c r="A11" t="s">
        <v>7</v>
      </c>
      <c r="B11">
        <f>VLOOKUP(B$2,Ингридиенты!$A$5:$M$17,7,FALSE)</f>
        <v>5</v>
      </c>
      <c r="C11">
        <f>VLOOKUP(C$2,Ингридиенты!$A$5:$M$17,7,FALSE)</f>
        <v>0</v>
      </c>
      <c r="D11" t="e">
        <f>VLOOKUP(D$2,Ингридиенты!$A$5:$M$17,7,FALSE)</f>
        <v>#N/A</v>
      </c>
      <c r="E11" t="e">
        <f>VLOOKUP(E$2,Ингридиенты!$A$5:$M$17,7,FALSE)</f>
        <v>#N/A</v>
      </c>
      <c r="F11" t="e">
        <f>VLOOKUP(F$2,Ингридиенты!$A$5:$M$17,7,FALSE)</f>
        <v>#N/A</v>
      </c>
      <c r="G11" t="e">
        <f>VLOOKUP(G$2,Ингридиенты!$A$5:$M$17,7,FALSE)</f>
        <v>#N/A</v>
      </c>
      <c r="H11" t="e">
        <f>VLOOKUP(H$2,Ингридиенты!$A$5:$M$17,7,FALSE)</f>
        <v>#N/A</v>
      </c>
      <c r="I11" t="e">
        <f>VLOOKUP(I$2,Ингридиенты!$A$5:$M$17,7,FALSE)</f>
        <v>#N/A</v>
      </c>
      <c r="J11" t="e">
        <f>VLOOKUP(J$2,Ингридиенты!$A$5:$M$17,7,FALSE)</f>
        <v>#N/A</v>
      </c>
      <c r="K11" t="e">
        <f>VLOOKUP(K$2,Ингридиенты!$A$5:$M$17,7,FALSE)</f>
        <v>#N/A</v>
      </c>
      <c r="L11" t="e">
        <f>VLOOKUP(L$2,Ингридиенты!$A$5:$M$17,7,FALSE)</f>
        <v>#N/A</v>
      </c>
      <c r="M11" t="e">
        <f>VLOOKUP(M$2,Ингридиенты!$A$5:$M$17,7,FALSE)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Ингридиенты</vt:lpstr>
      <vt:lpstr>Зелья</vt:lpstr>
      <vt:lpstr>Дата сет</vt:lpstr>
      <vt:lpstr>Анализ зелий</vt:lpstr>
      <vt:lpstr>Анализ крафта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Petr_Velikij</dc:creator>
  <cp:lastModifiedBy>Petr_Velikij</cp:lastModifiedBy>
  <dcterms:created xsi:type="dcterms:W3CDTF">2025-02-20T13:11:56Z</dcterms:created>
  <dcterms:modified xsi:type="dcterms:W3CDTF">2025-02-21T22:14:08Z</dcterms:modified>
</cp:coreProperties>
</file>