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codeName="ЭтаКнига" defaultThemeVersion="124226"/>
  <xr:revisionPtr revIDLastSave="0" documentId="13_ncr:1_{E813EB1D-028E-4934-ADC2-10AF29E1D21D}" xr6:coauthVersionLast="47" xr6:coauthVersionMax="47" xr10:uidLastSave="{00000000-0000-0000-0000-000000000000}"/>
  <bookViews>
    <workbookView xWindow="-110" yWindow="-110" windowWidth="19420" windowHeight="10560" firstSheet="10" activeTab="20" xr2:uid="{00000000-000D-0000-FFFF-FFFF00000000}"/>
  </bookViews>
  <sheets>
    <sheet name="Прогноз спроса и предложения" sheetId="28" r:id="rId1"/>
    <sheet name="Прогноз энергобаланса" sheetId="29" r:id="rId2"/>
    <sheet name="Накопительный итог по отраслям" sheetId="31" r:id="rId3"/>
    <sheet name="Отраслевой график" sheetId="32" r:id="rId4"/>
    <sheet name="Отраслевой накопит" sheetId="30" r:id="rId5"/>
    <sheet name="График" sheetId="27" r:id="rId6"/>
    <sheet name="Баланс" sheetId="26" r:id="rId7"/>
    <sheet name="Совокупный" sheetId="24" r:id="rId8"/>
    <sheet name="Линейн" sheetId="21" r:id="rId9"/>
    <sheet name="Экспон" sheetId="22" r:id="rId10"/>
    <sheet name="Нейрон" sheetId="23" r:id="rId11"/>
    <sheet name="БезФормул" sheetId="20" r:id="rId12"/>
    <sheet name="Корректировка" sheetId="19" r:id="rId13"/>
    <sheet name="Сводная" sheetId="18" r:id="rId14"/>
    <sheet name="Содержание" sheetId="17" r:id="rId15"/>
    <sheet name="1" sheetId="1" r:id="rId16"/>
    <sheet name="2" sheetId="2" r:id="rId17"/>
    <sheet name="3" sheetId="3" r:id="rId18"/>
    <sheet name="4" sheetId="4" r:id="rId19"/>
    <sheet name="5" sheetId="5" r:id="rId20"/>
    <sheet name="6" sheetId="6" r:id="rId21"/>
    <sheet name="7" sheetId="7" r:id="rId22"/>
    <sheet name="8" sheetId="8" r:id="rId23"/>
    <sheet name="9" sheetId="9" r:id="rId24"/>
    <sheet name="10" sheetId="10" r:id="rId25"/>
    <sheet name="11" sheetId="11" r:id="rId26"/>
    <sheet name="12" sheetId="12" r:id="rId27"/>
    <sheet name="13" sheetId="13" r:id="rId28"/>
    <sheet name="14" sheetId="14" r:id="rId29"/>
    <sheet name="15" sheetId="15" r:id="rId30"/>
    <sheet name="16" sheetId="16" r:id="rId31"/>
  </sheets>
  <definedNames>
    <definedName name="solver_adj" localSheetId="10" hidden="1">Нейрон!$AD$30:$AD$33</definedName>
    <definedName name="solver_cvg" localSheetId="10" hidden="1">0.0001</definedName>
    <definedName name="solver_drv" localSheetId="10" hidden="1">1</definedName>
    <definedName name="solver_eng" localSheetId="10" hidden="1">3</definedName>
    <definedName name="solver_est" localSheetId="10" hidden="1">1</definedName>
    <definedName name="solver_itr" localSheetId="10" hidden="1">2147483647</definedName>
    <definedName name="solver_lhs1" localSheetId="10" hidden="1">Нейрон!$AD$30:$AD$32</definedName>
    <definedName name="solver_lhs2" localSheetId="10" hidden="1">Нейрон!$AD$30:$AD$32</definedName>
    <definedName name="solver_lhs3" localSheetId="10" hidden="1">Нейрон!$AD$33</definedName>
    <definedName name="solver_lhs4" localSheetId="10" hidden="1">Нейрон!$AD$33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2</definedName>
    <definedName name="solver_nod" localSheetId="10" hidden="1">2147483647</definedName>
    <definedName name="solver_num" localSheetId="10" hidden="1">4</definedName>
    <definedName name="solver_nwt" localSheetId="10" hidden="1">1</definedName>
    <definedName name="solver_opt" localSheetId="10" hidden="1">Нейрон!$AD$34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3</definedName>
    <definedName name="solver_rel3" localSheetId="10" hidden="1">1</definedName>
    <definedName name="solver_rel4" localSheetId="10" hidden="1">3</definedName>
    <definedName name="solver_rhs1" localSheetId="10" hidden="1">1</definedName>
    <definedName name="solver_rhs2" localSheetId="10" hidden="1">-1</definedName>
    <definedName name="solver_rhs3" localSheetId="10" hidden="1">20000</definedName>
    <definedName name="solver_rhs4" localSheetId="10" hidden="1">1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0" l="1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32" i="30"/>
  <c r="C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AC33" i="30"/>
  <c r="C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C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C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C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AC37" i="30"/>
  <c r="C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AA38" i="30"/>
  <c r="AB38" i="30"/>
  <c r="AC38" i="30"/>
  <c r="C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A39" i="30"/>
  <c r="AB39" i="30"/>
  <c r="AC39" i="30"/>
  <c r="C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Z40" i="30"/>
  <c r="AA40" i="30"/>
  <c r="AB40" i="30"/>
  <c r="AC40" i="30"/>
  <c r="C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AC41" i="30"/>
  <c r="C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C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C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Z44" i="30"/>
  <c r="AA44" i="30"/>
  <c r="AB44" i="30"/>
  <c r="AC44" i="30"/>
  <c r="C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Z45" i="30"/>
  <c r="AA45" i="30"/>
  <c r="AB45" i="30"/>
  <c r="AC45" i="30"/>
  <c r="C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C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AA47" i="30"/>
  <c r="AB47" i="30"/>
  <c r="AC47" i="30"/>
  <c r="C48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V48" i="30"/>
  <c r="W48" i="30"/>
  <c r="X48" i="30"/>
  <c r="Y48" i="30"/>
  <c r="Z48" i="30"/>
  <c r="AA48" i="30"/>
  <c r="AB48" i="30"/>
  <c r="AC48" i="30"/>
  <c r="C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Z49" i="30"/>
  <c r="AA49" i="30"/>
  <c r="AB49" i="30"/>
  <c r="AC49" i="30"/>
  <c r="C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Z50" i="30"/>
  <c r="AA50" i="30"/>
  <c r="AB50" i="30"/>
  <c r="AC50" i="30"/>
  <c r="C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U51" i="30"/>
  <c r="V51" i="30"/>
  <c r="W51" i="30"/>
  <c r="X51" i="30"/>
  <c r="Y51" i="30"/>
  <c r="Z51" i="30"/>
  <c r="AA51" i="30"/>
  <c r="AB51" i="30"/>
  <c r="AC51" i="30"/>
  <c r="C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Z52" i="30"/>
  <c r="AA52" i="30"/>
  <c r="AB52" i="30"/>
  <c r="AC52" i="30"/>
  <c r="C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C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C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C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C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T57" i="30"/>
  <c r="U57" i="30"/>
  <c r="V57" i="30"/>
  <c r="W57" i="30"/>
  <c r="X57" i="30"/>
  <c r="Y57" i="30"/>
  <c r="Z57" i="30"/>
  <c r="AA57" i="30"/>
  <c r="AB57" i="30"/>
  <c r="AC57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33" i="30"/>
  <c r="P67" i="27"/>
  <c r="Q67" i="27"/>
  <c r="R67" i="27"/>
  <c r="O67" i="27"/>
  <c r="F67" i="27" l="1"/>
  <c r="G67" i="27"/>
  <c r="H67" i="27"/>
  <c r="U67" i="27" s="1"/>
  <c r="A90" i="27"/>
  <c r="N90" i="27" s="1"/>
  <c r="A91" i="27"/>
  <c r="N91" i="27" s="1"/>
  <c r="A92" i="27"/>
  <c r="N92" i="27" s="1"/>
  <c r="A93" i="27"/>
  <c r="N93" i="27" s="1"/>
  <c r="A69" i="27"/>
  <c r="N69" i="27" s="1"/>
  <c r="A70" i="27"/>
  <c r="N70" i="27" s="1"/>
  <c r="A71" i="27"/>
  <c r="N71" i="27" s="1"/>
  <c r="A72" i="27"/>
  <c r="N72" i="27" s="1"/>
  <c r="A73" i="27"/>
  <c r="N73" i="27" s="1"/>
  <c r="A74" i="27"/>
  <c r="N74" i="27" s="1"/>
  <c r="A75" i="27"/>
  <c r="N75" i="27" s="1"/>
  <c r="A76" i="27"/>
  <c r="N76" i="27" s="1"/>
  <c r="A77" i="27"/>
  <c r="N77" i="27" s="1"/>
  <c r="A78" i="27"/>
  <c r="N78" i="27" s="1"/>
  <c r="A79" i="27"/>
  <c r="N79" i="27" s="1"/>
  <c r="A80" i="27"/>
  <c r="N80" i="27" s="1"/>
  <c r="A81" i="27"/>
  <c r="N81" i="27" s="1"/>
  <c r="A82" i="27"/>
  <c r="N82" i="27" s="1"/>
  <c r="A83" i="27"/>
  <c r="N83" i="27" s="1"/>
  <c r="A84" i="27"/>
  <c r="N84" i="27" s="1"/>
  <c r="A85" i="27"/>
  <c r="N85" i="27" s="1"/>
  <c r="A86" i="27"/>
  <c r="N86" i="27" s="1"/>
  <c r="A87" i="27"/>
  <c r="N87" i="27" s="1"/>
  <c r="A88" i="27"/>
  <c r="N88" i="27" s="1"/>
  <c r="A89" i="27"/>
  <c r="N89" i="27" s="1"/>
  <c r="A68" i="27"/>
  <c r="N68" i="27" s="1"/>
  <c r="AG52" i="27"/>
  <c r="I85" i="27" s="1"/>
  <c r="G52" i="27"/>
  <c r="F85" i="27" s="1"/>
  <c r="D52" i="27"/>
  <c r="C85" i="27" s="1"/>
  <c r="AG51" i="27"/>
  <c r="I84" i="27" s="1"/>
  <c r="G51" i="27"/>
  <c r="F84" i="27" s="1"/>
  <c r="D51" i="27"/>
  <c r="C84" i="27" s="1"/>
  <c r="AG50" i="27"/>
  <c r="I83" i="27" s="1"/>
  <c r="G50" i="27"/>
  <c r="F83" i="27" s="1"/>
  <c r="D50" i="27"/>
  <c r="C83" i="27" s="1"/>
  <c r="AG49" i="27"/>
  <c r="I82" i="27" s="1"/>
  <c r="G49" i="27"/>
  <c r="F82" i="27" s="1"/>
  <c r="D49" i="27"/>
  <c r="C82" i="27" s="1"/>
  <c r="AG48" i="27"/>
  <c r="I81" i="27" s="1"/>
  <c r="G48" i="27"/>
  <c r="F81" i="27" s="1"/>
  <c r="D48" i="27"/>
  <c r="C81" i="27" s="1"/>
  <c r="AG47" i="27"/>
  <c r="I80" i="27" s="1"/>
  <c r="G47" i="27"/>
  <c r="F80" i="27" s="1"/>
  <c r="D47" i="27"/>
  <c r="C80" i="27" s="1"/>
  <c r="AG46" i="27"/>
  <c r="I79" i="27" s="1"/>
  <c r="G46" i="27"/>
  <c r="F79" i="27" s="1"/>
  <c r="D46" i="27"/>
  <c r="C79" i="27" s="1"/>
  <c r="AG45" i="27"/>
  <c r="I78" i="27" s="1"/>
  <c r="G45" i="27"/>
  <c r="F78" i="27" s="1"/>
  <c r="D45" i="27"/>
  <c r="C78" i="27" s="1"/>
  <c r="AG44" i="27"/>
  <c r="I77" i="27" s="1"/>
  <c r="G44" i="27"/>
  <c r="F77" i="27" s="1"/>
  <c r="D44" i="27"/>
  <c r="C77" i="27" s="1"/>
  <c r="AG43" i="27"/>
  <c r="I76" i="27" s="1"/>
  <c r="G43" i="27"/>
  <c r="F76" i="27" s="1"/>
  <c r="D43" i="27"/>
  <c r="C76" i="27" s="1"/>
  <c r="AG42" i="27"/>
  <c r="I75" i="27" s="1"/>
  <c r="G42" i="27"/>
  <c r="AI42" i="27" s="1"/>
  <c r="P75" i="27" s="1"/>
  <c r="D42" i="27"/>
  <c r="C75" i="27" s="1"/>
  <c r="AG41" i="27"/>
  <c r="I74" i="27" s="1"/>
  <c r="G41" i="27"/>
  <c r="F74" i="27" s="1"/>
  <c r="D41" i="27"/>
  <c r="C74" i="27" s="1"/>
  <c r="AG40" i="27"/>
  <c r="I73" i="27" s="1"/>
  <c r="G40" i="27"/>
  <c r="F73" i="27" s="1"/>
  <c r="D40" i="27"/>
  <c r="C73" i="27" s="1"/>
  <c r="AG39" i="27"/>
  <c r="I72" i="27" s="1"/>
  <c r="G39" i="27"/>
  <c r="F72" i="27" s="1"/>
  <c r="D39" i="27"/>
  <c r="C72" i="27" s="1"/>
  <c r="AG38" i="27"/>
  <c r="I71" i="27" s="1"/>
  <c r="G38" i="27"/>
  <c r="F71" i="27" s="1"/>
  <c r="D38" i="27"/>
  <c r="C71" i="27" s="1"/>
  <c r="AG37" i="27"/>
  <c r="I70" i="27" s="1"/>
  <c r="G37" i="27"/>
  <c r="F70" i="27" s="1"/>
  <c r="D37" i="27"/>
  <c r="C70" i="27" s="1"/>
  <c r="AG36" i="27"/>
  <c r="I69" i="27" s="1"/>
  <c r="G36" i="27"/>
  <c r="F69" i="27" s="1"/>
  <c r="D36" i="27"/>
  <c r="AG35" i="27"/>
  <c r="I68" i="27" s="1"/>
  <c r="G35" i="27"/>
  <c r="F68" i="27" s="1"/>
  <c r="D35" i="27"/>
  <c r="C68" i="27" s="1"/>
  <c r="AJ4" i="26"/>
  <c r="AJ7" i="26"/>
  <c r="AJ8" i="26"/>
  <c r="AJ11" i="26"/>
  <c r="AJ12" i="26"/>
  <c r="AJ15" i="26"/>
  <c r="AJ16" i="26"/>
  <c r="AJ19" i="26"/>
  <c r="AJ20" i="26"/>
  <c r="AG4" i="26"/>
  <c r="AG5" i="26"/>
  <c r="AG6" i="26"/>
  <c r="AG7" i="26"/>
  <c r="AG8" i="26"/>
  <c r="AG9" i="26"/>
  <c r="AG10" i="26"/>
  <c r="AG11" i="26"/>
  <c r="AG12" i="26"/>
  <c r="AG13" i="26"/>
  <c r="AG14" i="26"/>
  <c r="AG15" i="26"/>
  <c r="AG16" i="26"/>
  <c r="AG17" i="26"/>
  <c r="AG18" i="26"/>
  <c r="AG19" i="26"/>
  <c r="AG20" i="26"/>
  <c r="AG3" i="26"/>
  <c r="AI7" i="26"/>
  <c r="AK7" i="26" s="1"/>
  <c r="AI12" i="26"/>
  <c r="AK12" i="26" s="1"/>
  <c r="AI15" i="26"/>
  <c r="AK15" i="26" s="1"/>
  <c r="G4" i="26"/>
  <c r="AI4" i="26" s="1"/>
  <c r="AK4" i="26" s="1"/>
  <c r="G5" i="26"/>
  <c r="G6" i="26"/>
  <c r="G7" i="26"/>
  <c r="G8" i="26"/>
  <c r="AI8" i="26" s="1"/>
  <c r="AK8" i="26" s="1"/>
  <c r="G9" i="26"/>
  <c r="G10" i="26"/>
  <c r="G11" i="26"/>
  <c r="AI11" i="26" s="1"/>
  <c r="AK11" i="26" s="1"/>
  <c r="G12" i="26"/>
  <c r="G13" i="26"/>
  <c r="G14" i="26"/>
  <c r="G15" i="26"/>
  <c r="G16" i="26"/>
  <c r="AI16" i="26" s="1"/>
  <c r="AK16" i="26" s="1"/>
  <c r="G17" i="26"/>
  <c r="G18" i="26"/>
  <c r="G19" i="26"/>
  <c r="AI19" i="26" s="1"/>
  <c r="AK19" i="26" s="1"/>
  <c r="G20" i="26"/>
  <c r="AI20" i="26" s="1"/>
  <c r="AK20" i="26" s="1"/>
  <c r="G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3" i="26"/>
  <c r="C36" i="22"/>
  <c r="G36" i="22"/>
  <c r="K36" i="22"/>
  <c r="O36" i="22"/>
  <c r="S36" i="22"/>
  <c r="W36" i="22"/>
  <c r="AA36" i="22"/>
  <c r="B37" i="22"/>
  <c r="F37" i="22"/>
  <c r="J37" i="22"/>
  <c r="N37" i="22"/>
  <c r="R37" i="22"/>
  <c r="V37" i="22"/>
  <c r="Z37" i="22"/>
  <c r="AD37" i="22"/>
  <c r="D36" i="22"/>
  <c r="H36" i="22"/>
  <c r="L36" i="22"/>
  <c r="P36" i="22"/>
  <c r="T36" i="22"/>
  <c r="X36" i="22"/>
  <c r="AB36" i="22"/>
  <c r="C37" i="22"/>
  <c r="G37" i="22"/>
  <c r="K37" i="22"/>
  <c r="O37" i="22"/>
  <c r="S37" i="22"/>
  <c r="W37" i="22"/>
  <c r="AA37" i="22"/>
  <c r="F36" i="22"/>
  <c r="N36" i="22"/>
  <c r="V36" i="22"/>
  <c r="AD36" i="22"/>
  <c r="I37" i="22"/>
  <c r="Q37" i="22"/>
  <c r="Y37" i="22"/>
  <c r="D37" i="22"/>
  <c r="T37" i="22"/>
  <c r="AB37" i="22"/>
  <c r="B36" i="22"/>
  <c r="Z36" i="22"/>
  <c r="M37" i="22"/>
  <c r="AC37" i="22"/>
  <c r="M36" i="22"/>
  <c r="AC36" i="22"/>
  <c r="P37" i="22"/>
  <c r="I36" i="22"/>
  <c r="Q36" i="22"/>
  <c r="Y36" i="22"/>
  <c r="L37" i="22"/>
  <c r="J36" i="22"/>
  <c r="R36" i="22"/>
  <c r="E37" i="22"/>
  <c r="U37" i="22"/>
  <c r="E36" i="22"/>
  <c r="U36" i="22"/>
  <c r="H37" i="22"/>
  <c r="X37" i="22"/>
  <c r="AJ3" i="26" l="1"/>
  <c r="AI3" i="26"/>
  <c r="AK3" i="26" s="1"/>
  <c r="AJ14" i="26"/>
  <c r="AI14" i="26"/>
  <c r="AK14" i="26" s="1"/>
  <c r="AJ6" i="26"/>
  <c r="AI6" i="26"/>
  <c r="AK6" i="26" s="1"/>
  <c r="AJ18" i="26"/>
  <c r="AI18" i="26"/>
  <c r="AK18" i="26" s="1"/>
  <c r="AJ10" i="26"/>
  <c r="AI10" i="26"/>
  <c r="AK10" i="26" s="1"/>
  <c r="AJ17" i="26"/>
  <c r="AI17" i="26"/>
  <c r="AK17" i="26" s="1"/>
  <c r="AJ13" i="26"/>
  <c r="AI13" i="26"/>
  <c r="AK13" i="26" s="1"/>
  <c r="AJ9" i="26"/>
  <c r="AI9" i="26"/>
  <c r="AK9" i="26" s="1"/>
  <c r="AJ5" i="26"/>
  <c r="AI5" i="26"/>
  <c r="AK5" i="26" s="1"/>
  <c r="J67" i="27"/>
  <c r="W67" i="27" s="1"/>
  <c r="T67" i="27"/>
  <c r="I67" i="27"/>
  <c r="V67" i="27" s="1"/>
  <c r="S67" i="27"/>
  <c r="AJ36" i="27"/>
  <c r="S69" i="27" s="1"/>
  <c r="F75" i="27"/>
  <c r="C69" i="27"/>
  <c r="AI37" i="27"/>
  <c r="P70" i="27" s="1"/>
  <c r="AI45" i="27"/>
  <c r="P78" i="27" s="1"/>
  <c r="AI40" i="27"/>
  <c r="P73" i="27" s="1"/>
  <c r="AI48" i="27"/>
  <c r="P81" i="27" s="1"/>
  <c r="AJ46" i="27"/>
  <c r="S79" i="27" s="1"/>
  <c r="AI50" i="27"/>
  <c r="P83" i="27" s="1"/>
  <c r="AJ44" i="27"/>
  <c r="S77" i="27" s="1"/>
  <c r="AJ38" i="27"/>
  <c r="S71" i="27" s="1"/>
  <c r="AJ52" i="27"/>
  <c r="S85" i="27" s="1"/>
  <c r="AI35" i="27"/>
  <c r="P68" i="27" s="1"/>
  <c r="AJ42" i="27"/>
  <c r="AI43" i="27"/>
  <c r="P76" i="27" s="1"/>
  <c r="AJ50" i="27"/>
  <c r="S83" i="27" s="1"/>
  <c r="AI51" i="27"/>
  <c r="P84" i="27" s="1"/>
  <c r="AI38" i="27"/>
  <c r="P71" i="27" s="1"/>
  <c r="AJ40" i="27"/>
  <c r="S73" i="27" s="1"/>
  <c r="AI41" i="27"/>
  <c r="P74" i="27" s="1"/>
  <c r="AI46" i="27"/>
  <c r="P79" i="27" s="1"/>
  <c r="AJ48" i="27"/>
  <c r="S81" i="27" s="1"/>
  <c r="AI49" i="27"/>
  <c r="P82" i="27" s="1"/>
  <c r="AI36" i="27"/>
  <c r="P69" i="27" s="1"/>
  <c r="AI39" i="27"/>
  <c r="P72" i="27" s="1"/>
  <c r="AI44" i="27"/>
  <c r="AI47" i="27"/>
  <c r="P80" i="27" s="1"/>
  <c r="AI52" i="27"/>
  <c r="P85" i="27" s="1"/>
  <c r="AJ35" i="27"/>
  <c r="S68" i="27" s="1"/>
  <c r="AJ39" i="27"/>
  <c r="S72" i="27" s="1"/>
  <c r="AJ41" i="27"/>
  <c r="S74" i="27" s="1"/>
  <c r="AJ43" i="27"/>
  <c r="S76" i="27" s="1"/>
  <c r="AJ45" i="27"/>
  <c r="AJ51" i="27"/>
  <c r="S84" i="27" s="1"/>
  <c r="AJ37" i="27"/>
  <c r="S70" i="27" s="1"/>
  <c r="AJ47" i="27"/>
  <c r="S80" i="27" s="1"/>
  <c r="AJ49" i="27"/>
  <c r="S82" i="27" s="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36" i="21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B21" i="23"/>
  <c r="B22" i="23" s="1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AD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C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39" i="23"/>
  <c r="Z21" i="21"/>
  <c r="AA21" i="21"/>
  <c r="AB21" i="21"/>
  <c r="AC21" i="21"/>
  <c r="A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D21" i="21"/>
  <c r="C21" i="21"/>
  <c r="B21" i="21"/>
  <c r="W21" i="22"/>
  <c r="F21" i="22"/>
  <c r="C21" i="22"/>
  <c r="E21" i="22"/>
  <c r="N21" i="22"/>
  <c r="M21" i="22"/>
  <c r="I21" i="22"/>
  <c r="AC21" i="22"/>
  <c r="K38" i="22"/>
  <c r="AA38" i="22"/>
  <c r="O39" i="22"/>
  <c r="C40" i="22"/>
  <c r="S40" i="22"/>
  <c r="G41" i="22"/>
  <c r="W41" i="22"/>
  <c r="K42" i="22"/>
  <c r="AA42" i="22"/>
  <c r="O43" i="22"/>
  <c r="C44" i="22"/>
  <c r="S44" i="22"/>
  <c r="G45" i="22"/>
  <c r="W45" i="22"/>
  <c r="K46" i="22"/>
  <c r="AA46" i="22"/>
  <c r="O47" i="22"/>
  <c r="C48" i="22"/>
  <c r="S48" i="22"/>
  <c r="G49" i="22"/>
  <c r="W49" i="22"/>
  <c r="K50" i="22"/>
  <c r="AA50" i="22"/>
  <c r="P38" i="22"/>
  <c r="D39" i="22"/>
  <c r="T39" i="22"/>
  <c r="H40" i="22"/>
  <c r="X40" i="22"/>
  <c r="L41" i="22"/>
  <c r="AB41" i="22"/>
  <c r="P42" i="22"/>
  <c r="D43" i="22"/>
  <c r="T43" i="22"/>
  <c r="H44" i="22"/>
  <c r="X44" i="22"/>
  <c r="L45" i="22"/>
  <c r="AB45" i="22"/>
  <c r="P46" i="22"/>
  <c r="D47" i="22"/>
  <c r="T47" i="22"/>
  <c r="H48" i="22"/>
  <c r="X48" i="22"/>
  <c r="L49" i="22"/>
  <c r="AB49" i="22"/>
  <c r="P50" i="22"/>
  <c r="J38" i="22"/>
  <c r="N39" i="22"/>
  <c r="Q38" i="22"/>
  <c r="E39" i="22"/>
  <c r="U39" i="22"/>
  <c r="I40" i="22"/>
  <c r="Y40" i="22"/>
  <c r="M41" i="22"/>
  <c r="AC41" i="22"/>
  <c r="Q42" i="22"/>
  <c r="E43" i="22"/>
  <c r="U43" i="22"/>
  <c r="I44" i="22"/>
  <c r="Y44" i="22"/>
  <c r="M45" i="22"/>
  <c r="AC45" i="22"/>
  <c r="Q46" i="22"/>
  <c r="E47" i="22"/>
  <c r="U47" i="22"/>
  <c r="I48" i="22"/>
  <c r="Y48" i="22"/>
  <c r="M49" i="22"/>
  <c r="AC49" i="22"/>
  <c r="Q50" i="22"/>
  <c r="F38" i="22"/>
  <c r="J39" i="22"/>
  <c r="Z40" i="22"/>
  <c r="F43" i="22"/>
  <c r="N45" i="22"/>
  <c r="V47" i="22"/>
  <c r="AD49" i="22"/>
  <c r="F44" i="22"/>
  <c r="AD50" i="22"/>
  <c r="R41" i="22"/>
  <c r="Z43" i="22"/>
  <c r="F46" i="22"/>
  <c r="N48" i="22"/>
  <c r="V50" i="22"/>
  <c r="AD46" i="22"/>
  <c r="R40" i="22"/>
  <c r="Z42" i="22"/>
  <c r="F45" i="22"/>
  <c r="N47" i="22"/>
  <c r="V49" i="22"/>
  <c r="Z41" i="22"/>
  <c r="F48" i="22"/>
  <c r="B49" i="22"/>
  <c r="B46" i="22"/>
  <c r="B43" i="22"/>
  <c r="N38" i="22"/>
  <c r="Z45" i="22"/>
  <c r="F42" i="22"/>
  <c r="V46" i="22"/>
  <c r="F40" i="22"/>
  <c r="F41" i="22"/>
  <c r="V45" i="22"/>
  <c r="J50" i="22"/>
  <c r="Z49" i="22"/>
  <c r="B50" i="22"/>
  <c r="I22" i="22"/>
  <c r="AB21" i="22"/>
  <c r="F22" i="22"/>
  <c r="R21" i="22"/>
  <c r="AA21" i="22"/>
  <c r="AA22" i="22" s="1"/>
  <c r="J21" i="22"/>
  <c r="M22" i="22"/>
  <c r="D21" i="22"/>
  <c r="AD21" i="22"/>
  <c r="C38" i="22"/>
  <c r="G39" i="22"/>
  <c r="W39" i="22"/>
  <c r="AA40" i="22"/>
  <c r="O41" i="22"/>
  <c r="S42" i="22"/>
  <c r="W43" i="22"/>
  <c r="AA44" i="22"/>
  <c r="C46" i="22"/>
  <c r="G47" i="22"/>
  <c r="K48" i="22"/>
  <c r="O49" i="22"/>
  <c r="S50" i="22"/>
  <c r="X38" i="22"/>
  <c r="AB39" i="22"/>
  <c r="D41" i="22"/>
  <c r="H42" i="22"/>
  <c r="L43" i="22"/>
  <c r="P44" i="22"/>
  <c r="T45" i="22"/>
  <c r="H46" i="22"/>
  <c r="L47" i="22"/>
  <c r="D49" i="22"/>
  <c r="H50" i="22"/>
  <c r="Z38" i="22"/>
  <c r="Y38" i="22"/>
  <c r="AC39" i="22"/>
  <c r="E41" i="22"/>
  <c r="I42" i="22"/>
  <c r="M43" i="22"/>
  <c r="Q44" i="22"/>
  <c r="U45" i="22"/>
  <c r="Y46" i="22"/>
  <c r="M47" i="22"/>
  <c r="Q48" i="22"/>
  <c r="U49" i="22"/>
  <c r="Y50" i="22"/>
  <c r="V39" i="22"/>
  <c r="J44" i="22"/>
  <c r="Z48" i="22"/>
  <c r="R47" i="22"/>
  <c r="V42" i="22"/>
  <c r="J47" i="22"/>
  <c r="AD42" i="22"/>
  <c r="N50" i="22"/>
  <c r="AD43" i="22"/>
  <c r="R48" i="22"/>
  <c r="B41" i="22"/>
  <c r="B38" i="22"/>
  <c r="B40" i="22"/>
  <c r="N22" i="22"/>
  <c r="S21" i="22"/>
  <c r="S22" i="22" s="1"/>
  <c r="W38" i="22"/>
  <c r="AA39" i="22"/>
  <c r="C41" i="22"/>
  <c r="G42" i="22"/>
  <c r="K43" i="22"/>
  <c r="O44" i="22"/>
  <c r="C45" i="22"/>
  <c r="G46" i="22"/>
  <c r="K47" i="22"/>
  <c r="O48" i="22"/>
  <c r="S49" i="22"/>
  <c r="G50" i="22"/>
  <c r="L38" i="22"/>
  <c r="P39" i="22"/>
  <c r="T40" i="22"/>
  <c r="X41" i="22"/>
  <c r="AB42" i="22"/>
  <c r="D44" i="22"/>
  <c r="H45" i="22"/>
  <c r="L46" i="22"/>
  <c r="P47" i="22"/>
  <c r="T48" i="22"/>
  <c r="X49" i="22"/>
  <c r="AB50" i="22"/>
  <c r="M38" i="22"/>
  <c r="Q39" i="22"/>
  <c r="U40" i="22"/>
  <c r="Y41" i="22"/>
  <c r="AC42" i="22"/>
  <c r="E44" i="22"/>
  <c r="I45" i="22"/>
  <c r="M46" i="22"/>
  <c r="Q47" i="22"/>
  <c r="U48" i="22"/>
  <c r="Y49" i="22"/>
  <c r="AC50" i="22"/>
  <c r="J40" i="22"/>
  <c r="Z44" i="22"/>
  <c r="N49" i="22"/>
  <c r="J49" i="22"/>
  <c r="J43" i="22"/>
  <c r="Z47" i="22"/>
  <c r="F50" i="22"/>
  <c r="AD39" i="22"/>
  <c r="R44" i="22"/>
  <c r="F49" i="22"/>
  <c r="B45" i="22"/>
  <c r="B39" i="22"/>
  <c r="E22" i="22"/>
  <c r="AD22" i="22"/>
  <c r="AD23" i="22" s="1"/>
  <c r="AD24" i="22"/>
  <c r="L21" i="22"/>
  <c r="V21" i="22"/>
  <c r="X21" i="22"/>
  <c r="K21" i="22"/>
  <c r="K22" i="22" s="1"/>
  <c r="U21" i="22"/>
  <c r="U22" i="22" s="1"/>
  <c r="V22" i="22"/>
  <c r="R22" i="22"/>
  <c r="F23" i="22"/>
  <c r="O21" i="22"/>
  <c r="Y21" i="22"/>
  <c r="W22" i="22"/>
  <c r="B21" i="22"/>
  <c r="O38" i="22"/>
  <c r="C39" i="22"/>
  <c r="S39" i="22"/>
  <c r="G40" i="22"/>
  <c r="W40" i="22"/>
  <c r="K41" i="22"/>
  <c r="AA41" i="22"/>
  <c r="O42" i="22"/>
  <c r="C43" i="22"/>
  <c r="S43" i="22"/>
  <c r="G44" i="22"/>
  <c r="W44" i="22"/>
  <c r="K45" i="22"/>
  <c r="AA45" i="22"/>
  <c r="O46" i="22"/>
  <c r="C47" i="22"/>
  <c r="S47" i="22"/>
  <c r="G48" i="22"/>
  <c r="W48" i="22"/>
  <c r="K49" i="22"/>
  <c r="AA49" i="22"/>
  <c r="O50" i="22"/>
  <c r="D38" i="22"/>
  <c r="T38" i="22"/>
  <c r="H39" i="22"/>
  <c r="X39" i="22"/>
  <c r="L40" i="22"/>
  <c r="AB40" i="22"/>
  <c r="P41" i="22"/>
  <c r="D42" i="22"/>
  <c r="T42" i="22"/>
  <c r="H43" i="22"/>
  <c r="X43" i="22"/>
  <c r="L44" i="22"/>
  <c r="AB44" i="22"/>
  <c r="P45" i="22"/>
  <c r="D46" i="22"/>
  <c r="T46" i="22"/>
  <c r="H47" i="22"/>
  <c r="X47" i="22"/>
  <c r="L48" i="22"/>
  <c r="AB48" i="22"/>
  <c r="P49" i="22"/>
  <c r="D50" i="22"/>
  <c r="T50" i="22"/>
  <c r="R38" i="22"/>
  <c r="E38" i="22"/>
  <c r="U38" i="22"/>
  <c r="I39" i="22"/>
  <c r="Y39" i="22"/>
  <c r="M40" i="22"/>
  <c r="AC40" i="22"/>
  <c r="Q41" i="22"/>
  <c r="E42" i="22"/>
  <c r="U42" i="22"/>
  <c r="I43" i="22"/>
  <c r="Y43" i="22"/>
  <c r="M44" i="22"/>
  <c r="AC44" i="22"/>
  <c r="Q45" i="22"/>
  <c r="E46" i="22"/>
  <c r="U46" i="22"/>
  <c r="I47" i="22"/>
  <c r="Y47" i="22"/>
  <c r="M48" i="22"/>
  <c r="AC48" i="22"/>
  <c r="Q49" i="22"/>
  <c r="E50" i="22"/>
  <c r="U50" i="22"/>
  <c r="R39" i="22"/>
  <c r="N41" i="22"/>
  <c r="V43" i="22"/>
  <c r="AD45" i="22"/>
  <c r="J48" i="22"/>
  <c r="R50" i="22"/>
  <c r="Z39" i="22"/>
  <c r="N44" i="22"/>
  <c r="AD48" i="22"/>
  <c r="V48" i="22"/>
  <c r="N43" i="22"/>
  <c r="AD47" i="22"/>
  <c r="R43" i="22"/>
  <c r="B48" i="22"/>
  <c r="B47" i="22"/>
  <c r="AC22" i="22"/>
  <c r="AD25" i="22"/>
  <c r="V23" i="22"/>
  <c r="S38" i="22"/>
  <c r="K40" i="22"/>
  <c r="C42" i="22"/>
  <c r="G43" i="22"/>
  <c r="K44" i="22"/>
  <c r="O45" i="22"/>
  <c r="S46" i="22"/>
  <c r="W47" i="22"/>
  <c r="AA48" i="22"/>
  <c r="C50" i="22"/>
  <c r="H38" i="22"/>
  <c r="L39" i="22"/>
  <c r="P40" i="22"/>
  <c r="T41" i="22"/>
  <c r="X42" i="22"/>
  <c r="AB43" i="22"/>
  <c r="D45" i="22"/>
  <c r="X46" i="22"/>
  <c r="AB47" i="22"/>
  <c r="P48" i="22"/>
  <c r="T49" i="22"/>
  <c r="X50" i="22"/>
  <c r="I38" i="22"/>
  <c r="M39" i="22"/>
  <c r="Q40" i="22"/>
  <c r="U41" i="22"/>
  <c r="Y42" i="22"/>
  <c r="AC43" i="22"/>
  <c r="E45" i="22"/>
  <c r="I46" i="22"/>
  <c r="AC47" i="22"/>
  <c r="E49" i="22"/>
  <c r="I50" i="22"/>
  <c r="V38" i="22"/>
  <c r="AD41" i="22"/>
  <c r="R46" i="22"/>
  <c r="V40" i="22"/>
  <c r="N40" i="22"/>
  <c r="AD44" i="22"/>
  <c r="R49" i="22"/>
  <c r="V41" i="22"/>
  <c r="J46" i="22"/>
  <c r="Z50" i="22"/>
  <c r="V44" i="22"/>
  <c r="B44" i="22"/>
  <c r="F24" i="22"/>
  <c r="Y22" i="22"/>
  <c r="G21" i="22"/>
  <c r="Q21" i="22"/>
  <c r="Q22" i="22" s="1"/>
  <c r="G22" i="22"/>
  <c r="G23" i="22"/>
  <c r="P21" i="22"/>
  <c r="Z21" i="22"/>
  <c r="C22" i="22"/>
  <c r="L22" i="22"/>
  <c r="L23" i="22" s="1"/>
  <c r="T21" i="22"/>
  <c r="T22" i="22" s="1"/>
  <c r="H21" i="22"/>
  <c r="G38" i="22"/>
  <c r="K39" i="22"/>
  <c r="O40" i="22"/>
  <c r="S41" i="22"/>
  <c r="W42" i="22"/>
  <c r="AA43" i="22"/>
  <c r="S45" i="22"/>
  <c r="W46" i="22"/>
  <c r="AA47" i="22"/>
  <c r="C49" i="22"/>
  <c r="W50" i="22"/>
  <c r="AB38" i="22"/>
  <c r="D40" i="22"/>
  <c r="H41" i="22"/>
  <c r="L42" i="22"/>
  <c r="P43" i="22"/>
  <c r="T44" i="22"/>
  <c r="X45" i="22"/>
  <c r="AB46" i="22"/>
  <c r="D48" i="22"/>
  <c r="H49" i="22"/>
  <c r="L50" i="22"/>
  <c r="F39" i="22"/>
  <c r="AC38" i="22"/>
  <c r="E40" i="22"/>
  <c r="I41" i="22"/>
  <c r="M42" i="22"/>
  <c r="Q43" i="22"/>
  <c r="U44" i="22"/>
  <c r="Y45" i="22"/>
  <c r="AC46" i="22"/>
  <c r="E48" i="22"/>
  <c r="I49" i="22"/>
  <c r="M50" i="22"/>
  <c r="AD38" i="22"/>
  <c r="R42" i="22"/>
  <c r="F47" i="22"/>
  <c r="N42" i="22"/>
  <c r="AD40" i="22"/>
  <c r="R45" i="22"/>
  <c r="J45" i="22"/>
  <c r="J42" i="22"/>
  <c r="Z46" i="22"/>
  <c r="J41" i="22"/>
  <c r="N46" i="22"/>
  <c r="B42" i="22"/>
  <c r="N23" i="22"/>
  <c r="O22" i="22"/>
  <c r="J22" i="22"/>
  <c r="D22" i="22"/>
  <c r="N24" i="22"/>
  <c r="L24" i="22"/>
  <c r="R23" i="22"/>
  <c r="W23" i="22"/>
  <c r="B22" i="22"/>
  <c r="B23" i="22" s="1"/>
  <c r="B24" i="22"/>
  <c r="G24" i="22"/>
  <c r="P22" i="22"/>
  <c r="Z22" i="22"/>
  <c r="Z23" i="22"/>
  <c r="H22" i="22"/>
  <c r="O23" i="22"/>
  <c r="J23" i="22"/>
  <c r="D23" i="22"/>
  <c r="N25" i="22"/>
  <c r="N26" i="22" s="1"/>
  <c r="L25" i="22"/>
  <c r="L26" i="22" s="1"/>
  <c r="L27" i="22"/>
  <c r="R24" i="22"/>
  <c r="R25" i="22"/>
  <c r="R26" i="22" s="1"/>
  <c r="R27" i="22"/>
  <c r="W24" i="22"/>
  <c r="B25" i="22"/>
  <c r="B26" i="22" s="1"/>
  <c r="G25" i="22"/>
  <c r="G26" i="22" s="1"/>
  <c r="P23" i="22"/>
  <c r="Z24" i="22"/>
  <c r="Z25" i="22"/>
  <c r="H23" i="22"/>
  <c r="O24" i="22"/>
  <c r="J24" i="22"/>
  <c r="J25" i="22" s="1"/>
  <c r="J26" i="22"/>
  <c r="D24" i="22"/>
  <c r="D25" i="22"/>
  <c r="D26" i="22" s="1"/>
  <c r="W25" i="22"/>
  <c r="W26" i="22" s="1"/>
  <c r="P24" i="22"/>
  <c r="P25" i="22"/>
  <c r="H24" i="22"/>
  <c r="O25" i="22"/>
  <c r="O26" i="22"/>
  <c r="P26" i="22"/>
  <c r="P27" i="22"/>
  <c r="B22" i="21" l="1"/>
  <c r="R31" i="21"/>
  <c r="R32" i="21" s="1"/>
  <c r="AD22" i="21"/>
  <c r="AD31" i="21"/>
  <c r="AD32" i="21" s="1"/>
  <c r="N31" i="21"/>
  <c r="N32" i="21" s="1"/>
  <c r="AK42" i="27"/>
  <c r="V75" i="27" s="1"/>
  <c r="S75" i="27"/>
  <c r="AK45" i="27"/>
  <c r="V78" i="27" s="1"/>
  <c r="S78" i="27"/>
  <c r="AK44" i="27"/>
  <c r="V77" i="27" s="1"/>
  <c r="P77" i="27"/>
  <c r="AK37" i="27"/>
  <c r="V70" i="27" s="1"/>
  <c r="AK36" i="27"/>
  <c r="V69" i="27" s="1"/>
  <c r="AK48" i="27"/>
  <c r="V81" i="27" s="1"/>
  <c r="AK40" i="27"/>
  <c r="V73" i="27" s="1"/>
  <c r="AK52" i="27"/>
  <c r="V85" i="27" s="1"/>
  <c r="AK50" i="27"/>
  <c r="V83" i="27" s="1"/>
  <c r="AK47" i="27"/>
  <c r="V80" i="27" s="1"/>
  <c r="AK51" i="27"/>
  <c r="V84" i="27" s="1"/>
  <c r="AK35" i="27"/>
  <c r="V68" i="27" s="1"/>
  <c r="AK38" i="27"/>
  <c r="V71" i="27" s="1"/>
  <c r="AK49" i="27"/>
  <c r="V82" i="27" s="1"/>
  <c r="AK41" i="27"/>
  <c r="V74" i="27" s="1"/>
  <c r="AK46" i="27"/>
  <c r="V79" i="27" s="1"/>
  <c r="AK39" i="27"/>
  <c r="V72" i="27" s="1"/>
  <c r="AK43" i="27"/>
  <c r="V76" i="27" s="1"/>
  <c r="Z31" i="21"/>
  <c r="Z32" i="21" s="1"/>
  <c r="F31" i="21"/>
  <c r="F32" i="21" s="1"/>
  <c r="B31" i="21"/>
  <c r="B32" i="21" s="1"/>
  <c r="V31" i="21"/>
  <c r="V32" i="21" s="1"/>
  <c r="J31" i="21"/>
  <c r="J32" i="21" s="1"/>
  <c r="AC31" i="21"/>
  <c r="AC32" i="21" s="1"/>
  <c r="Q31" i="21"/>
  <c r="Q32" i="21" s="1"/>
  <c r="E31" i="21"/>
  <c r="E32" i="21" s="1"/>
  <c r="AB31" i="21"/>
  <c r="AB32" i="21" s="1"/>
  <c r="T31" i="21"/>
  <c r="T32" i="21" s="1"/>
  <c r="D31" i="21"/>
  <c r="D32" i="21" s="1"/>
  <c r="U31" i="21"/>
  <c r="U32" i="21" s="1"/>
  <c r="M31" i="21"/>
  <c r="M32" i="21" s="1"/>
  <c r="X31" i="21"/>
  <c r="X32" i="21" s="1"/>
  <c r="P31" i="21"/>
  <c r="P32" i="21" s="1"/>
  <c r="H31" i="21"/>
  <c r="H32" i="21" s="1"/>
  <c r="AA31" i="21"/>
  <c r="AA32" i="21" s="1"/>
  <c r="W31" i="21"/>
  <c r="W32" i="21" s="1"/>
  <c r="S31" i="21"/>
  <c r="S32" i="21" s="1"/>
  <c r="O31" i="21"/>
  <c r="O32" i="21" s="1"/>
  <c r="K31" i="21"/>
  <c r="K32" i="21" s="1"/>
  <c r="G31" i="21"/>
  <c r="G32" i="21" s="1"/>
  <c r="C31" i="21"/>
  <c r="C32" i="21" s="1"/>
  <c r="Y31" i="21"/>
  <c r="Y32" i="21" s="1"/>
  <c r="I31" i="21"/>
  <c r="I32" i="21" s="1"/>
  <c r="L31" i="21"/>
  <c r="L32" i="21" s="1"/>
  <c r="B23" i="23"/>
  <c r="AD31" i="22"/>
  <c r="AD32" i="22" s="1"/>
  <c r="AD33" i="22" s="1"/>
  <c r="V31" i="22"/>
  <c r="V32" i="22" s="1"/>
  <c r="V33" i="22" s="1"/>
  <c r="F31" i="22"/>
  <c r="F32" i="22" s="1"/>
  <c r="F33" i="22" s="1"/>
  <c r="AC31" i="22"/>
  <c r="AC32" i="22" s="1"/>
  <c r="AC33" i="22" s="1"/>
  <c r="Y31" i="22"/>
  <c r="Y32" i="22" s="1"/>
  <c r="Y33" i="22" s="1"/>
  <c r="U31" i="22"/>
  <c r="U32" i="22" s="1"/>
  <c r="U33" i="22" s="1"/>
  <c r="Q31" i="22"/>
  <c r="Q32" i="22" s="1"/>
  <c r="Q33" i="22" s="1"/>
  <c r="M31" i="22"/>
  <c r="M32" i="22" s="1"/>
  <c r="M33" i="22" s="1"/>
  <c r="I31" i="22"/>
  <c r="I32" i="22" s="1"/>
  <c r="I33" i="22" s="1"/>
  <c r="E31" i="22"/>
  <c r="E32" i="22" s="1"/>
  <c r="E33" i="22" s="1"/>
  <c r="Z31" i="22"/>
  <c r="Z32" i="22" s="1"/>
  <c r="Z33" i="22" s="1"/>
  <c r="R31" i="22"/>
  <c r="R32" i="22" s="1"/>
  <c r="R33" i="22" s="1"/>
  <c r="J31" i="22"/>
  <c r="J32" i="22" s="1"/>
  <c r="J33" i="22" s="1"/>
  <c r="AB31" i="22"/>
  <c r="AB32" i="22" s="1"/>
  <c r="AB33" i="22" s="1"/>
  <c r="X31" i="22"/>
  <c r="X32" i="22" s="1"/>
  <c r="X33" i="22" s="1"/>
  <c r="T31" i="22"/>
  <c r="T32" i="22" s="1"/>
  <c r="T33" i="22" s="1"/>
  <c r="P31" i="22"/>
  <c r="P32" i="22" s="1"/>
  <c r="P33" i="22" s="1"/>
  <c r="L31" i="22"/>
  <c r="L32" i="22" s="1"/>
  <c r="L33" i="22" s="1"/>
  <c r="H31" i="22"/>
  <c r="H32" i="22" s="1"/>
  <c r="H33" i="22" s="1"/>
  <c r="D31" i="22"/>
  <c r="D32" i="22" s="1"/>
  <c r="D33" i="22" s="1"/>
  <c r="N31" i="22"/>
  <c r="N32" i="22" s="1"/>
  <c r="N33" i="22" s="1"/>
  <c r="AA31" i="22"/>
  <c r="AA32" i="22" s="1"/>
  <c r="AA33" i="22" s="1"/>
  <c r="W31" i="22"/>
  <c r="W32" i="22" s="1"/>
  <c r="W33" i="22" s="1"/>
  <c r="S31" i="22"/>
  <c r="S32" i="22" s="1"/>
  <c r="S33" i="22" s="1"/>
  <c r="O31" i="22"/>
  <c r="O32" i="22" s="1"/>
  <c r="O33" i="22" s="1"/>
  <c r="K31" i="22"/>
  <c r="K32" i="22" s="1"/>
  <c r="K33" i="22" s="1"/>
  <c r="G31" i="22"/>
  <c r="G32" i="22" s="1"/>
  <c r="G33" i="22" s="1"/>
  <c r="C31" i="22"/>
  <c r="C32" i="22" s="1"/>
  <c r="C33" i="22" s="1"/>
  <c r="B31" i="22"/>
  <c r="B32" i="22" s="1"/>
  <c r="B33" i="22" s="1"/>
  <c r="T22" i="21"/>
  <c r="AC22" i="21"/>
  <c r="P22" i="21"/>
  <c r="Z22" i="21"/>
  <c r="L22" i="21"/>
  <c r="X22" i="21"/>
  <c r="H22" i="21"/>
  <c r="R22" i="21"/>
  <c r="J22" i="21"/>
  <c r="C22" i="21"/>
  <c r="W22" i="21"/>
  <c r="S22" i="21"/>
  <c r="O22" i="21"/>
  <c r="K22" i="21"/>
  <c r="Y22" i="21"/>
  <c r="Q22" i="21"/>
  <c r="D22" i="21"/>
  <c r="V22" i="21"/>
  <c r="N22" i="21"/>
  <c r="F22" i="21"/>
  <c r="I22" i="21"/>
  <c r="E22" i="21"/>
  <c r="AA22" i="21"/>
  <c r="AB22" i="21"/>
  <c r="U22" i="21"/>
  <c r="M22" i="21"/>
  <c r="B23" i="21"/>
  <c r="G22" i="21"/>
  <c r="AC34" i="23"/>
  <c r="AC35" i="23" s="1"/>
  <c r="AC36" i="23" s="1"/>
  <c r="AB34" i="23"/>
  <c r="AB35" i="23" s="1"/>
  <c r="AB36" i="23" s="1"/>
  <c r="X34" i="23"/>
  <c r="X35" i="23" s="1"/>
  <c r="X36" i="23" s="1"/>
  <c r="U34" i="23"/>
  <c r="U35" i="23" s="1"/>
  <c r="U36" i="23" s="1"/>
  <c r="T34" i="23"/>
  <c r="T35" i="23" s="1"/>
  <c r="T36" i="23" s="1"/>
  <c r="P34" i="23"/>
  <c r="P35" i="23" s="1"/>
  <c r="P36" i="23" s="1"/>
  <c r="M34" i="23"/>
  <c r="M35" i="23" s="1"/>
  <c r="M36" i="23" s="1"/>
  <c r="L34" i="23"/>
  <c r="L35" i="23" s="1"/>
  <c r="L36" i="23" s="1"/>
  <c r="H34" i="23"/>
  <c r="H35" i="23" s="1"/>
  <c r="H36" i="23" s="1"/>
  <c r="W34" i="23"/>
  <c r="W35" i="23" s="1"/>
  <c r="W36" i="23" s="1"/>
  <c r="G34" i="23"/>
  <c r="G35" i="23" s="1"/>
  <c r="G36" i="23" s="1"/>
  <c r="AA34" i="23"/>
  <c r="AA35" i="23" s="1"/>
  <c r="AA36" i="23" s="1"/>
  <c r="O34" i="23"/>
  <c r="O35" i="23" s="1"/>
  <c r="O36" i="23" s="1"/>
  <c r="Q34" i="23"/>
  <c r="Q35" i="23" s="1"/>
  <c r="Q36" i="23" s="1"/>
  <c r="I34" i="23"/>
  <c r="I35" i="23" s="1"/>
  <c r="I36" i="23" s="1"/>
  <c r="Y34" i="23"/>
  <c r="Y35" i="23" s="1"/>
  <c r="Y36" i="23" s="1"/>
  <c r="S34" i="23"/>
  <c r="S35" i="23" s="1"/>
  <c r="S36" i="23" s="1"/>
  <c r="K34" i="23"/>
  <c r="K35" i="23" s="1"/>
  <c r="K36" i="23" s="1"/>
  <c r="J34" i="23"/>
  <c r="J35" i="23" s="1"/>
  <c r="J36" i="23" s="1"/>
  <c r="F34" i="23"/>
  <c r="F35" i="23" s="1"/>
  <c r="F36" i="23" s="1"/>
  <c r="E34" i="23"/>
  <c r="E35" i="23" s="1"/>
  <c r="E36" i="23" s="1"/>
  <c r="D34" i="23"/>
  <c r="D35" i="23" s="1"/>
  <c r="D36" i="23" s="1"/>
  <c r="R34" i="23"/>
  <c r="R35" i="23" s="1"/>
  <c r="R36" i="23" s="1"/>
  <c r="Z34" i="23"/>
  <c r="Z35" i="23" s="1"/>
  <c r="Z36" i="23" s="1"/>
  <c r="N34" i="23"/>
  <c r="N35" i="23" s="1"/>
  <c r="N36" i="23" s="1"/>
  <c r="AD34" i="23"/>
  <c r="AD35" i="23" s="1"/>
  <c r="AD36" i="23" s="1"/>
  <c r="V34" i="23"/>
  <c r="V35" i="23" s="1"/>
  <c r="V36" i="23" s="1"/>
  <c r="C34" i="23"/>
  <c r="C35" i="23" s="1"/>
  <c r="C36" i="23" s="1"/>
  <c r="B34" i="23"/>
  <c r="B35" i="23" s="1"/>
  <c r="B36" i="23" s="1"/>
  <c r="H25" i="22"/>
  <c r="H26" i="22" s="1"/>
  <c r="F25" i="22"/>
  <c r="AB22" i="22"/>
  <c r="J27" i="22"/>
  <c r="AA23" i="22"/>
  <c r="I23" i="22"/>
  <c r="E23" i="22"/>
  <c r="AC23" i="22"/>
  <c r="E24" i="22"/>
  <c r="D27" i="22"/>
  <c r="D28" i="22" s="1"/>
  <c r="V24" i="22"/>
  <c r="W27" i="22"/>
  <c r="C23" i="22"/>
  <c r="K23" i="22"/>
  <c r="K24" i="22" s="1"/>
  <c r="R28" i="22"/>
  <c r="K25" i="22"/>
  <c r="Z26" i="22"/>
  <c r="Z27" i="22" s="1"/>
  <c r="AD26" i="22"/>
  <c r="Z28" i="22"/>
  <c r="AB23" i="22"/>
  <c r="P28" i="22"/>
  <c r="M23" i="22"/>
  <c r="M24" i="22" s="1"/>
  <c r="L28" i="22"/>
  <c r="T23" i="22"/>
  <c r="H27" i="22"/>
  <c r="AA24" i="22"/>
  <c r="I24" i="22"/>
  <c r="M25" i="22"/>
  <c r="N27" i="22"/>
  <c r="N28" i="22" s="1"/>
  <c r="X22" i="22"/>
  <c r="O27" i="22"/>
  <c r="Y23" i="22"/>
  <c r="Q23" i="22"/>
  <c r="G27" i="22"/>
  <c r="B27" i="22"/>
  <c r="U23" i="22"/>
  <c r="S23" i="22"/>
  <c r="C24" i="22"/>
  <c r="I25" i="22"/>
  <c r="M26" i="22"/>
  <c r="AC24" i="22"/>
  <c r="AC25" i="22"/>
  <c r="AC26" i="22" s="1"/>
  <c r="E25" i="22"/>
  <c r="E26" i="22" s="1"/>
  <c r="AA25" i="22"/>
  <c r="AA26" i="22" s="1"/>
  <c r="I26" i="22"/>
  <c r="F26" i="22"/>
  <c r="V25" i="22"/>
  <c r="V26" i="22"/>
  <c r="V27" i="22"/>
  <c r="V28" i="22" s="1"/>
  <c r="AD27" i="22"/>
  <c r="AD28" i="22" s="1"/>
  <c r="AB24" i="22"/>
  <c r="T24" i="22"/>
  <c r="X23" i="22"/>
  <c r="X24" i="22"/>
  <c r="X25" i="22"/>
  <c r="X26" i="22"/>
  <c r="Y24" i="22"/>
  <c r="Q24" i="22"/>
  <c r="Q25" i="22" s="1"/>
  <c r="Q26" i="22"/>
  <c r="Q27" i="22" s="1"/>
  <c r="U24" i="22"/>
  <c r="S24" i="22"/>
  <c r="I27" i="22"/>
  <c r="I28" i="22"/>
  <c r="F27" i="22"/>
  <c r="F28" i="22"/>
  <c r="AB25" i="22"/>
  <c r="T25" i="22"/>
  <c r="T26" i="22"/>
  <c r="T27" i="22" s="1"/>
  <c r="X27" i="22"/>
  <c r="X28" i="22"/>
  <c r="Y25" i="22"/>
  <c r="Y26" i="22"/>
  <c r="Y27" i="22" s="1"/>
  <c r="U25" i="22"/>
  <c r="S25" i="22"/>
  <c r="S26" i="22" s="1"/>
  <c r="S27" i="22"/>
  <c r="AB26" i="22"/>
  <c r="AB27" i="22" s="1"/>
  <c r="U26" i="22"/>
  <c r="U27" i="22" s="1"/>
  <c r="V37" i="23" l="1"/>
  <c r="R37" i="23"/>
  <c r="I37" i="23"/>
  <c r="M37" i="23"/>
  <c r="AC54" i="27"/>
  <c r="W23" i="21"/>
  <c r="H23" i="21"/>
  <c r="R22" i="26"/>
  <c r="T34" i="22"/>
  <c r="V54" i="27" s="1"/>
  <c r="C33" i="21"/>
  <c r="C34" i="21" s="1"/>
  <c r="S33" i="21"/>
  <c r="S34" i="21" s="1"/>
  <c r="P30" i="24"/>
  <c r="P33" i="21"/>
  <c r="P34" i="21" s="1"/>
  <c r="D33" i="21"/>
  <c r="D34" i="21" s="1"/>
  <c r="Q30" i="24"/>
  <c r="Q33" i="21"/>
  <c r="Q34" i="21" s="1"/>
  <c r="B33" i="21"/>
  <c r="B34" i="21" s="1"/>
  <c r="N33" i="21"/>
  <c r="N34" i="21" s="1"/>
  <c r="R33" i="21"/>
  <c r="R34" i="21" s="1"/>
  <c r="AD37" i="23"/>
  <c r="Q37" i="23"/>
  <c r="W37" i="23"/>
  <c r="W22" i="24" s="1"/>
  <c r="P37" i="23"/>
  <c r="AB37" i="23"/>
  <c r="X23" i="21"/>
  <c r="AC23" i="21"/>
  <c r="W34" i="22"/>
  <c r="Y22" i="26" s="1"/>
  <c r="H34" i="22"/>
  <c r="Q34" i="22"/>
  <c r="Q22" i="24" s="1"/>
  <c r="F34" i="22"/>
  <c r="H22" i="26" s="1"/>
  <c r="L33" i="21"/>
  <c r="L34" i="21" s="1"/>
  <c r="G33" i="21"/>
  <c r="G34" i="21" s="1"/>
  <c r="W33" i="21"/>
  <c r="W34" i="21" s="1"/>
  <c r="X33" i="21"/>
  <c r="X34" i="21" s="1"/>
  <c r="T33" i="21"/>
  <c r="T34" i="21" s="1"/>
  <c r="AC33" i="21"/>
  <c r="AC34" i="21" s="1"/>
  <c r="F33" i="21"/>
  <c r="F34" i="21" s="1"/>
  <c r="AD33" i="21"/>
  <c r="AD34" i="21" s="1"/>
  <c r="AD30" i="24"/>
  <c r="AD23" i="21"/>
  <c r="AD22" i="24"/>
  <c r="B37" i="23"/>
  <c r="E37" i="23"/>
  <c r="S37" i="23"/>
  <c r="O37" i="23"/>
  <c r="T37" i="23"/>
  <c r="K54" i="27"/>
  <c r="K22" i="26"/>
  <c r="L22" i="24"/>
  <c r="V22" i="26"/>
  <c r="AA34" i="22"/>
  <c r="AA22" i="24" s="1"/>
  <c r="L34" i="22"/>
  <c r="N54" i="27" s="1"/>
  <c r="AB34" i="22"/>
  <c r="AD54" i="27" s="1"/>
  <c r="V34" i="22"/>
  <c r="V22" i="24" s="1"/>
  <c r="I30" i="24"/>
  <c r="I33" i="21"/>
  <c r="I34" i="21" s="1"/>
  <c r="K33" i="21"/>
  <c r="K34" i="21" s="1"/>
  <c r="AA30" i="24"/>
  <c r="AA33" i="21"/>
  <c r="AA34" i="21" s="1"/>
  <c r="M33" i="21"/>
  <c r="M34" i="21" s="1"/>
  <c r="AB30" i="24"/>
  <c r="AB33" i="21"/>
  <c r="AB34" i="21" s="1"/>
  <c r="J33" i="21"/>
  <c r="J34" i="21" s="1"/>
  <c r="Z33" i="21"/>
  <c r="Z34" i="21" s="1"/>
  <c r="C37" i="23"/>
  <c r="F37" i="23"/>
  <c r="AA37" i="23"/>
  <c r="L37" i="23"/>
  <c r="U37" i="23"/>
  <c r="G23" i="21"/>
  <c r="H54" i="27"/>
  <c r="S54" i="27"/>
  <c r="S22" i="26"/>
  <c r="Z23" i="21"/>
  <c r="B34" i="22"/>
  <c r="B22" i="26" s="1"/>
  <c r="P34" i="22"/>
  <c r="R54" i="27" s="1"/>
  <c r="J34" i="22"/>
  <c r="I34" i="22"/>
  <c r="Y34" i="22"/>
  <c r="AD34" i="22"/>
  <c r="AF22" i="26" s="1"/>
  <c r="Y33" i="21"/>
  <c r="Y34" i="21" s="1"/>
  <c r="O33" i="21"/>
  <c r="O34" i="21" s="1"/>
  <c r="H33" i="21"/>
  <c r="H34" i="21" s="1"/>
  <c r="U33" i="21"/>
  <c r="U34" i="21" s="1"/>
  <c r="E33" i="21"/>
  <c r="E34" i="21" s="1"/>
  <c r="V33" i="21"/>
  <c r="V34" i="21" s="1"/>
  <c r="V30" i="24"/>
  <c r="T23" i="21"/>
  <c r="D23" i="21"/>
  <c r="O23" i="21"/>
  <c r="B24" i="23"/>
  <c r="B25" i="23" s="1"/>
  <c r="P23" i="21"/>
  <c r="H24" i="21"/>
  <c r="AC24" i="21"/>
  <c r="L23" i="21"/>
  <c r="U23" i="21"/>
  <c r="J23" i="21"/>
  <c r="X24" i="21"/>
  <c r="AA23" i="21"/>
  <c r="I23" i="21"/>
  <c r="N23" i="21"/>
  <c r="X25" i="21"/>
  <c r="AB23" i="21"/>
  <c r="C23" i="21"/>
  <c r="K23" i="21"/>
  <c r="D24" i="21"/>
  <c r="Q23" i="21"/>
  <c r="R23" i="21"/>
  <c r="B24" i="21"/>
  <c r="G24" i="21"/>
  <c r="M23" i="21"/>
  <c r="E23" i="21"/>
  <c r="F23" i="21"/>
  <c r="V23" i="21"/>
  <c r="Y23" i="21"/>
  <c r="O24" i="21"/>
  <c r="S23" i="21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P164" i="20"/>
  <c r="Q164" i="20"/>
  <c r="R164" i="20"/>
  <c r="S164" i="20"/>
  <c r="T164" i="20"/>
  <c r="U164" i="20"/>
  <c r="V164" i="20"/>
  <c r="W164" i="20"/>
  <c r="X164" i="20"/>
  <c r="Y164" i="20"/>
  <c r="Z164" i="20"/>
  <c r="AA164" i="20"/>
  <c r="AB164" i="20"/>
  <c r="AC164" i="20"/>
  <c r="AD164" i="20"/>
  <c r="AE164" i="20"/>
  <c r="C164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T155" i="20"/>
  <c r="U155" i="20"/>
  <c r="V155" i="20"/>
  <c r="W155" i="20"/>
  <c r="X155" i="20"/>
  <c r="Y155" i="20"/>
  <c r="Z155" i="20"/>
  <c r="AA155" i="20"/>
  <c r="AB155" i="20"/>
  <c r="AC155" i="20"/>
  <c r="AD155" i="20"/>
  <c r="AE155" i="20"/>
  <c r="C155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P146" i="20"/>
  <c r="Q146" i="20"/>
  <c r="R146" i="20"/>
  <c r="S146" i="20"/>
  <c r="T146" i="20"/>
  <c r="U146" i="20"/>
  <c r="V146" i="20"/>
  <c r="W146" i="20"/>
  <c r="X146" i="20"/>
  <c r="Y146" i="20"/>
  <c r="Z146" i="20"/>
  <c r="AA146" i="20"/>
  <c r="AB146" i="20"/>
  <c r="AC146" i="20"/>
  <c r="AD146" i="20"/>
  <c r="AE146" i="20"/>
  <c r="C146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P137" i="20"/>
  <c r="Q137" i="20"/>
  <c r="R137" i="20"/>
  <c r="S137" i="20"/>
  <c r="T137" i="20"/>
  <c r="U137" i="20"/>
  <c r="V137" i="20"/>
  <c r="W137" i="20"/>
  <c r="X137" i="20"/>
  <c r="Y137" i="20"/>
  <c r="Z137" i="20"/>
  <c r="AA137" i="20"/>
  <c r="AB137" i="20"/>
  <c r="AC137" i="20"/>
  <c r="AD137" i="20"/>
  <c r="AE137" i="20"/>
  <c r="C137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P128" i="20"/>
  <c r="Q128" i="20"/>
  <c r="R128" i="20"/>
  <c r="S128" i="20"/>
  <c r="T128" i="20"/>
  <c r="U128" i="20"/>
  <c r="V128" i="20"/>
  <c r="W128" i="20"/>
  <c r="X128" i="20"/>
  <c r="Y128" i="20"/>
  <c r="Z128" i="20"/>
  <c r="AA128" i="20"/>
  <c r="AB128" i="20"/>
  <c r="AC128" i="20"/>
  <c r="AD128" i="20"/>
  <c r="AE128" i="20"/>
  <c r="C128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T119" i="20"/>
  <c r="U119" i="20"/>
  <c r="V119" i="20"/>
  <c r="W119" i="20"/>
  <c r="X119" i="20"/>
  <c r="Y119" i="20"/>
  <c r="Z119" i="20"/>
  <c r="AA119" i="20"/>
  <c r="AB119" i="20"/>
  <c r="AC119" i="20"/>
  <c r="AD119" i="20"/>
  <c r="AE119" i="20"/>
  <c r="C119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T110" i="20"/>
  <c r="U110" i="20"/>
  <c r="V110" i="20"/>
  <c r="W110" i="20"/>
  <c r="X110" i="20"/>
  <c r="Y110" i="20"/>
  <c r="Z110" i="20"/>
  <c r="AA110" i="20"/>
  <c r="AB110" i="20"/>
  <c r="AC110" i="20"/>
  <c r="AD110" i="20"/>
  <c r="AE110" i="20"/>
  <c r="C110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T101" i="20"/>
  <c r="U101" i="20"/>
  <c r="V101" i="20"/>
  <c r="W101" i="20"/>
  <c r="X101" i="20"/>
  <c r="Y101" i="20"/>
  <c r="Z101" i="20"/>
  <c r="AA101" i="20"/>
  <c r="AB101" i="20"/>
  <c r="AC101" i="20"/>
  <c r="AD101" i="20"/>
  <c r="AE101" i="20"/>
  <c r="C101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T92" i="20"/>
  <c r="U92" i="20"/>
  <c r="V92" i="20"/>
  <c r="W92" i="20"/>
  <c r="X92" i="20"/>
  <c r="Y92" i="20"/>
  <c r="Z92" i="20"/>
  <c r="AA92" i="20"/>
  <c r="AB92" i="20"/>
  <c r="AC92" i="20"/>
  <c r="AD92" i="20"/>
  <c r="AE92" i="20"/>
  <c r="C92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AD83" i="20"/>
  <c r="AE83" i="20"/>
  <c r="C8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C7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C6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C56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C47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C3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C2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C2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C11" i="20"/>
  <c r="F2" i="19"/>
  <c r="C2" i="19" s="1"/>
  <c r="F3" i="19"/>
  <c r="C3" i="19" s="1"/>
  <c r="F4" i="19"/>
  <c r="C4" i="19" s="1"/>
  <c r="F5" i="19"/>
  <c r="C5" i="19" s="1"/>
  <c r="F6" i="19"/>
  <c r="C6" i="19" s="1"/>
  <c r="F7" i="19"/>
  <c r="C7" i="19" s="1"/>
  <c r="F8" i="19"/>
  <c r="C8" i="19" s="1"/>
  <c r="F9" i="19"/>
  <c r="C9" i="19" s="1"/>
  <c r="F11" i="19"/>
  <c r="C11" i="19" s="1"/>
  <c r="F12" i="19"/>
  <c r="C12" i="19" s="1"/>
  <c r="F13" i="19"/>
  <c r="C13" i="19" s="1"/>
  <c r="F14" i="19"/>
  <c r="C14" i="19" s="1"/>
  <c r="F15" i="19"/>
  <c r="C15" i="19" s="1"/>
  <c r="F16" i="19"/>
  <c r="C16" i="19" s="1"/>
  <c r="F17" i="19"/>
  <c r="C17" i="19" s="1"/>
  <c r="F18" i="19"/>
  <c r="C18" i="19" s="1"/>
  <c r="F20" i="19"/>
  <c r="C20" i="19" s="1"/>
  <c r="F21" i="19"/>
  <c r="C21" i="19" s="1"/>
  <c r="F22" i="19"/>
  <c r="C22" i="19" s="1"/>
  <c r="F23" i="19"/>
  <c r="C23" i="19" s="1"/>
  <c r="F24" i="19"/>
  <c r="C24" i="19" s="1"/>
  <c r="F25" i="19"/>
  <c r="C25" i="19" s="1"/>
  <c r="F26" i="19"/>
  <c r="C26" i="19" s="1"/>
  <c r="F27" i="19"/>
  <c r="C27" i="19" s="1"/>
  <c r="C36" i="19"/>
  <c r="C45" i="19"/>
  <c r="C48" i="19"/>
  <c r="C72" i="19"/>
  <c r="C81" i="19"/>
  <c r="C101" i="19"/>
  <c r="C108" i="19"/>
  <c r="C128" i="19"/>
  <c r="C137" i="19"/>
  <c r="C153" i="19"/>
  <c r="C155" i="19"/>
  <c r="C159" i="19"/>
  <c r="F29" i="19"/>
  <c r="C29" i="19" s="1"/>
  <c r="F30" i="19"/>
  <c r="C30" i="19" s="1"/>
  <c r="F31" i="19"/>
  <c r="C31" i="19" s="1"/>
  <c r="F32" i="19"/>
  <c r="C32" i="19" s="1"/>
  <c r="F33" i="19"/>
  <c r="C33" i="19" s="1"/>
  <c r="F34" i="19"/>
  <c r="C34" i="19" s="1"/>
  <c r="F35" i="19"/>
  <c r="C35" i="19" s="1"/>
  <c r="F36" i="19"/>
  <c r="F38" i="19"/>
  <c r="C38" i="19" s="1"/>
  <c r="F39" i="19"/>
  <c r="C39" i="19" s="1"/>
  <c r="F40" i="19"/>
  <c r="C40" i="19" s="1"/>
  <c r="F41" i="19"/>
  <c r="C41" i="19" s="1"/>
  <c r="F42" i="19"/>
  <c r="C42" i="19" s="1"/>
  <c r="F43" i="19"/>
  <c r="C43" i="19" s="1"/>
  <c r="F44" i="19"/>
  <c r="C44" i="19" s="1"/>
  <c r="F45" i="19"/>
  <c r="F47" i="19"/>
  <c r="C47" i="19" s="1"/>
  <c r="F48" i="19"/>
  <c r="F49" i="19"/>
  <c r="C49" i="19" s="1"/>
  <c r="F50" i="19"/>
  <c r="C50" i="19" s="1"/>
  <c r="F51" i="19"/>
  <c r="C51" i="19" s="1"/>
  <c r="F52" i="19"/>
  <c r="C52" i="19" s="1"/>
  <c r="F53" i="19"/>
  <c r="C53" i="19" s="1"/>
  <c r="F54" i="19"/>
  <c r="C54" i="19" s="1"/>
  <c r="F56" i="19"/>
  <c r="C56" i="19" s="1"/>
  <c r="F57" i="19"/>
  <c r="C57" i="19" s="1"/>
  <c r="F58" i="19"/>
  <c r="C58" i="19" s="1"/>
  <c r="F59" i="19"/>
  <c r="C59" i="19" s="1"/>
  <c r="F60" i="19"/>
  <c r="C60" i="19" s="1"/>
  <c r="F61" i="19"/>
  <c r="C61" i="19" s="1"/>
  <c r="F62" i="19"/>
  <c r="C62" i="19" s="1"/>
  <c r="F63" i="19"/>
  <c r="C63" i="19" s="1"/>
  <c r="F65" i="19"/>
  <c r="C65" i="19" s="1"/>
  <c r="F66" i="19"/>
  <c r="C66" i="19" s="1"/>
  <c r="F67" i="19"/>
  <c r="C67" i="19" s="1"/>
  <c r="F68" i="19"/>
  <c r="C68" i="19" s="1"/>
  <c r="F69" i="19"/>
  <c r="C69" i="19" s="1"/>
  <c r="F70" i="19"/>
  <c r="C70" i="19" s="1"/>
  <c r="F71" i="19"/>
  <c r="C71" i="19" s="1"/>
  <c r="F72" i="19"/>
  <c r="F74" i="19"/>
  <c r="C74" i="19" s="1"/>
  <c r="F75" i="19"/>
  <c r="C75" i="19" s="1"/>
  <c r="F76" i="19"/>
  <c r="C76" i="19" s="1"/>
  <c r="F77" i="19"/>
  <c r="C77" i="19" s="1"/>
  <c r="F78" i="19"/>
  <c r="C78" i="19" s="1"/>
  <c r="F79" i="19"/>
  <c r="C79" i="19" s="1"/>
  <c r="F80" i="19"/>
  <c r="C80" i="19" s="1"/>
  <c r="F81" i="19"/>
  <c r="F83" i="19"/>
  <c r="C83" i="19" s="1"/>
  <c r="F84" i="19"/>
  <c r="C84" i="19" s="1"/>
  <c r="F85" i="19"/>
  <c r="C85" i="19" s="1"/>
  <c r="F86" i="19"/>
  <c r="C86" i="19" s="1"/>
  <c r="F87" i="19"/>
  <c r="C87" i="19" s="1"/>
  <c r="F88" i="19"/>
  <c r="C88" i="19" s="1"/>
  <c r="F89" i="19"/>
  <c r="C89" i="19" s="1"/>
  <c r="F90" i="19"/>
  <c r="C90" i="19" s="1"/>
  <c r="F92" i="19"/>
  <c r="C92" i="19" s="1"/>
  <c r="F93" i="19"/>
  <c r="C93" i="19" s="1"/>
  <c r="F94" i="19"/>
  <c r="C94" i="19" s="1"/>
  <c r="F95" i="19"/>
  <c r="C95" i="19" s="1"/>
  <c r="F96" i="19"/>
  <c r="C96" i="19" s="1"/>
  <c r="F97" i="19"/>
  <c r="C97" i="19" s="1"/>
  <c r="F98" i="19"/>
  <c r="C98" i="19" s="1"/>
  <c r="F99" i="19"/>
  <c r="C99" i="19" s="1"/>
  <c r="F101" i="19"/>
  <c r="F102" i="19"/>
  <c r="C102" i="19" s="1"/>
  <c r="F103" i="19"/>
  <c r="C103" i="19" s="1"/>
  <c r="F104" i="19"/>
  <c r="C104" i="19" s="1"/>
  <c r="F105" i="19"/>
  <c r="C105" i="19" s="1"/>
  <c r="F106" i="19"/>
  <c r="C106" i="19" s="1"/>
  <c r="F107" i="19"/>
  <c r="C107" i="19" s="1"/>
  <c r="F108" i="19"/>
  <c r="F110" i="19"/>
  <c r="C110" i="19" s="1"/>
  <c r="F111" i="19"/>
  <c r="C111" i="19" s="1"/>
  <c r="F112" i="19"/>
  <c r="C112" i="19" s="1"/>
  <c r="F113" i="19"/>
  <c r="C113" i="19" s="1"/>
  <c r="F114" i="19"/>
  <c r="C114" i="19" s="1"/>
  <c r="F115" i="19"/>
  <c r="C115" i="19" s="1"/>
  <c r="F116" i="19"/>
  <c r="C116" i="19" s="1"/>
  <c r="F117" i="19"/>
  <c r="C117" i="19" s="1"/>
  <c r="F119" i="19"/>
  <c r="C119" i="19" s="1"/>
  <c r="F120" i="19"/>
  <c r="C120" i="19" s="1"/>
  <c r="F121" i="19"/>
  <c r="C121" i="19" s="1"/>
  <c r="F122" i="19"/>
  <c r="C122" i="19" s="1"/>
  <c r="F123" i="19"/>
  <c r="C123" i="19" s="1"/>
  <c r="F124" i="19"/>
  <c r="C124" i="19" s="1"/>
  <c r="F125" i="19"/>
  <c r="C125" i="19" s="1"/>
  <c r="F126" i="19"/>
  <c r="C126" i="19" s="1"/>
  <c r="F128" i="19"/>
  <c r="F129" i="19"/>
  <c r="C129" i="19" s="1"/>
  <c r="F130" i="19"/>
  <c r="C130" i="19" s="1"/>
  <c r="F131" i="19"/>
  <c r="C131" i="19" s="1"/>
  <c r="F132" i="19"/>
  <c r="C132" i="19" s="1"/>
  <c r="F133" i="19"/>
  <c r="C133" i="19" s="1"/>
  <c r="F134" i="19"/>
  <c r="C134" i="19" s="1"/>
  <c r="F135" i="19"/>
  <c r="C135" i="19" s="1"/>
  <c r="F137" i="19"/>
  <c r="F138" i="19"/>
  <c r="C138" i="19" s="1"/>
  <c r="F139" i="19"/>
  <c r="C139" i="19" s="1"/>
  <c r="F140" i="19"/>
  <c r="C140" i="19" s="1"/>
  <c r="F141" i="19"/>
  <c r="C141" i="19" s="1"/>
  <c r="F142" i="19"/>
  <c r="C142" i="19" s="1"/>
  <c r="F143" i="19"/>
  <c r="C143" i="19" s="1"/>
  <c r="F144" i="19"/>
  <c r="C144" i="19" s="1"/>
  <c r="F146" i="19"/>
  <c r="C146" i="19" s="1"/>
  <c r="F147" i="19"/>
  <c r="C147" i="19" s="1"/>
  <c r="F148" i="19"/>
  <c r="C148" i="19" s="1"/>
  <c r="F149" i="19"/>
  <c r="C149" i="19" s="1"/>
  <c r="F150" i="19"/>
  <c r="C150" i="19" s="1"/>
  <c r="F151" i="19"/>
  <c r="C151" i="19" s="1"/>
  <c r="F152" i="19"/>
  <c r="C152" i="19" s="1"/>
  <c r="F153" i="19"/>
  <c r="F155" i="19"/>
  <c r="F156" i="19"/>
  <c r="C156" i="19" s="1"/>
  <c r="F157" i="19"/>
  <c r="C157" i="19" s="1"/>
  <c r="F158" i="19"/>
  <c r="C158" i="19" s="1"/>
  <c r="F159" i="19"/>
  <c r="F160" i="19"/>
  <c r="C160" i="19" s="1"/>
  <c r="F161" i="19"/>
  <c r="C161" i="19" s="1"/>
  <c r="F162" i="19"/>
  <c r="C162" i="19" s="1"/>
  <c r="Y28" i="22"/>
  <c r="AC27" i="22"/>
  <c r="G28" i="22"/>
  <c r="W28" i="22"/>
  <c r="T28" i="22"/>
  <c r="Q28" i="22"/>
  <c r="M27" i="22"/>
  <c r="O28" i="22"/>
  <c r="J28" i="22"/>
  <c r="U28" i="22"/>
  <c r="AC28" i="22"/>
  <c r="AA27" i="22"/>
  <c r="C25" i="22"/>
  <c r="H28" i="22"/>
  <c r="AB28" i="22"/>
  <c r="S28" i="22"/>
  <c r="E27" i="22"/>
  <c r="E28" i="22" s="1"/>
  <c r="B28" i="22"/>
  <c r="K26" i="22"/>
  <c r="AA28" i="22"/>
  <c r="M28" i="22"/>
  <c r="C26" i="22"/>
  <c r="K27" i="22"/>
  <c r="K28" i="22" s="1"/>
  <c r="H23" i="26" l="1"/>
  <c r="H55" i="27"/>
  <c r="F23" i="24"/>
  <c r="AD55" i="27"/>
  <c r="AB23" i="24"/>
  <c r="AD23" i="26"/>
  <c r="AA24" i="21"/>
  <c r="AC55" i="27"/>
  <c r="AA23" i="24"/>
  <c r="AC23" i="26"/>
  <c r="N55" i="27"/>
  <c r="L23" i="24"/>
  <c r="N23" i="26"/>
  <c r="R55" i="27"/>
  <c r="P23" i="24"/>
  <c r="R23" i="26"/>
  <c r="V55" i="27"/>
  <c r="T23" i="24"/>
  <c r="V23" i="26"/>
  <c r="B55" i="27"/>
  <c r="B25" i="21"/>
  <c r="B56" i="27"/>
  <c r="B24" i="26"/>
  <c r="B24" i="24"/>
  <c r="AC25" i="21"/>
  <c r="AD22" i="26"/>
  <c r="Z37" i="23"/>
  <c r="T22" i="24"/>
  <c r="AC37" i="23"/>
  <c r="B54" i="27"/>
  <c r="AD21" i="24"/>
  <c r="AF21" i="26"/>
  <c r="AF53" i="27"/>
  <c r="B30" i="24"/>
  <c r="AC34" i="22"/>
  <c r="AE53" i="27" s="1"/>
  <c r="D34" i="22"/>
  <c r="E56" i="27" s="1"/>
  <c r="P22" i="24"/>
  <c r="B23" i="24"/>
  <c r="G37" i="23"/>
  <c r="T24" i="21"/>
  <c r="V21" i="24"/>
  <c r="X21" i="26"/>
  <c r="X53" i="27"/>
  <c r="N34" i="22"/>
  <c r="P21" i="26" s="1"/>
  <c r="U22" i="26"/>
  <c r="F22" i="24"/>
  <c r="AB22" i="24"/>
  <c r="K30" i="24"/>
  <c r="U34" i="22"/>
  <c r="W54" i="27" s="1"/>
  <c r="W22" i="26"/>
  <c r="AF54" i="27"/>
  <c r="F30" i="24"/>
  <c r="V53" i="27"/>
  <c r="V21" i="26"/>
  <c r="T21" i="24"/>
  <c r="Y21" i="26"/>
  <c r="Y53" i="27"/>
  <c r="W21" i="24"/>
  <c r="N21" i="26"/>
  <c r="L21" i="24"/>
  <c r="N53" i="27"/>
  <c r="Z34" i="22"/>
  <c r="AB23" i="26" s="1"/>
  <c r="G34" i="22"/>
  <c r="I54" i="27" s="1"/>
  <c r="AE23" i="26"/>
  <c r="AE55" i="27"/>
  <c r="AC23" i="24"/>
  <c r="X22" i="26"/>
  <c r="K37" i="23"/>
  <c r="T21" i="26"/>
  <c r="B21" i="24"/>
  <c r="B21" i="26"/>
  <c r="B53" i="27"/>
  <c r="M34" i="22"/>
  <c r="M22" i="24" s="1"/>
  <c r="S34" i="22"/>
  <c r="S23" i="24" s="1"/>
  <c r="J23" i="26"/>
  <c r="Y55" i="27"/>
  <c r="W23" i="24"/>
  <c r="Y23" i="26"/>
  <c r="N22" i="24"/>
  <c r="B23" i="26"/>
  <c r="X23" i="26"/>
  <c r="X55" i="27"/>
  <c r="V23" i="24"/>
  <c r="M24" i="21"/>
  <c r="O55" i="27"/>
  <c r="S55" i="27"/>
  <c r="S23" i="26"/>
  <c r="Q23" i="24"/>
  <c r="W24" i="21"/>
  <c r="K55" i="27"/>
  <c r="K23" i="26"/>
  <c r="I23" i="24"/>
  <c r="W23" i="26"/>
  <c r="U23" i="24"/>
  <c r="W55" i="27"/>
  <c r="Z24" i="21"/>
  <c r="F21" i="26"/>
  <c r="H21" i="24"/>
  <c r="AA53" i="27"/>
  <c r="Y21" i="24"/>
  <c r="O34" i="22"/>
  <c r="O24" i="24" s="1"/>
  <c r="AB22" i="26"/>
  <c r="I55" i="27"/>
  <c r="G23" i="24"/>
  <c r="I23" i="26"/>
  <c r="Y37" i="23"/>
  <c r="Z30" i="24"/>
  <c r="AD53" i="27"/>
  <c r="AD21" i="26"/>
  <c r="AB21" i="24"/>
  <c r="AC21" i="26"/>
  <c r="AC53" i="27"/>
  <c r="AA21" i="24"/>
  <c r="K21" i="26"/>
  <c r="I21" i="24"/>
  <c r="K53" i="27"/>
  <c r="E34" i="22"/>
  <c r="F23" i="26" s="1"/>
  <c r="K34" i="22"/>
  <c r="M22" i="26" s="1"/>
  <c r="N22" i="26"/>
  <c r="Q22" i="26"/>
  <c r="I22" i="24"/>
  <c r="U22" i="24"/>
  <c r="H37" i="23"/>
  <c r="H30" i="24" s="1"/>
  <c r="N37" i="23"/>
  <c r="P23" i="26" s="1"/>
  <c r="B22" i="24"/>
  <c r="AF23" i="26"/>
  <c r="AF55" i="27"/>
  <c r="AD23" i="24"/>
  <c r="AD24" i="21"/>
  <c r="F21" i="24"/>
  <c r="H21" i="26"/>
  <c r="H53" i="27"/>
  <c r="T30" i="24"/>
  <c r="W30" i="24"/>
  <c r="L30" i="24"/>
  <c r="X34" i="22"/>
  <c r="X21" i="24" s="1"/>
  <c r="AE22" i="26"/>
  <c r="Z22" i="26"/>
  <c r="K22" i="24"/>
  <c r="X54" i="27"/>
  <c r="D37" i="23"/>
  <c r="E55" i="27" s="1"/>
  <c r="N30" i="24"/>
  <c r="S53" i="27"/>
  <c r="S21" i="26"/>
  <c r="Q21" i="24"/>
  <c r="R21" i="26"/>
  <c r="R53" i="27"/>
  <c r="P21" i="24"/>
  <c r="R34" i="22"/>
  <c r="C34" i="22"/>
  <c r="J22" i="26"/>
  <c r="Y54" i="27"/>
  <c r="Y22" i="24"/>
  <c r="P22" i="26"/>
  <c r="AC22" i="26"/>
  <c r="X37" i="23"/>
  <c r="Z23" i="26" s="1"/>
  <c r="J37" i="23"/>
  <c r="J21" i="24" s="1"/>
  <c r="AC26" i="21"/>
  <c r="B26" i="23"/>
  <c r="B27" i="23" s="1"/>
  <c r="B28" i="23" s="1"/>
  <c r="H25" i="21"/>
  <c r="P24" i="21"/>
  <c r="K24" i="21"/>
  <c r="L24" i="21"/>
  <c r="E24" i="21"/>
  <c r="V24" i="21"/>
  <c r="M25" i="21"/>
  <c r="Q24" i="21"/>
  <c r="W25" i="21"/>
  <c r="I24" i="21"/>
  <c r="X26" i="21"/>
  <c r="J24" i="21"/>
  <c r="U24" i="21"/>
  <c r="AA25" i="21"/>
  <c r="G25" i="21"/>
  <c r="R24" i="21"/>
  <c r="F24" i="21"/>
  <c r="O25" i="21"/>
  <c r="Y24" i="21"/>
  <c r="B26" i="21"/>
  <c r="D25" i="21"/>
  <c r="C24" i="21"/>
  <c r="AB24" i="21"/>
  <c r="N24" i="21"/>
  <c r="T25" i="21"/>
  <c r="S24" i="21"/>
  <c r="C27" i="22"/>
  <c r="C28" i="22" s="1"/>
  <c r="K24" i="26" l="1"/>
  <c r="K56" i="27"/>
  <c r="I24" i="24"/>
  <c r="R24" i="26"/>
  <c r="P24" i="24"/>
  <c r="R56" i="27"/>
  <c r="AE58" i="27"/>
  <c r="AE26" i="26"/>
  <c r="AC26" i="24"/>
  <c r="C54" i="27"/>
  <c r="C22" i="26"/>
  <c r="D22" i="26" s="1"/>
  <c r="C30" i="24"/>
  <c r="C22" i="24"/>
  <c r="C53" i="27"/>
  <c r="AB56" i="27"/>
  <c r="AB24" i="26"/>
  <c r="Z24" i="24"/>
  <c r="E54" i="27"/>
  <c r="L53" i="27"/>
  <c r="Q21" i="26"/>
  <c r="Q55" i="27"/>
  <c r="J23" i="24"/>
  <c r="P55" i="27"/>
  <c r="C55" i="27"/>
  <c r="V56" i="27"/>
  <c r="V24" i="26"/>
  <c r="T24" i="24"/>
  <c r="E53" i="27"/>
  <c r="O54" i="27"/>
  <c r="X30" i="24"/>
  <c r="M21" i="26"/>
  <c r="O21" i="26"/>
  <c r="W53" i="27"/>
  <c r="AE57" i="27"/>
  <c r="AE25" i="26"/>
  <c r="AC25" i="24"/>
  <c r="Z57" i="27"/>
  <c r="K23" i="24"/>
  <c r="D55" i="27"/>
  <c r="N21" i="24"/>
  <c r="G21" i="24"/>
  <c r="Z53" i="27"/>
  <c r="AC21" i="24"/>
  <c r="AB53" i="27"/>
  <c r="AC56" i="27"/>
  <c r="AA24" i="24"/>
  <c r="AC24" i="26"/>
  <c r="D24" i="24"/>
  <c r="G24" i="24"/>
  <c r="J30" i="24"/>
  <c r="T26" i="21"/>
  <c r="V25" i="26"/>
  <c r="V57" i="27"/>
  <c r="T25" i="24"/>
  <c r="X56" i="27"/>
  <c r="V24" i="24"/>
  <c r="X24" i="26"/>
  <c r="P56" i="27"/>
  <c r="P24" i="26"/>
  <c r="N24" i="24"/>
  <c r="B58" i="27"/>
  <c r="B26" i="24"/>
  <c r="B26" i="26"/>
  <c r="R25" i="21"/>
  <c r="T56" i="27"/>
  <c r="T24" i="26"/>
  <c r="R24" i="24"/>
  <c r="W24" i="26"/>
  <c r="W56" i="27"/>
  <c r="U24" i="24"/>
  <c r="Y57" i="27"/>
  <c r="W25" i="24"/>
  <c r="Y25" i="26"/>
  <c r="F24" i="26"/>
  <c r="F56" i="27"/>
  <c r="G56" i="27" s="1"/>
  <c r="F89" i="27" s="1"/>
  <c r="E24" i="24"/>
  <c r="J25" i="26"/>
  <c r="H25" i="24"/>
  <c r="J57" i="27"/>
  <c r="R22" i="24"/>
  <c r="R30" i="24"/>
  <c r="T54" i="27"/>
  <c r="O22" i="26"/>
  <c r="AF56" i="27"/>
  <c r="AF24" i="26"/>
  <c r="AD24" i="24"/>
  <c r="AD25" i="21"/>
  <c r="AA54" i="27"/>
  <c r="AA22" i="26"/>
  <c r="Y30" i="24"/>
  <c r="T22" i="26"/>
  <c r="AA21" i="26"/>
  <c r="J53" i="27"/>
  <c r="E23" i="26"/>
  <c r="O23" i="26"/>
  <c r="H23" i="24"/>
  <c r="S30" i="24"/>
  <c r="X23" i="24"/>
  <c r="O22" i="24"/>
  <c r="M30" i="24"/>
  <c r="I22" i="26"/>
  <c r="Z22" i="24"/>
  <c r="O21" i="24"/>
  <c r="J56" i="27"/>
  <c r="L55" i="27"/>
  <c r="R23" i="24"/>
  <c r="Y23" i="24"/>
  <c r="S21" i="24"/>
  <c r="D21" i="24"/>
  <c r="Z54" i="27"/>
  <c r="AC30" i="24"/>
  <c r="D54" i="27"/>
  <c r="K21" i="24"/>
  <c r="O53" i="27"/>
  <c r="AB54" i="27"/>
  <c r="AC24" i="24"/>
  <c r="Z56" i="27"/>
  <c r="X25" i="24"/>
  <c r="M55" i="27"/>
  <c r="B57" i="27"/>
  <c r="B25" i="24"/>
  <c r="B25" i="26"/>
  <c r="Q24" i="26"/>
  <c r="P54" i="27"/>
  <c r="P53" i="27"/>
  <c r="I53" i="27"/>
  <c r="Z21" i="26"/>
  <c r="L22" i="26"/>
  <c r="Z23" i="24"/>
  <c r="E24" i="26"/>
  <c r="I56" i="27"/>
  <c r="U23" i="26"/>
  <c r="J54" i="27"/>
  <c r="H56" i="27"/>
  <c r="AG56" i="27" s="1"/>
  <c r="I89" i="27" s="1"/>
  <c r="H24" i="26"/>
  <c r="F24" i="24"/>
  <c r="AD56" i="27"/>
  <c r="AD24" i="26"/>
  <c r="AB24" i="24"/>
  <c r="AA24" i="26"/>
  <c r="AA56" i="27"/>
  <c r="Y24" i="24"/>
  <c r="I57" i="27"/>
  <c r="G25" i="24"/>
  <c r="I25" i="26"/>
  <c r="L56" i="27"/>
  <c r="L24" i="26"/>
  <c r="J24" i="24"/>
  <c r="S24" i="26"/>
  <c r="S56" i="27"/>
  <c r="Q24" i="24"/>
  <c r="N56" i="27"/>
  <c r="N24" i="26"/>
  <c r="L24" i="24"/>
  <c r="C21" i="26"/>
  <c r="D21" i="26" s="1"/>
  <c r="F54" i="27"/>
  <c r="E22" i="24"/>
  <c r="F22" i="26"/>
  <c r="E30" i="24"/>
  <c r="F53" i="27"/>
  <c r="D23" i="24"/>
  <c r="O24" i="26"/>
  <c r="M24" i="24"/>
  <c r="O56" i="27"/>
  <c r="Z25" i="21"/>
  <c r="J55" i="27"/>
  <c r="AG55" i="27" s="1"/>
  <c r="I88" i="27" s="1"/>
  <c r="D30" i="24"/>
  <c r="R21" i="24"/>
  <c r="Z55" i="27"/>
  <c r="L54" i="27"/>
  <c r="L21" i="26"/>
  <c r="U30" i="24"/>
  <c r="Q23" i="26"/>
  <c r="H24" i="24"/>
  <c r="L23" i="26"/>
  <c r="C23" i="26"/>
  <c r="T55" i="27"/>
  <c r="AA23" i="26"/>
  <c r="U53" i="27"/>
  <c r="E21" i="26"/>
  <c r="AE54" i="27"/>
  <c r="M53" i="27"/>
  <c r="U21" i="24"/>
  <c r="AE56" i="27"/>
  <c r="X24" i="24"/>
  <c r="Z25" i="26"/>
  <c r="F55" i="27"/>
  <c r="G55" i="27" s="1"/>
  <c r="F88" i="27" s="1"/>
  <c r="H22" i="24"/>
  <c r="X22" i="24"/>
  <c r="I21" i="26"/>
  <c r="AE21" i="26"/>
  <c r="AB21" i="26"/>
  <c r="AB55" i="27"/>
  <c r="D26" i="21"/>
  <c r="E25" i="26"/>
  <c r="E57" i="27"/>
  <c r="D25" i="24"/>
  <c r="U56" i="27"/>
  <c r="S24" i="24"/>
  <c r="U24" i="26"/>
  <c r="C56" i="27"/>
  <c r="D56" i="27" s="1"/>
  <c r="C24" i="24"/>
  <c r="C24" i="26"/>
  <c r="Q57" i="27"/>
  <c r="O25" i="24"/>
  <c r="Q25" i="26"/>
  <c r="AA26" i="21"/>
  <c r="AA25" i="24"/>
  <c r="AC25" i="26"/>
  <c r="AC57" i="27"/>
  <c r="Z58" i="27"/>
  <c r="X26" i="24"/>
  <c r="Z26" i="26"/>
  <c r="O57" i="27"/>
  <c r="O25" i="26"/>
  <c r="M25" i="24"/>
  <c r="K25" i="21"/>
  <c r="M56" i="27"/>
  <c r="K24" i="24"/>
  <c r="M24" i="26"/>
  <c r="C21" i="24"/>
  <c r="J22" i="24"/>
  <c r="Q54" i="27"/>
  <c r="O30" i="24"/>
  <c r="J21" i="26"/>
  <c r="E21" i="24"/>
  <c r="Y56" i="27"/>
  <c r="W24" i="24"/>
  <c r="Y24" i="26"/>
  <c r="M23" i="24"/>
  <c r="D23" i="26"/>
  <c r="S22" i="24"/>
  <c r="U54" i="27"/>
  <c r="D53" i="27"/>
  <c r="T53" i="27"/>
  <c r="M54" i="27"/>
  <c r="Q53" i="27"/>
  <c r="O23" i="24"/>
  <c r="J24" i="26"/>
  <c r="N23" i="24"/>
  <c r="C23" i="24"/>
  <c r="T23" i="26"/>
  <c r="AA55" i="27"/>
  <c r="D22" i="24"/>
  <c r="E22" i="26"/>
  <c r="U21" i="26"/>
  <c r="G30" i="24"/>
  <c r="M21" i="24"/>
  <c r="G22" i="24"/>
  <c r="W21" i="26"/>
  <c r="AE24" i="26"/>
  <c r="Z24" i="26"/>
  <c r="M23" i="26"/>
  <c r="D24" i="26"/>
  <c r="E23" i="24"/>
  <c r="Q56" i="27"/>
  <c r="AC22" i="24"/>
  <c r="Z21" i="24"/>
  <c r="I24" i="26"/>
  <c r="U55" i="27"/>
  <c r="AC27" i="21"/>
  <c r="J25" i="21"/>
  <c r="H26" i="21"/>
  <c r="W26" i="21"/>
  <c r="L25" i="21"/>
  <c r="V25" i="21"/>
  <c r="O26" i="21"/>
  <c r="P25" i="21"/>
  <c r="W27" i="21"/>
  <c r="AB25" i="21"/>
  <c r="AA27" i="21"/>
  <c r="S25" i="21"/>
  <c r="T27" i="21"/>
  <c r="Y25" i="21"/>
  <c r="E25" i="21"/>
  <c r="R26" i="21"/>
  <c r="U25" i="21"/>
  <c r="X27" i="21"/>
  <c r="G26" i="21"/>
  <c r="C25" i="21"/>
  <c r="B27" i="21"/>
  <c r="F25" i="21"/>
  <c r="D27" i="21"/>
  <c r="J26" i="21"/>
  <c r="M26" i="21"/>
  <c r="K26" i="21"/>
  <c r="N25" i="21"/>
  <c r="I25" i="21"/>
  <c r="Q25" i="21"/>
  <c r="H27" i="21"/>
  <c r="C89" i="27" l="1"/>
  <c r="AI56" i="27"/>
  <c r="AJ56" i="27"/>
  <c r="S89" i="27" s="1"/>
  <c r="E59" i="27"/>
  <c r="D27" i="24"/>
  <c r="E27" i="26"/>
  <c r="T58" i="27"/>
  <c r="T26" i="26"/>
  <c r="R26" i="24"/>
  <c r="S25" i="24"/>
  <c r="U25" i="26"/>
  <c r="U57" i="27"/>
  <c r="Y59" i="27"/>
  <c r="W27" i="24"/>
  <c r="Y27" i="26"/>
  <c r="N25" i="26"/>
  <c r="N57" i="27"/>
  <c r="L25" i="24"/>
  <c r="L57" i="27"/>
  <c r="J25" i="24"/>
  <c r="L25" i="26"/>
  <c r="E58" i="27"/>
  <c r="D26" i="24"/>
  <c r="E26" i="26"/>
  <c r="AG23" i="26"/>
  <c r="G23" i="26"/>
  <c r="AF57" i="27"/>
  <c r="AD25" i="24"/>
  <c r="AF25" i="26"/>
  <c r="AD26" i="21"/>
  <c r="T57" i="27"/>
  <c r="T25" i="26"/>
  <c r="R25" i="24"/>
  <c r="AG54" i="27"/>
  <c r="I87" i="27" s="1"/>
  <c r="G54" i="27"/>
  <c r="F87" i="27" s="1"/>
  <c r="J59" i="27"/>
  <c r="H27" i="24"/>
  <c r="J27" i="26"/>
  <c r="H57" i="27"/>
  <c r="F25" i="24"/>
  <c r="H25" i="26"/>
  <c r="I26" i="26"/>
  <c r="G26" i="24"/>
  <c r="I58" i="27"/>
  <c r="F57" i="27"/>
  <c r="F25" i="26"/>
  <c r="E25" i="24"/>
  <c r="AC59" i="27"/>
  <c r="AA27" i="24"/>
  <c r="AC27" i="26"/>
  <c r="R25" i="26"/>
  <c r="P25" i="24"/>
  <c r="R57" i="27"/>
  <c r="AE59" i="27"/>
  <c r="AE27" i="26"/>
  <c r="AC27" i="24"/>
  <c r="G22" i="26"/>
  <c r="AG22" i="26"/>
  <c r="K25" i="24"/>
  <c r="M25" i="26"/>
  <c r="M57" i="27"/>
  <c r="C87" i="27"/>
  <c r="AJ54" i="27"/>
  <c r="S87" i="27" s="1"/>
  <c r="AI54" i="27"/>
  <c r="V58" i="27"/>
  <c r="T26" i="24"/>
  <c r="V26" i="26"/>
  <c r="C88" i="27"/>
  <c r="AJ55" i="27"/>
  <c r="S88" i="27" s="1"/>
  <c r="AI55" i="27"/>
  <c r="AG53" i="27"/>
  <c r="I86" i="27" s="1"/>
  <c r="G53" i="27"/>
  <c r="F86" i="27" s="1"/>
  <c r="P57" i="27"/>
  <c r="N25" i="24"/>
  <c r="P25" i="26"/>
  <c r="M26" i="26"/>
  <c r="K26" i="24"/>
  <c r="M58" i="27"/>
  <c r="S57" i="27"/>
  <c r="Q25" i="24"/>
  <c r="S25" i="26"/>
  <c r="O58" i="27"/>
  <c r="O26" i="26"/>
  <c r="M26" i="24"/>
  <c r="B27" i="26"/>
  <c r="B59" i="27"/>
  <c r="B27" i="24"/>
  <c r="Z59" i="27"/>
  <c r="X27" i="24"/>
  <c r="Z27" i="26"/>
  <c r="Y26" i="21"/>
  <c r="AA57" i="27"/>
  <c r="AA25" i="26"/>
  <c r="Y25" i="24"/>
  <c r="AC28" i="21"/>
  <c r="Q26" i="26"/>
  <c r="O26" i="24"/>
  <c r="Q58" i="27"/>
  <c r="Y26" i="26"/>
  <c r="W26" i="24"/>
  <c r="Y58" i="27"/>
  <c r="C86" i="27"/>
  <c r="AI53" i="27"/>
  <c r="AJ53" i="27"/>
  <c r="S86" i="27" s="1"/>
  <c r="AJ23" i="26"/>
  <c r="AI23" i="26"/>
  <c r="AK23" i="26" s="1"/>
  <c r="G57" i="27"/>
  <c r="F90" i="27" s="1"/>
  <c r="K57" i="27"/>
  <c r="K25" i="26"/>
  <c r="I25" i="24"/>
  <c r="L58" i="27"/>
  <c r="L26" i="26"/>
  <c r="J26" i="24"/>
  <c r="C26" i="21"/>
  <c r="C25" i="24"/>
  <c r="C25" i="26"/>
  <c r="C57" i="27"/>
  <c r="W57" i="27"/>
  <c r="W25" i="26"/>
  <c r="U25" i="24"/>
  <c r="V59" i="27"/>
  <c r="T27" i="24"/>
  <c r="V27" i="26"/>
  <c r="AB26" i="21"/>
  <c r="AD25" i="26"/>
  <c r="AD57" i="27"/>
  <c r="AB25" i="24"/>
  <c r="X57" i="27"/>
  <c r="V25" i="24"/>
  <c r="X25" i="26"/>
  <c r="J58" i="27"/>
  <c r="H26" i="24"/>
  <c r="J26" i="26"/>
  <c r="AI24" i="26"/>
  <c r="AC26" i="26"/>
  <c r="AA26" i="24"/>
  <c r="AC58" i="27"/>
  <c r="G25" i="26"/>
  <c r="G21" i="26"/>
  <c r="AI21" i="26" s="1"/>
  <c r="AK21" i="26" s="1"/>
  <c r="AG21" i="26"/>
  <c r="AJ21" i="26" s="1"/>
  <c r="AB57" i="27"/>
  <c r="Z25" i="24"/>
  <c r="AB25" i="26"/>
  <c r="Z26" i="21"/>
  <c r="AG24" i="26"/>
  <c r="AJ24" i="26" s="1"/>
  <c r="G24" i="26"/>
  <c r="D25" i="26"/>
  <c r="AJ22" i="26"/>
  <c r="AI22" i="26"/>
  <c r="AK22" i="26" s="1"/>
  <c r="L26" i="21"/>
  <c r="W28" i="21"/>
  <c r="P26" i="21"/>
  <c r="R27" i="21"/>
  <c r="O27" i="21"/>
  <c r="AA28" i="21"/>
  <c r="S26" i="21"/>
  <c r="I26" i="21"/>
  <c r="V26" i="21"/>
  <c r="AB27" i="21"/>
  <c r="L27" i="21"/>
  <c r="J27" i="21"/>
  <c r="X28" i="21"/>
  <c r="Y27" i="21"/>
  <c r="H28" i="21"/>
  <c r="M27" i="21"/>
  <c r="D28" i="21"/>
  <c r="B28" i="21"/>
  <c r="U26" i="21"/>
  <c r="E26" i="21"/>
  <c r="Q26" i="21"/>
  <c r="N26" i="21"/>
  <c r="T28" i="21"/>
  <c r="F26" i="21"/>
  <c r="K27" i="21"/>
  <c r="C27" i="21"/>
  <c r="G27" i="21"/>
  <c r="E28" i="26" l="1"/>
  <c r="D28" i="24"/>
  <c r="E60" i="27"/>
  <c r="Z60" i="27"/>
  <c r="Z63" i="27" s="1"/>
  <c r="Z28" i="26"/>
  <c r="Z31" i="26" s="1"/>
  <c r="X28" i="24"/>
  <c r="AB28" i="21"/>
  <c r="AD59" i="27"/>
  <c r="AB27" i="24"/>
  <c r="AD27" i="26"/>
  <c r="AC60" i="27"/>
  <c r="AA28" i="24"/>
  <c r="AC28" i="26"/>
  <c r="AC31" i="26" s="1"/>
  <c r="Y60" i="27"/>
  <c r="Y63" i="27" s="1"/>
  <c r="W28" i="24"/>
  <c r="Y28" i="26"/>
  <c r="Y31" i="26" s="1"/>
  <c r="AK24" i="26"/>
  <c r="C26" i="26"/>
  <c r="C26" i="24"/>
  <c r="C58" i="27"/>
  <c r="D58" i="27" s="1"/>
  <c r="AE28" i="26"/>
  <c r="AE31" i="26" s="1"/>
  <c r="AE60" i="27"/>
  <c r="AE63" i="27" s="1"/>
  <c r="AC28" i="24"/>
  <c r="AA58" i="27"/>
  <c r="AA26" i="26"/>
  <c r="Y26" i="24"/>
  <c r="I59" i="27"/>
  <c r="G27" i="24"/>
  <c r="I27" i="26"/>
  <c r="F58" i="27"/>
  <c r="G58" i="27" s="1"/>
  <c r="F91" i="27" s="1"/>
  <c r="F26" i="26"/>
  <c r="E26" i="24"/>
  <c r="O59" i="27"/>
  <c r="O27" i="26"/>
  <c r="M27" i="24"/>
  <c r="L27" i="26"/>
  <c r="L59" i="27"/>
  <c r="J27" i="24"/>
  <c r="X26" i="26"/>
  <c r="V26" i="24"/>
  <c r="X58" i="27"/>
  <c r="Q59" i="27"/>
  <c r="O27" i="24"/>
  <c r="Q27" i="26"/>
  <c r="N58" i="27"/>
  <c r="L26" i="24"/>
  <c r="N26" i="26"/>
  <c r="AI25" i="26"/>
  <c r="AB58" i="27"/>
  <c r="AB26" i="26"/>
  <c r="Z26" i="24"/>
  <c r="Z27" i="21"/>
  <c r="AG25" i="26"/>
  <c r="AJ25" i="26" s="1"/>
  <c r="P89" i="27"/>
  <c r="AK56" i="27"/>
  <c r="V89" i="27" s="1"/>
  <c r="S58" i="27"/>
  <c r="Q26" i="24"/>
  <c r="S26" i="26"/>
  <c r="C59" i="27"/>
  <c r="D59" i="27" s="1"/>
  <c r="C27" i="24"/>
  <c r="C27" i="26"/>
  <c r="W58" i="27"/>
  <c r="W26" i="26"/>
  <c r="U26" i="24"/>
  <c r="J60" i="27"/>
  <c r="J63" i="27" s="1"/>
  <c r="J28" i="26"/>
  <c r="J31" i="26" s="1"/>
  <c r="H28" i="24"/>
  <c r="N59" i="27"/>
  <c r="L27" i="24"/>
  <c r="N27" i="26"/>
  <c r="I27" i="21"/>
  <c r="K58" i="27"/>
  <c r="K26" i="26"/>
  <c r="I26" i="24"/>
  <c r="T27" i="26"/>
  <c r="T59" i="27"/>
  <c r="R27" i="24"/>
  <c r="AD58" i="27"/>
  <c r="AB26" i="24"/>
  <c r="AD26" i="26"/>
  <c r="AG57" i="27"/>
  <c r="I90" i="27" s="1"/>
  <c r="D27" i="26"/>
  <c r="V31" i="26"/>
  <c r="D57" i="27"/>
  <c r="AF26" i="26"/>
  <c r="AD26" i="24"/>
  <c r="AF58" i="27"/>
  <c r="AD27" i="21"/>
  <c r="G26" i="26"/>
  <c r="H26" i="26"/>
  <c r="AG26" i="26" s="1"/>
  <c r="H58" i="27"/>
  <c r="F26" i="24"/>
  <c r="V28" i="26"/>
  <c r="T28" i="24"/>
  <c r="V60" i="27"/>
  <c r="V63" i="27" s="1"/>
  <c r="M59" i="27"/>
  <c r="K27" i="24"/>
  <c r="M27" i="26"/>
  <c r="P26" i="26"/>
  <c r="N26" i="24"/>
  <c r="P58" i="27"/>
  <c r="B60" i="27"/>
  <c r="B28" i="26"/>
  <c r="B28" i="24"/>
  <c r="AA27" i="26"/>
  <c r="AA59" i="27"/>
  <c r="Y27" i="24"/>
  <c r="R28" i="21"/>
  <c r="U26" i="26"/>
  <c r="S26" i="24"/>
  <c r="U58" i="27"/>
  <c r="P27" i="21"/>
  <c r="R58" i="27"/>
  <c r="P26" i="24"/>
  <c r="R26" i="26"/>
  <c r="AC63" i="27"/>
  <c r="P86" i="27"/>
  <c r="AK53" i="27"/>
  <c r="V86" i="27" s="1"/>
  <c r="P88" i="27"/>
  <c r="AK55" i="27"/>
  <c r="V88" i="27" s="1"/>
  <c r="P87" i="27"/>
  <c r="AK54" i="27"/>
  <c r="V87" i="27" s="1"/>
  <c r="B31" i="26"/>
  <c r="M28" i="21"/>
  <c r="I28" i="21"/>
  <c r="E27" i="21"/>
  <c r="S27" i="21"/>
  <c r="O28" i="21"/>
  <c r="V27" i="21"/>
  <c r="P28" i="21"/>
  <c r="C28" i="21"/>
  <c r="Q27" i="21"/>
  <c r="Y28" i="21"/>
  <c r="J28" i="21"/>
  <c r="N27" i="21"/>
  <c r="L28" i="21"/>
  <c r="F27" i="21"/>
  <c r="G28" i="21"/>
  <c r="K28" i="21"/>
  <c r="E28" i="21"/>
  <c r="U27" i="21"/>
  <c r="C92" i="27" l="1"/>
  <c r="M60" i="27"/>
  <c r="M63" i="27" s="1"/>
  <c r="K28" i="24"/>
  <c r="M28" i="26"/>
  <c r="C60" i="27"/>
  <c r="C28" i="24"/>
  <c r="C28" i="26"/>
  <c r="U59" i="27"/>
  <c r="S27" i="24"/>
  <c r="U27" i="26"/>
  <c r="D60" i="27"/>
  <c r="M31" i="26"/>
  <c r="K27" i="26"/>
  <c r="K59" i="27"/>
  <c r="I27" i="24"/>
  <c r="AB27" i="26"/>
  <c r="AB59" i="27"/>
  <c r="Z27" i="24"/>
  <c r="Z28" i="21"/>
  <c r="AK25" i="26"/>
  <c r="AG58" i="27"/>
  <c r="I91" i="27" s="1"/>
  <c r="D26" i="26"/>
  <c r="C31" i="26"/>
  <c r="D31" i="26" s="1"/>
  <c r="AD28" i="26"/>
  <c r="AD31" i="26" s="1"/>
  <c r="AB28" i="24"/>
  <c r="AD60" i="27"/>
  <c r="AD63" i="27" s="1"/>
  <c r="E63" i="27"/>
  <c r="W59" i="27"/>
  <c r="W27" i="26"/>
  <c r="U27" i="24"/>
  <c r="P27" i="26"/>
  <c r="P59" i="27"/>
  <c r="N27" i="24"/>
  <c r="I60" i="27"/>
  <c r="G28" i="24"/>
  <c r="I28" i="26"/>
  <c r="I31" i="26" s="1"/>
  <c r="L60" i="27"/>
  <c r="L63" i="27" s="1"/>
  <c r="J28" i="24"/>
  <c r="L28" i="26"/>
  <c r="L31" i="26" s="1"/>
  <c r="R60" i="27"/>
  <c r="R63" i="27" s="1"/>
  <c r="R28" i="26"/>
  <c r="R31" i="26" s="1"/>
  <c r="P28" i="24"/>
  <c r="F59" i="27"/>
  <c r="G59" i="27" s="1"/>
  <c r="F92" i="27" s="1"/>
  <c r="F27" i="26"/>
  <c r="G27" i="26" s="1"/>
  <c r="E27" i="24"/>
  <c r="AD28" i="21"/>
  <c r="AF27" i="26"/>
  <c r="AF59" i="27"/>
  <c r="AD27" i="24"/>
  <c r="AI27" i="26"/>
  <c r="H27" i="26"/>
  <c r="F27" i="24"/>
  <c r="H59" i="27"/>
  <c r="AA28" i="26"/>
  <c r="AA31" i="26" s="1"/>
  <c r="AA60" i="27"/>
  <c r="AA63" i="27" s="1"/>
  <c r="Y28" i="24"/>
  <c r="X27" i="26"/>
  <c r="V27" i="24"/>
  <c r="X59" i="27"/>
  <c r="K28" i="26"/>
  <c r="K31" i="26" s="1"/>
  <c r="K60" i="27"/>
  <c r="I28" i="24"/>
  <c r="R59" i="27"/>
  <c r="P27" i="24"/>
  <c r="R27" i="26"/>
  <c r="T60" i="27"/>
  <c r="R28" i="24"/>
  <c r="T28" i="26"/>
  <c r="T31" i="26" s="1"/>
  <c r="I63" i="27"/>
  <c r="AI58" i="27"/>
  <c r="AJ58" i="27"/>
  <c r="S91" i="27" s="1"/>
  <c r="C91" i="27"/>
  <c r="E31" i="26"/>
  <c r="C63" i="27"/>
  <c r="F28" i="26"/>
  <c r="F31" i="26" s="1"/>
  <c r="F60" i="27"/>
  <c r="G60" i="27" s="1"/>
  <c r="F93" i="27" s="1"/>
  <c r="E28" i="24"/>
  <c r="N28" i="26"/>
  <c r="N31" i="26" s="1"/>
  <c r="L28" i="24"/>
  <c r="N60" i="27"/>
  <c r="N63" i="27" s="1"/>
  <c r="S27" i="26"/>
  <c r="Q27" i="24"/>
  <c r="S59" i="27"/>
  <c r="Q60" i="27"/>
  <c r="O28" i="24"/>
  <c r="Q28" i="26"/>
  <c r="Q31" i="26" s="1"/>
  <c r="O28" i="26"/>
  <c r="O31" i="26" s="1"/>
  <c r="O60" i="27"/>
  <c r="O63" i="27" s="1"/>
  <c r="M28" i="24"/>
  <c r="D28" i="26"/>
  <c r="AI57" i="27"/>
  <c r="AJ57" i="27"/>
  <c r="S90" i="27" s="1"/>
  <c r="C90" i="27"/>
  <c r="T63" i="27"/>
  <c r="B63" i="27"/>
  <c r="Q63" i="27"/>
  <c r="V28" i="21"/>
  <c r="S28" i="21"/>
  <c r="U28" i="21"/>
  <c r="F28" i="21"/>
  <c r="N28" i="21"/>
  <c r="Q28" i="21"/>
  <c r="D30" i="26" l="1"/>
  <c r="S28" i="26"/>
  <c r="S31" i="26" s="1"/>
  <c r="S60" i="27"/>
  <c r="S63" i="27" s="1"/>
  <c r="Q28" i="24"/>
  <c r="H60" i="27"/>
  <c r="H28" i="26"/>
  <c r="F28" i="24"/>
  <c r="G31" i="26"/>
  <c r="AG27" i="26"/>
  <c r="AJ27" i="26" s="1"/>
  <c r="P60" i="27"/>
  <c r="P63" i="27" s="1"/>
  <c r="P28" i="26"/>
  <c r="P31" i="26" s="1"/>
  <c r="N28" i="24"/>
  <c r="W28" i="26"/>
  <c r="W31" i="26" s="1"/>
  <c r="W60" i="27"/>
  <c r="W63" i="27" s="1"/>
  <c r="U28" i="24"/>
  <c r="D63" i="27"/>
  <c r="AK57" i="27"/>
  <c r="V90" i="27" s="1"/>
  <c r="P90" i="27"/>
  <c r="G28" i="26"/>
  <c r="P91" i="27"/>
  <c r="AK58" i="27"/>
  <c r="V91" i="27" s="1"/>
  <c r="F63" i="27"/>
  <c r="AJ26" i="26"/>
  <c r="AI26" i="26"/>
  <c r="AK26" i="26" s="1"/>
  <c r="C93" i="27"/>
  <c r="AI60" i="27"/>
  <c r="AI59" i="27"/>
  <c r="U60" i="27"/>
  <c r="U63" i="27" s="1"/>
  <c r="S28" i="24"/>
  <c r="U28" i="26"/>
  <c r="U31" i="26" s="1"/>
  <c r="AI28" i="26"/>
  <c r="AG59" i="27"/>
  <c r="G63" i="27"/>
  <c r="AB60" i="27"/>
  <c r="AB63" i="27" s="1"/>
  <c r="Z28" i="24"/>
  <c r="AB28" i="26"/>
  <c r="AB31" i="26" s="1"/>
  <c r="K63" i="27"/>
  <c r="B92" i="27"/>
  <c r="E92" i="27"/>
  <c r="D92" i="27"/>
  <c r="X60" i="27"/>
  <c r="X63" i="27" s="1"/>
  <c r="X28" i="26"/>
  <c r="X31" i="26" s="1"/>
  <c r="V28" i="24"/>
  <c r="E90" i="27"/>
  <c r="D90" i="27"/>
  <c r="B90" i="27"/>
  <c r="G90" i="27"/>
  <c r="G91" i="27"/>
  <c r="E91" i="27"/>
  <c r="D91" i="27"/>
  <c r="B91" i="27"/>
  <c r="AK27" i="26"/>
  <c r="AF60" i="27"/>
  <c r="AF63" i="27" s="1"/>
  <c r="AF28" i="26"/>
  <c r="AF31" i="26" s="1"/>
  <c r="AD28" i="24"/>
  <c r="P92" i="27" l="1"/>
  <c r="E85" i="27"/>
  <c r="G85" i="27"/>
  <c r="G62" i="27"/>
  <c r="G86" i="27"/>
  <c r="G87" i="27"/>
  <c r="G89" i="27"/>
  <c r="E86" i="27"/>
  <c r="G88" i="27"/>
  <c r="E87" i="27"/>
  <c r="E89" i="27"/>
  <c r="E88" i="27"/>
  <c r="G30" i="26"/>
  <c r="H31" i="26"/>
  <c r="AG31" i="26" s="1"/>
  <c r="AG28" i="26"/>
  <c r="AJ28" i="26" s="1"/>
  <c r="AK28" i="26" s="1"/>
  <c r="AI31" i="26"/>
  <c r="I92" i="27"/>
  <c r="AJ59" i="27"/>
  <c r="S92" i="27" s="1"/>
  <c r="P93" i="27"/>
  <c r="B85" i="27"/>
  <c r="D85" i="27"/>
  <c r="D62" i="27"/>
  <c r="AI63" i="27"/>
  <c r="B86" i="27"/>
  <c r="D88" i="27"/>
  <c r="B87" i="27"/>
  <c r="B89" i="27"/>
  <c r="B88" i="27"/>
  <c r="D86" i="27"/>
  <c r="D87" i="27"/>
  <c r="D89" i="27"/>
  <c r="H63" i="27"/>
  <c r="AG63" i="27" s="1"/>
  <c r="AG60" i="27"/>
  <c r="G92" i="27"/>
  <c r="D93" i="27"/>
  <c r="B93" i="27"/>
  <c r="G93" i="27"/>
  <c r="E93" i="27"/>
  <c r="J85" i="27" l="1"/>
  <c r="H85" i="27"/>
  <c r="AG62" i="27"/>
  <c r="H88" i="27"/>
  <c r="J88" i="27"/>
  <c r="J89" i="27"/>
  <c r="H89" i="27"/>
  <c r="J87" i="27"/>
  <c r="H87" i="27"/>
  <c r="J90" i="27"/>
  <c r="J86" i="27"/>
  <c r="H90" i="27"/>
  <c r="H86" i="27"/>
  <c r="J91" i="27"/>
  <c r="H91" i="27"/>
  <c r="J93" i="27"/>
  <c r="J92" i="27"/>
  <c r="H93" i="27"/>
  <c r="H92" i="27"/>
  <c r="AI30" i="26"/>
  <c r="AJ63" i="27"/>
  <c r="AJ62" i="27" s="1"/>
  <c r="T92" i="27" s="1"/>
  <c r="AK59" i="27"/>
  <c r="V92" i="27" s="1"/>
  <c r="AI62" i="27"/>
  <c r="O93" i="27" s="1"/>
  <c r="AK63" i="27"/>
  <c r="R92" i="27"/>
  <c r="AG30" i="26"/>
  <c r="AJ31" i="26"/>
  <c r="AJ30" i="26" s="1"/>
  <c r="I93" i="27"/>
  <c r="AJ60" i="27"/>
  <c r="O92" i="27" l="1"/>
  <c r="Q93" i="27"/>
  <c r="AK31" i="26"/>
  <c r="O85" i="27"/>
  <c r="Q85" i="27"/>
  <c r="AK62" i="27"/>
  <c r="O88" i="27"/>
  <c r="Q87" i="27"/>
  <c r="Q88" i="27"/>
  <c r="O87" i="27"/>
  <c r="O89" i="27"/>
  <c r="O86" i="27"/>
  <c r="Q89" i="27"/>
  <c r="Q86" i="27"/>
  <c r="Q90" i="27"/>
  <c r="Q91" i="27"/>
  <c r="O91" i="27"/>
  <c r="O90" i="27"/>
  <c r="T85" i="27"/>
  <c r="R85" i="27"/>
  <c r="T87" i="27"/>
  <c r="R89" i="27"/>
  <c r="T86" i="27"/>
  <c r="T88" i="27"/>
  <c r="R86" i="27"/>
  <c r="R88" i="27"/>
  <c r="R87" i="27"/>
  <c r="T89" i="27"/>
  <c r="T90" i="27"/>
  <c r="T91" i="27"/>
  <c r="R90" i="27"/>
  <c r="R91" i="27"/>
  <c r="S93" i="27"/>
  <c r="AK60" i="27"/>
  <c r="V93" i="27" s="1"/>
  <c r="Q92" i="27"/>
  <c r="W92" i="27"/>
  <c r="U92" i="27"/>
  <c r="AK30" i="26"/>
  <c r="W93" i="27" l="1"/>
  <c r="U93" i="27"/>
  <c r="W85" i="27"/>
  <c r="U85" i="27"/>
  <c r="U87" i="27"/>
  <c r="W89" i="27"/>
  <c r="U88" i="27"/>
  <c r="W87" i="27"/>
  <c r="U89" i="27"/>
  <c r="W86" i="27"/>
  <c r="U86" i="27"/>
  <c r="W88" i="27"/>
  <c r="U91" i="27"/>
  <c r="W91" i="27"/>
  <c r="W90" i="27"/>
  <c r="U90" i="27"/>
  <c r="T93" i="27"/>
  <c r="R93" i="27"/>
</calcChain>
</file>

<file path=xl/sharedStrings.xml><?xml version="1.0" encoding="utf-8"?>
<sst xmlns="http://schemas.openxmlformats.org/spreadsheetml/2006/main" count="4095" uniqueCount="376">
  <si>
    <t>(миллионов тонн условного топлива)</t>
  </si>
  <si>
    <t>Природное топливо</t>
  </si>
  <si>
    <t>Ресурсы</t>
  </si>
  <si>
    <t>Добыча (производство) - всего</t>
  </si>
  <si>
    <t>Запасы у поставщиков:</t>
  </si>
  <si>
    <t>     на начало года</t>
  </si>
  <si>
    <t>     на конец года</t>
  </si>
  <si>
    <t>     изменение запасов</t>
  </si>
  <si>
    <t>Запасы у потребителей:</t>
  </si>
  <si>
    <t>Импорт</t>
  </si>
  <si>
    <t>Итого ресурсов</t>
  </si>
  <si>
    <t>Распределение</t>
  </si>
  <si>
    <t>Экспорт</t>
  </si>
  <si>
    <t>Общее потребление - всего</t>
  </si>
  <si>
    <t>          в том числе:</t>
  </si>
  <si>
    <t>  В качестве сырья:</t>
  </si>
  <si>
    <t>-</t>
  </si>
  <si>
    <t>      на конечное потребление</t>
  </si>
  <si>
    <t>cельское хозяйство, охота и лесное хозяйство</t>
  </si>
  <si>
    <t>промышленное производство</t>
  </si>
  <si>
    <t>      в том числе:</t>
  </si>
  <si>
    <t>  добыча полезных ископаемых</t>
  </si>
  <si>
    <t>      из нее:</t>
  </si>
  <si>
    <t>      добыча металлических руд</t>
  </si>
  <si>
    <t>  обрабатывающие производства</t>
  </si>
  <si>
    <t>      из него:</t>
  </si>
  <si>
    <t>   текстильное и швейное производство</t>
  </si>
  <si>
    <t>   производство кокса и нефтепродуктов</t>
  </si>
  <si>
    <t>   химическое производство</t>
  </si>
  <si>
    <t>   производство машин и оборудования</t>
  </si>
  <si>
    <t>строительство</t>
  </si>
  <si>
    <t>транспорт и связь</t>
  </si>
  <si>
    <t>прочие</t>
  </si>
  <si>
    <t>население</t>
  </si>
  <si>
    <t>БАЛАНС ЭНЕРГОРЕСУРСОВ ЗА 2019 г.</t>
  </si>
  <si>
    <t> (миллионов тонн условного топлива)</t>
  </si>
  <si>
    <t>Продукты переработки топлива</t>
  </si>
  <si>
    <t>Горючие побочные энергоресурсы</t>
  </si>
  <si>
    <t>Добыча (производство) - всего</t>
  </si>
  <si>
    <t>на начало года</t>
  </si>
  <si>
    <t>на конец года</t>
  </si>
  <si>
    <t>изменение запасов</t>
  </si>
  <si>
    <t>в том числе:</t>
  </si>
  <si>
    <t>на преобразование в другие виды энергии</t>
  </si>
  <si>
    <t>в качестве сырья:</t>
  </si>
  <si>
    <t>на переработку в другие виды топлива</t>
  </si>
  <si>
    <t>на производство  химической, нефтехимической и другой нетопливной продукции</t>
  </si>
  <si>
    <t>в качестве материала на нетопливные нужды</t>
  </si>
  <si>
    <t>непосредственно в качестве топлива или энергии</t>
  </si>
  <si>
    <t>потери на стадии потребления</t>
  </si>
  <si>
    <t>Из общего объема конечного потребления – потреблено в организациях отдельных видов экономической деятельности и населением:</t>
  </si>
  <si>
    <t>сельское, лесное хозяйство, охота, рыболовство и рыбоводство</t>
  </si>
  <si>
    <t>из нее:</t>
  </si>
  <si>
    <t>добыча угля</t>
  </si>
  <si>
    <t>добыча сырой  нефти и природного газа</t>
  </si>
  <si>
    <t>добыча металлических руд</t>
  </si>
  <si>
    <t>из них:</t>
  </si>
  <si>
    <t>производство пищевых продуктов, производство напитков; производство табачных изделий</t>
  </si>
  <si>
    <t>производство текстильных изделий; производство одежды</t>
  </si>
  <si>
    <t>производство кожи и изделий из кожи</t>
  </si>
  <si>
    <t>обработка древесины и производство изделий из дерева и пробки, кроме мебели, производство изделий из соломки и материалов для плетения</t>
  </si>
  <si>
    <t>производство бумаги и бумажных изделий; деятельность полиграфическая и копирование носителей информации</t>
  </si>
  <si>
    <t>производство кокса и нефтепродуктов</t>
  </si>
  <si>
    <t>производство химических веществ и химических продуктов; производство лекарственных средств и материалов, применяемых в медицинских целях</t>
  </si>
  <si>
    <t>производство резиновых и пластмассовых изделий</t>
  </si>
  <si>
    <t>производство прочей неметаллической минеральной продукции</t>
  </si>
  <si>
    <t>производство металлургическое; производство готовых металлических изделий, кроме машин и оборудования</t>
  </si>
  <si>
    <t>производство машин и оборудования, не включенных в другие группировки</t>
  </si>
  <si>
    <t>производство компьютеров, электронных и оптических изделий; производство электрического оборудования</t>
  </si>
  <si>
    <t>производство автотранспортных средств, прицепов и полуприцепов; производство прочих транспортных средств и оборудования</t>
  </si>
  <si>
    <t>прочие производства</t>
  </si>
  <si>
    <t>обеспечение электрической энергией, газом и паром, кондиционирование воздуха, водоснабжение; водоотведение, организация сбора и утилизации отходов, деятельность по ликвидации загрязнений</t>
  </si>
  <si>
    <t>транспортировка и хранение</t>
  </si>
  <si>
    <t>деятельность в области информации и связи</t>
  </si>
  <si>
    <t>прочие виды экономической деятельности</t>
  </si>
  <si>
    <t>отпуск населению</t>
  </si>
  <si>
    <t>БАЛАНС ЭНЕРГОРЕСУРСОВ ЗА 2018 г.</t>
  </si>
  <si>
    <t>Общее потребление -всего</t>
  </si>
  <si>
    <t>БАЛАНС ЭНЕРГОРЕСУРСОВ ЗА 2017 г.</t>
  </si>
  <si>
    <t>Добыча (производство) - всего</t>
  </si>
  <si>
    <t>Запасы у поставщиков:</t>
  </si>
  <si>
    <t>на начало года</t>
  </si>
  <si>
    <t>6на конец года</t>
  </si>
  <si>
    <t>на производство нетопливной продукции</t>
  </si>
  <si>
    <t>на конечное потребление</t>
  </si>
  <si>
    <t>потери на стадии потребления и транспортировки</t>
  </si>
  <si>
    <t>добыча нефти и природного газа; предоставление услуг в этих областях</t>
  </si>
  <si>
    <t>добыча металлических руд</t>
  </si>
  <si>
    <t>производство пищевых продуктов, включая напитки, и табака</t>
  </si>
  <si>
    <t>текстильное и швейное производство</t>
  </si>
  <si>
    <t>обработка древесины и производство изделий из дерева</t>
  </si>
  <si>
    <t>химическое производство, производство лекарственных средств и материалов, применяемых в медицинских целях</t>
  </si>
  <si>
    <t>производство прочих неметаллических минеральных продуктов</t>
  </si>
  <si>
    <t>металлургическое производство и производство готовых металлических изделий</t>
  </si>
  <si>
    <t>производство машин и оборудования</t>
  </si>
  <si>
    <t>-   </t>
  </si>
  <si>
    <t>Общее потребление</t>
  </si>
  <si>
    <t>на нетопливные нужды</t>
  </si>
  <si>
    <t>Потери  на стадии потребления и транспортировки</t>
  </si>
  <si>
    <t>сельское хозяйство, охота и лесное  хозяйство</t>
  </si>
  <si>
    <t>добыча полезных ископаемых</t>
  </si>
  <si>
    <t>добыча каменного, бурого угля и торфа</t>
  </si>
  <si>
    <t>обрабатывающие производства</t>
  </si>
  <si>
    <t>из него:</t>
  </si>
  <si>
    <t>производство кожи, изделий из кожи и производство обуви</t>
  </si>
  <si>
    <t>химическое производство</t>
  </si>
  <si>
    <t>производство электрооборудования, электронного и оптического оборудования</t>
  </si>
  <si>
    <t>производство транспортных средств и оборудования</t>
  </si>
  <si>
    <t>производство и распределение электроэнергии, газа и воды</t>
  </si>
  <si>
    <t>   в том числе:</t>
  </si>
  <si>
    <t>Потери на стадии потребления и транспортировки</t>
  </si>
  <si>
    <t>   сельское хозяйство, охота и лесное хозяйство</t>
  </si>
  <si>
    <t>   промышленное производство</t>
  </si>
  <si>
    <t>   добыча полезных ископаемых</t>
  </si>
  <si>
    <t>   обрабатывающие производства</t>
  </si>
  <si>
    <t>         из него:</t>
  </si>
  <si>
    <t>      текстильное и швейное производство</t>
  </si>
  <si>
    <t>      производство кокса и нефтепродуктов</t>
  </si>
  <si>
    <t>      химическое производство</t>
  </si>
  <si>
    <t>      производство резиновых и пластмассовых изделий</t>
  </si>
  <si>
    <t>      производство машин и оборудования</t>
  </si>
  <si>
    <t>      производство транспортных средств и оборудования</t>
  </si>
  <si>
    <t>   строительство</t>
  </si>
  <si>
    <t>   транспорт и связь</t>
  </si>
  <si>
    <t>   прочие</t>
  </si>
  <si>
    <t>   население</t>
  </si>
  <si>
    <t>сельское хозяйство, охота и лесное хозяйство</t>
  </si>
  <si>
    <t>   из нее:</t>
  </si>
  <si>
    <t>целлюлозно-бумажное производство; издательская и полиграфическая деятельность</t>
  </si>
  <si>
    <t>   на начало года</t>
  </si>
  <si>
    <t>   на конец года</t>
  </si>
  <si>
    <t>   изменение запасов</t>
  </si>
  <si>
    <t>   добыча каменного, бурого угля и торфа</t>
  </si>
  <si>
    <t>   добыча металлических руд</t>
  </si>
  <si>
    <t>   производство кожи, изделий из кожи и    производство обуви</t>
  </si>
  <si>
    <t>   обработка древесины и производство изделий    из дерева</t>
  </si>
  <si>
    <t>   производство резиновых и пластмассовых    изделий</t>
  </si>
  <si>
    <t>   производство прочих неметаллических    минеральных продуктов</t>
  </si>
  <si>
    <t>   металлургическое производство и производство    готовых металлических изделий</t>
  </si>
  <si>
    <t>   производство транспортных средств и    оборудования</t>
  </si>
  <si>
    <t>  изменение запасов</t>
  </si>
  <si>
    <t>   на преобразование в другие виды энергии</t>
  </si>
  <si>
    <t>   в качестве сырья:</t>
  </si>
  <si>
    <t>   на переработку в другие виды топлива</t>
  </si>
  <si>
    <t>   на производство нетопливной продукции</t>
  </si>
  <si>
    <t>   на конечное потребление</t>
  </si>
  <si>
    <t>Сельское хозяйство, охота и лесное хозяйство</t>
  </si>
  <si>
    <t>Промышленное производство</t>
  </si>
  <si>
    <t>         из нее:</t>
  </si>
  <si>
    <t>Обрабатывающие производства</t>
  </si>
  <si>
    <t>Cтроительство</t>
  </si>
  <si>
    <t>Транспорт и связь</t>
  </si>
  <si>
    <t>Прочие</t>
  </si>
  <si>
    <t>Население</t>
  </si>
  <si>
    <t>         в том числе:</t>
  </si>
  <si>
    <t>      добыча полезных ископаемых</t>
  </si>
  <si>
    <t>            из нее:</t>
  </si>
  <si>
    <t>         добыча металлических руд</t>
  </si>
  <si>
    <t>      обрабатывающие производства</t>
  </si>
  <si>
    <t>            из него:</t>
  </si>
  <si>
    <t>         химическое производство</t>
  </si>
  <si>
    <t> в качестве сырья:</t>
  </si>
  <si>
    <t> на конечное потребление</t>
  </si>
  <si>
    <t> промышленное производство</t>
  </si>
  <si>
    <t>       в том числе:</t>
  </si>
  <si>
    <t>          из нее:</t>
  </si>
  <si>
    <t>          из него:</t>
  </si>
  <si>
    <t> строительство</t>
  </si>
  <si>
    <t> транспорт и связь</t>
  </si>
  <si>
    <t> прочие</t>
  </si>
  <si>
    <t> население</t>
  </si>
  <si>
    <t>Из общего объема конечного потребления - потреблено в организациях отдельных видов экономической деятельности и населением:</t>
  </si>
  <si>
    <t>...</t>
  </si>
  <si>
    <t>      добыча каменного, бурого угля и торфа</t>
  </si>
  <si>
    <t>Нефть сырая, включая газовый конденсат</t>
  </si>
  <si>
    <t>Электроэнергия</t>
  </si>
  <si>
    <t>Теплоэнергия</t>
  </si>
  <si>
    <t>Из общего объема топливно-энергетических ресурсов - котельно-печное топливо</t>
  </si>
  <si>
    <t>Уголь каменный 
и бурый</t>
  </si>
  <si>
    <t>Газ природный 
и попутный</t>
  </si>
  <si>
    <t>БАЛАНС ЭНЕРГОРЕСУРСОВ ЗА 2005 г.</t>
  </si>
  <si>
    <t>Нефть, включая газовый конденсат</t>
  </si>
  <si>
    <t xml:space="preserve">Газ горючий природный 
(газ естественный)
</t>
  </si>
  <si>
    <t xml:space="preserve">Уголь </t>
  </si>
  <si>
    <r>
      <t>в том числе без потерь</t>
    </r>
    <r>
      <rPr>
        <vertAlign val="superscript"/>
        <sz val="9"/>
        <color theme="1"/>
        <rFont val="Times New Roman"/>
        <family val="1"/>
        <charset val="204"/>
      </rPr>
      <t>1)</t>
    </r>
  </si>
  <si>
    <r>
      <t>     в том числе без потерь</t>
    </r>
    <r>
      <rPr>
        <vertAlign val="superscript"/>
        <sz val="9"/>
        <color theme="1"/>
        <rFont val="Times New Roman"/>
        <family val="1"/>
        <charset val="204"/>
      </rPr>
      <t>1)</t>
    </r>
  </si>
  <si>
    <t>БАЛАНС ЭНЕРГОРЕСУРСОВ ЗА 2006 г.</t>
  </si>
  <si>
    <r>
      <t>БАЛАНС </t>
    </r>
    <r>
      <rPr>
        <b/>
        <sz val="12"/>
        <color theme="1"/>
        <rFont val="Times New Roman"/>
        <family val="1"/>
        <charset val="204"/>
      </rPr>
      <t>ЭНЕРГОРЕСУРСОВ за 2016 г.</t>
    </r>
  </si>
  <si>
    <r>
      <t>БАЛАНС </t>
    </r>
    <r>
      <rPr>
        <b/>
        <sz val="12"/>
        <color theme="1"/>
        <rFont val="Times New Roman"/>
        <family val="1"/>
        <charset val="204"/>
      </rPr>
      <t>ЭНЕРГОРЕСУРСОВ за 2015 г.</t>
    </r>
  </si>
  <si>
    <r>
      <t>   в том числе без  потерь</t>
    </r>
    <r>
      <rPr>
        <vertAlign val="superscript"/>
        <sz val="9"/>
        <color theme="1"/>
        <rFont val="Times New Roman"/>
        <family val="1"/>
        <charset val="204"/>
      </rPr>
      <t>1)</t>
    </r>
  </si>
  <si>
    <r>
      <t>БАЛАНС </t>
    </r>
    <r>
      <rPr>
        <b/>
        <sz val="12"/>
        <color theme="1"/>
        <rFont val="Times New Roman"/>
        <family val="1"/>
        <charset val="204"/>
      </rPr>
      <t>ЭНЕРГОРЕСУРСОВ за 2014 г.</t>
    </r>
  </si>
  <si>
    <r>
      <t>   в том числе без потерь</t>
    </r>
    <r>
      <rPr>
        <vertAlign val="superscript"/>
        <sz val="9"/>
        <color theme="1"/>
        <rFont val="Times New Roman"/>
        <family val="1"/>
        <charset val="204"/>
      </rPr>
      <t>1)</t>
    </r>
  </si>
  <si>
    <t>   в том числе: </t>
  </si>
  <si>
    <r>
      <t>БАЛАНС </t>
    </r>
    <r>
      <rPr>
        <b/>
        <sz val="12"/>
        <color theme="1"/>
        <rFont val="Times New Roman"/>
        <family val="1"/>
        <charset val="204"/>
      </rPr>
      <t>ЭНЕРГОРЕСУРСОВ за 2013 г.</t>
    </r>
  </si>
  <si>
    <t>БАЛАНС ЭНЕРГОРЕСУРСОВ ЗА 2007 г.</t>
  </si>
  <si>
    <t>БАЛАНС ЭНЕРГОРЕСУРСОВ ЗА 2008 г.</t>
  </si>
  <si>
    <t>БАЛАНС ЭНЕРГОРЕСУРСОВ ЗА 2009 г.</t>
  </si>
  <si>
    <t>БАЛАНС ЭНЕРГОРЕСУРСОВ ЗА 2010 г.</t>
  </si>
  <si>
    <t>БАЛАНС ЭНЕРГОРЕСУРСОВ ЗА 2011 г.</t>
  </si>
  <si>
    <t>БАЛАНС ЭНЕРГОРЕСУРСОВ ЗА 2012 г.</t>
  </si>
  <si>
    <t>в том числе без потерь1)</t>
  </si>
  <si>
    <t>   добыча полезных ископаемых</t>
  </si>
  <si>
    <t>обрабатывающие производства</t>
  </si>
  <si>
    <t>   добыча нефти и природного газа;  предоставление услуг в этих областях</t>
  </si>
  <si>
    <t>   целлюлозно-бумажное производство; издательская и полиграфическая деятельность</t>
  </si>
  <si>
    <t>   производство электрооборудования, электронного и оптического оборудования</t>
  </si>
  <si>
    <t>   производство пищевых продуктов, включая напитки, и табака</t>
  </si>
  <si>
    <t>   производство кожи, изделий из кожи и производство обуви</t>
  </si>
  <si>
    <t>   обработка древесины и производство  изделий из дерева</t>
  </si>
  <si>
    <t>   производство резиновых и пластмассовых изделий</t>
  </si>
  <si>
    <t>   производство прочих неметаллических минеральных продуктов</t>
  </si>
  <si>
    <t>   металлургическое производство и производство готовых металлических  изделий</t>
  </si>
  <si>
    <t>   производство транспортных средств и оборудования</t>
  </si>
  <si>
    <t>   производство и распределение электроэнергии, газа и воды</t>
  </si>
  <si>
    <t>   добыча нефти и природного газа; предоставление услуг в этих областях</t>
  </si>
  <si>
    <t>   на преобразование в другие виды  энергии</t>
  </si>
  <si>
    <t>   на переработку в другие виды  топлива</t>
  </si>
  <si>
    <t>   в качестве материала на нетопливные нужды</t>
  </si>
  <si>
    <t>   потери на стадии потребления и транспортировки</t>
  </si>
  <si>
    <t>         добыча каменного, бурого угля и торфа</t>
  </si>
  <si>
    <t>         добыча нефти и природного газа; предоставление услуг в этих областях</t>
  </si>
  <si>
    <t>         производство пищевых продуктов, включая напитки, и табака</t>
  </si>
  <si>
    <t>         текстильное и швейное производство</t>
  </si>
  <si>
    <t>         производство кожи, изделий из кожи и производство обуви</t>
  </si>
  <si>
    <t>         обработка древесины и производство изделий из дерева</t>
  </si>
  <si>
    <t>         целлюлозно-бумажное производство; издательская и полиграфическая деятельность</t>
  </si>
  <si>
    <t>         производство кокса и нефтепродуктов</t>
  </si>
  <si>
    <t>         производство резиновых и пластмассовых изделий</t>
  </si>
  <si>
    <t>         производство прочих неметаллических минеральных продуктов</t>
  </si>
  <si>
    <t>         металлургическое производство и производство готовых металлических изделий</t>
  </si>
  <si>
    <t>         производство машин и  оборудования</t>
  </si>
  <si>
    <t>         производство электрооборудования, электронного и оптического оборудования</t>
  </si>
  <si>
    <t>         производство транспортных средств и оборудования</t>
  </si>
  <si>
    <t>      производство и распределение электроэнергии, газа и воды</t>
  </si>
  <si>
    <t>БАЛАНС ЭНЕРГОРЕСУРСОВ ЗА 2020 г.</t>
  </si>
  <si>
    <t>добыча прочих полезных ископаемых  и  предоставление услуг в области добычи полезных ископаемых</t>
  </si>
  <si>
    <t>      потери на стадии потребления и транспортировки</t>
  </si>
  <si>
    <t>  на преобразование в другие виды  энергии</t>
  </si>
  <si>
    <t>      на переработку в другие виды топлива</t>
  </si>
  <si>
    <t>      на производство нетопливной продукции</t>
  </si>
  <si>
    <t>  В качестве материала на нетопливные нужды</t>
  </si>
  <si>
    <t>   производство пищевых продуктов, включая напитки, и табака</t>
  </si>
  <si>
    <t>   обработка древесины и производство изделий из дерева</t>
  </si>
  <si>
    <t>   производство резиновых и пластмассовых изделий</t>
  </si>
  <si>
    <t>   металлургическое производство и производство готовых металлических изделий</t>
  </si>
  <si>
    <t>  производство и распределение электроэнергии, газа и воды</t>
  </si>
  <si>
    <t>  на преобразование в другие виды энергии</t>
  </si>
  <si>
    <t>      на переработку в другие виды  топлива</t>
  </si>
  <si>
    <t>  В качестве материала на нетопливные нужды</t>
  </si>
  <si>
    <t xml:space="preserve">      потери на стадии потребления и транспортировки </t>
  </si>
  <si>
    <t>      добыча нефти и природного газа; предоставление услуг в этих областях</t>
  </si>
  <si>
    <t>      производство пищевых продуктов, включая напитки, и табака</t>
  </si>
  <si>
    <t>      производство пищевых продуктов, включая напитки, и табака</t>
  </si>
  <si>
    <t>      производство кожи, изделий из кожи и производство обуви</t>
  </si>
  <si>
    <t>      обработка древесины и производство изделий из дерева</t>
  </si>
  <si>
    <t>      целлюлозно-бумажное производство; издательская и полиграфическая деятельность</t>
  </si>
  <si>
    <t>      производство прочих неметаллических минеральных продуктов</t>
  </si>
  <si>
    <t>      металлургическое производство и производство готовых металлических изделий</t>
  </si>
  <si>
    <t>      производство электрооборудования, электронного и оптического оборудования</t>
  </si>
  <si>
    <t> на преобразование в другие виды энергии</t>
  </si>
  <si>
    <t> на переработку в другие виды  топлива</t>
  </si>
  <si>
    <t> на производство нетопливной продукции</t>
  </si>
  <si>
    <t> в качестве материала на нетопливные нужды</t>
  </si>
  <si>
    <t> потери на стадии потребления и транспортировки</t>
  </si>
  <si>
    <t> сельское хозяйство, охота и лесное хозяйство</t>
  </si>
  <si>
    <t>   производство пищевых продуктов, включая    напитки, 
и табака</t>
  </si>
  <si>
    <t>   добыча полезных ископаемых</t>
  </si>
  <si>
    <t xml:space="preserve">   обрабатывающие производства</t>
  </si>
  <si>
    <r>
      <t>1) </t>
    </r>
    <r>
      <rPr>
        <sz val="8"/>
        <color theme="1"/>
        <rFont val="Times New Roman"/>
        <family val="1"/>
        <charset val="204"/>
      </rPr>
      <t>При добыче, производстве и обогащении.</t>
    </r>
  </si>
  <si>
    <t>Содержание: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</si>
  <si>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</si>
  <si>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</si>
  <si>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</si>
  <si>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</si>
  <si>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</si>
  <si>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</si>
  <si>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</si>
  <si>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</si>
  <si>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</si>
  <si>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</si>
  <si>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</si>
  <si>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</si>
  <si>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</si>
  <si>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</si>
  <si>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</si>
  <si>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</si>
  <si>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Ответственный исполнитель:</t>
  </si>
  <si>
    <t>К содержанию</t>
  </si>
  <si>
    <t>БАЛАНС ЭНЕРГОРЕСУРСОВ ЗА 2013 г.</t>
  </si>
  <si>
    <t>БАЛАНС ЭНЕРГОРЕСУРСОВ ЗА 2014 г.</t>
  </si>
  <si>
    <t>БАЛАНС ЭНЕРГОРЕСУРСОВ ЗА 2015 г.</t>
  </si>
  <si>
    <t>БАЛАНС ЭНЕРГОРЕСУРСОВ ЗА 2016 г.</t>
  </si>
  <si>
    <t>Нефть обезвоженная, обессоленная и стабилизированная, включая газовый конденсат</t>
  </si>
  <si>
    <t>Бажева Марианна Альбертовна</t>
  </si>
  <si>
    <t>8 (495) 607-41-41 (доб. 99-060)</t>
  </si>
  <si>
    <t>Обновлено: 01.04.2022г.</t>
  </si>
  <si>
    <r>
      <t>1) </t>
    </r>
    <r>
      <rPr>
        <sz val="8"/>
        <color theme="1"/>
        <rFont val="Calibri"/>
        <family val="2"/>
        <charset val="204"/>
        <scheme val="minor"/>
      </rPr>
      <t>При добыче, производстве и обогащении.</t>
    </r>
  </si>
  <si>
    <r>
      <t>     в том числе без потерь</t>
    </r>
    <r>
      <rPr>
        <vertAlign val="superscript"/>
        <sz val="8"/>
        <color theme="1"/>
        <rFont val="Calibri"/>
        <family val="2"/>
        <charset val="204"/>
        <scheme val="minor"/>
      </rPr>
      <t>1)</t>
    </r>
  </si>
  <si>
    <t>Газ горючий природный</t>
  </si>
  <si>
    <t>Газ горючий природный (газ естественный)</t>
  </si>
  <si>
    <r>
      <t>   в том числе без потерь</t>
    </r>
    <r>
      <rPr>
        <vertAlign val="superscript"/>
        <sz val="8"/>
        <color theme="1"/>
        <rFont val="Calibri"/>
        <family val="2"/>
        <charset val="204"/>
        <scheme val="minor"/>
      </rPr>
      <t>1)</t>
    </r>
  </si>
  <si>
    <t>Газ природный и попутный</t>
  </si>
  <si>
    <r>
      <t>   в том числе без  потерь</t>
    </r>
    <r>
      <rPr>
        <vertAlign val="superscript"/>
        <sz val="8"/>
        <color theme="1"/>
        <rFont val="Calibri"/>
        <family val="2"/>
        <charset val="204"/>
        <scheme val="minor"/>
      </rPr>
      <t>1)</t>
    </r>
  </si>
  <si>
    <r>
      <t>в том числе без потерь</t>
    </r>
    <r>
      <rPr>
        <vertAlign val="superscript"/>
        <sz val="8"/>
        <color theme="1"/>
        <rFont val="Calibri"/>
        <family val="2"/>
        <charset val="204"/>
        <scheme val="minor"/>
      </rPr>
      <t>1)</t>
    </r>
  </si>
  <si>
    <t>Уголь каменный и бурый</t>
  </si>
  <si>
    <t>Преобразование в другие виды энергии</t>
  </si>
  <si>
    <t>Переработка в нетопливную продукцию</t>
  </si>
  <si>
    <t>  В качестве нетопливного сырья</t>
  </si>
  <si>
    <t>Сельское и лесное хозяйство</t>
  </si>
  <si>
    <t>Добыча полезных ископаемых</t>
  </si>
  <si>
    <t>Производство пищевых продуктов</t>
  </si>
  <si>
    <t>Текстильное производство</t>
  </si>
  <si>
    <t>Производство обуви и кожи</t>
  </si>
  <si>
    <t>Производство изделий из дерева</t>
  </si>
  <si>
    <t>Производство бумаги, полиграфия</t>
  </si>
  <si>
    <t>Производство кокса и масел</t>
  </si>
  <si>
    <t>Химическое производство</t>
  </si>
  <si>
    <t>Производство резины и пластмассы</t>
  </si>
  <si>
    <t>Производство минеральных продуктов</t>
  </si>
  <si>
    <t>Металлургическое производство</t>
  </si>
  <si>
    <t>Производство электроники</t>
  </si>
  <si>
    <t>Станкостроение</t>
  </si>
  <si>
    <t>Автомобилестроение</t>
  </si>
  <si>
    <t>Строительство</t>
  </si>
  <si>
    <t>Логистика</t>
  </si>
  <si>
    <t>Добыча (генерация)</t>
  </si>
  <si>
    <t>Переработка в топливо</t>
  </si>
  <si>
    <t>Нефть и газоконденсат</t>
  </si>
  <si>
    <t>Газ</t>
  </si>
  <si>
    <t>Возобновляемые источники</t>
  </si>
  <si>
    <t>Уголь</t>
  </si>
  <si>
    <t>Производство и распределение электроэнергии, газа и воды</t>
  </si>
  <si>
    <t>Спрос</t>
  </si>
  <si>
    <t>Предложение</t>
  </si>
  <si>
    <t>Внш спрос</t>
  </si>
  <si>
    <t>Общее потребление РФ</t>
  </si>
  <si>
    <t>Всего за год</t>
  </si>
  <si>
    <t>k1</t>
  </si>
  <si>
    <t>k2</t>
  </si>
  <si>
    <t>k3</t>
  </si>
  <si>
    <t>k4</t>
  </si>
  <si>
    <t>RMSE</t>
  </si>
  <si>
    <t>RMSE%</t>
  </si>
  <si>
    <t>kД</t>
  </si>
  <si>
    <t>kС</t>
  </si>
  <si>
    <t>Дебет</t>
  </si>
  <si>
    <t>Кредит_1</t>
  </si>
  <si>
    <t>Кредит_2</t>
  </si>
  <si>
    <t>Баланс_1 (Пессимистический)</t>
  </si>
  <si>
    <t>Баланс_3 (Консенсуальный)</t>
  </si>
  <si>
    <t>Баланс_2 (Оптимистический)</t>
  </si>
  <si>
    <t>Данные для графика</t>
  </si>
  <si>
    <t>прогноз</t>
  </si>
  <si>
    <t>доверительный интервал</t>
  </si>
  <si>
    <t>Спрос пессимистичный</t>
  </si>
  <si>
    <t>Спрос оптимистичный</t>
  </si>
  <si>
    <t>Энергобаланс пессимистичный</t>
  </si>
  <si>
    <t>Энергобаланс оптимистичный</t>
  </si>
  <si>
    <t>Энергобаланс консенсуальный</t>
  </si>
  <si>
    <t>Поверхность накопительная по отраслям</t>
  </si>
  <si>
    <t>Преобразование энергии</t>
  </si>
  <si>
    <t>Нетопливная продукция</t>
  </si>
  <si>
    <t>Нетопливное сырьё</t>
  </si>
  <si>
    <t>Распределение э.э., газа, воды</t>
  </si>
  <si>
    <t>Пр-во пищевых продуктов</t>
  </si>
  <si>
    <t>Текстильное Пр-во</t>
  </si>
  <si>
    <t>Пр-во обуви и кожи</t>
  </si>
  <si>
    <t>Пр-во изделий из дерева</t>
  </si>
  <si>
    <t>Пр-во бумаги, полиграфия</t>
  </si>
  <si>
    <t>Пр-во кокса и масел</t>
  </si>
  <si>
    <t>Химическое Пр-во</t>
  </si>
  <si>
    <t>Пр-во резины и пластмассы</t>
  </si>
  <si>
    <t>Пр-во минерал. продуктов</t>
  </si>
  <si>
    <t>Металлургическое Пр-во</t>
  </si>
  <si>
    <t>Пр-во электроники</t>
  </si>
  <si>
    <t>Обрабатывающие пр-ва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</si>
</sst>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.5"/>
      <color theme="1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vertAlign val="superscript"/>
      <sz val="9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7.5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7.5"/>
      <color rgb="FF000000"/>
      <name val="Times New Roman"/>
      <family val="1"/>
      <charset val="204"/>
    </font>
    <font>
      <b/>
      <sz val="10"/>
      <name val="Arial Cyr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u/>
      <sz val="10"/>
      <color indexed="12"/>
      <name val="Arial Cyr"/>
      <charset val="204"/>
    </font>
    <font>
      <u/>
      <sz val="12"/>
      <color indexed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6.15"/>
      <name val="Arial"/>
      <family val="2"/>
    </font>
    <font>
      <sz val="10"/>
      <color rgb="FF000000"/>
      <name val="Arial"/>
      <family val="2"/>
      <charset val="204"/>
    </font>
    <font>
      <sz val="10"/>
      <name val="Arial Cyr"/>
      <charset val="204"/>
    </font>
    <font>
      <b/>
      <sz val="12"/>
      <color indexed="12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8"/>
      <color theme="1"/>
      <name val="Calibri"/>
      <family val="2"/>
      <charset val="204"/>
      <scheme val="minor"/>
    </font>
    <font>
      <b/>
      <sz val="8"/>
      <color indexed="12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2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12" applyNumberFormat="0" applyFill="0" applyProtection="0">
      <alignment horizontal="left" vertical="top" wrapText="1"/>
    </xf>
    <xf numFmtId="0" fontId="33" fillId="0" borderId="0">
      <protection locked="0"/>
    </xf>
    <xf numFmtId="0" fontId="34" fillId="0" borderId="0"/>
    <xf numFmtId="0" fontId="25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217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1" fillId="0" borderId="9" xfId="0" applyFont="1" applyBorder="1" applyAlignment="1">
      <alignment horizontal="right" vertical="center" wrapText="1"/>
    </xf>
    <xf numFmtId="0" fontId="1" fillId="0" borderId="0" xfId="0" applyFont="1"/>
    <xf numFmtId="0" fontId="12" fillId="0" borderId="0" xfId="0" applyFont="1"/>
    <xf numFmtId="0" fontId="20" fillId="0" borderId="2" xfId="0" applyFont="1" applyBorder="1" applyAlignment="1">
      <alignment vertical="center" wrapText="1"/>
    </xf>
    <xf numFmtId="0" fontId="20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7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 indent="2"/>
    </xf>
    <xf numFmtId="0" fontId="12" fillId="0" borderId="2" xfId="0" applyFont="1" applyBorder="1" applyAlignment="1">
      <alignment horizontal="left" vertical="center" wrapText="1" indent="1"/>
    </xf>
    <xf numFmtId="0" fontId="12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 indent="3"/>
    </xf>
    <xf numFmtId="0" fontId="1" fillId="0" borderId="10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8" fillId="0" borderId="0" xfId="0" applyFont="1"/>
    <xf numFmtId="0" fontId="21" fillId="0" borderId="0" xfId="0" applyFont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horizontal="left" vertical="center" wrapText="1" indent="1"/>
    </xf>
    <xf numFmtId="0" fontId="12" fillId="0" borderId="9" xfId="0" applyFont="1" applyBorder="1" applyAlignment="1">
      <alignment horizontal="left" vertical="center" wrapText="1" indent="1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 indent="2"/>
    </xf>
    <xf numFmtId="0" fontId="12" fillId="0" borderId="9" xfId="0" applyFont="1" applyBorder="1" applyAlignment="1">
      <alignment horizontal="left" vertical="center" wrapText="1" indent="3"/>
    </xf>
    <xf numFmtId="0" fontId="23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0" fillId="0" borderId="9" xfId="0" applyFont="1" applyBorder="1" applyAlignment="1">
      <alignment vertical="center" wrapText="1"/>
    </xf>
    <xf numFmtId="0" fontId="20" fillId="0" borderId="1" xfId="0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64" fontId="12" fillId="0" borderId="9" xfId="0" applyNumberFormat="1" applyFont="1" applyBorder="1" applyAlignment="1">
      <alignment horizontal="right" wrapText="1"/>
    </xf>
    <xf numFmtId="0" fontId="12" fillId="0" borderId="2" xfId="0" applyFont="1" applyBorder="1" applyAlignment="1">
      <alignment horizontal="left" wrapText="1"/>
    </xf>
    <xf numFmtId="0" fontId="12" fillId="0" borderId="3" xfId="0" applyFont="1" applyBorder="1" applyAlignment="1">
      <alignment wrapText="1"/>
    </xf>
    <xf numFmtId="0" fontId="20" fillId="0" borderId="2" xfId="0" applyFont="1" applyBorder="1" applyAlignment="1">
      <alignment wrapText="1"/>
    </xf>
    <xf numFmtId="164" fontId="12" fillId="0" borderId="3" xfId="0" applyNumberFormat="1" applyFont="1" applyBorder="1" applyAlignment="1">
      <alignment horizontal="right" wrapText="1"/>
    </xf>
    <xf numFmtId="0" fontId="11" fillId="0" borderId="9" xfId="0" applyFont="1" applyBorder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11" fillId="0" borderId="7" xfId="0" applyFont="1" applyBorder="1" applyAlignment="1">
      <alignment horizontal="right" wrapText="1"/>
    </xf>
    <xf numFmtId="0" fontId="12" fillId="0" borderId="2" xfId="0" applyFont="1" applyBorder="1" applyAlignment="1">
      <alignment horizontal="justify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20" fillId="0" borderId="7" xfId="0" applyFont="1" applyBorder="1" applyAlignment="1">
      <alignment horizontal="left" vertical="center" wrapText="1"/>
    </xf>
    <xf numFmtId="0" fontId="1" fillId="0" borderId="10" xfId="0" applyFont="1" applyBorder="1"/>
    <xf numFmtId="0" fontId="1" fillId="0" borderId="6" xfId="0" applyFont="1" applyBorder="1"/>
    <xf numFmtId="164" fontId="24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2" fillId="0" borderId="10" xfId="0" applyNumberFormat="1" applyFont="1" applyBorder="1" applyAlignment="1">
      <alignment horizontal="right" wrapText="1"/>
    </xf>
    <xf numFmtId="164" fontId="12" fillId="0" borderId="11" xfId="0" applyNumberFormat="1" applyFont="1" applyBorder="1" applyAlignment="1">
      <alignment horizontal="right" wrapText="1"/>
    </xf>
    <xf numFmtId="164" fontId="12" fillId="0" borderId="2" xfId="0" applyNumberFormat="1" applyFont="1" applyBorder="1" applyAlignment="1">
      <alignment horizontal="right" wrapText="1"/>
    </xf>
    <xf numFmtId="164" fontId="12" fillId="0" borderId="0" xfId="0" applyNumberFormat="1" applyFont="1" applyAlignment="1">
      <alignment horizontal="right" wrapText="1"/>
    </xf>
    <xf numFmtId="2" fontId="0" fillId="0" borderId="0" xfId="0" applyNumberFormat="1"/>
    <xf numFmtId="164" fontId="12" fillId="0" borderId="9" xfId="0" applyNumberFormat="1" applyFont="1" applyBorder="1" applyAlignment="1">
      <alignment horizontal="right" vertical="center" wrapText="1"/>
    </xf>
    <xf numFmtId="164" fontId="12" fillId="0" borderId="11" xfId="0" applyNumberFormat="1" applyFont="1" applyBorder="1" applyAlignment="1">
      <alignment horizontal="right" vertical="center" wrapText="1"/>
    </xf>
    <xf numFmtId="164" fontId="12" fillId="0" borderId="7" xfId="0" applyNumberFormat="1" applyFont="1" applyBorder="1" applyAlignment="1">
      <alignment horizontal="right" vertical="center" wrapText="1"/>
    </xf>
    <xf numFmtId="164" fontId="12" fillId="0" borderId="7" xfId="0" applyNumberFormat="1" applyFont="1" applyBorder="1" applyAlignment="1">
      <alignment horizontal="right" wrapText="1"/>
    </xf>
    <xf numFmtId="164" fontId="12" fillId="0" borderId="0" xfId="0" applyNumberFormat="1" applyFont="1"/>
    <xf numFmtId="0" fontId="27" fillId="0" borderId="0" xfId="1" applyFont="1" applyAlignment="1">
      <alignment vertical="top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quotePrefix="1" applyFont="1" applyAlignment="1">
      <alignment horizontal="left" vertical="top"/>
    </xf>
    <xf numFmtId="0" fontId="30" fillId="0" borderId="0" xfId="1" applyFont="1"/>
    <xf numFmtId="0" fontId="27" fillId="0" borderId="0" xfId="3" applyFont="1"/>
    <xf numFmtId="0" fontId="8" fillId="0" borderId="0" xfId="1" applyFont="1" applyAlignment="1">
      <alignment horizontal="left"/>
    </xf>
    <xf numFmtId="164" fontId="1" fillId="0" borderId="9" xfId="0" applyNumberFormat="1" applyFont="1" applyBorder="1" applyAlignment="1">
      <alignment horizontal="right" vertical="center" wrapText="1"/>
    </xf>
    <xf numFmtId="164" fontId="12" fillId="0" borderId="10" xfId="0" applyNumberFormat="1" applyFont="1" applyBorder="1" applyAlignment="1">
      <alignment horizontal="right" vertical="center" wrapText="1"/>
    </xf>
    <xf numFmtId="164" fontId="12" fillId="0" borderId="8" xfId="0" applyNumberFormat="1" applyFont="1" applyBorder="1" applyAlignment="1">
      <alignment horizontal="right" vertical="center" wrapText="1"/>
    </xf>
    <xf numFmtId="164" fontId="8" fillId="0" borderId="9" xfId="0" applyNumberFormat="1" applyFont="1" applyBorder="1" applyAlignment="1">
      <alignment horizontal="right" vertical="center" wrapText="1"/>
    </xf>
    <xf numFmtId="164" fontId="17" fillId="0" borderId="9" xfId="0" applyNumberFormat="1" applyFont="1" applyBorder="1" applyAlignment="1">
      <alignment horizontal="right" vertical="center" wrapText="1"/>
    </xf>
    <xf numFmtId="164" fontId="11" fillId="0" borderId="9" xfId="0" applyNumberFormat="1" applyFont="1" applyBorder="1" applyAlignment="1">
      <alignment horizontal="right" vertical="center" wrapText="1"/>
    </xf>
    <xf numFmtId="164" fontId="12" fillId="0" borderId="5" xfId="0" applyNumberFormat="1" applyFont="1" applyBorder="1" applyAlignment="1">
      <alignment horizontal="right" wrapText="1"/>
    </xf>
    <xf numFmtId="164" fontId="12" fillId="0" borderId="8" xfId="0" applyNumberFormat="1" applyFont="1" applyBorder="1" applyAlignment="1">
      <alignment horizontal="right" wrapText="1"/>
    </xf>
    <xf numFmtId="164" fontId="1" fillId="0" borderId="2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1" fillId="0" borderId="7" xfId="0" applyNumberFormat="1" applyFont="1" applyBorder="1" applyAlignment="1">
      <alignment horizontal="right" wrapText="1"/>
    </xf>
    <xf numFmtId="164" fontId="1" fillId="0" borderId="9" xfId="0" applyNumberFormat="1" applyFont="1" applyBorder="1" applyAlignment="1">
      <alignment horizontal="right" wrapText="1"/>
    </xf>
    <xf numFmtId="164" fontId="11" fillId="0" borderId="9" xfId="0" applyNumberFormat="1" applyFont="1" applyBorder="1" applyAlignment="1">
      <alignment horizontal="right" wrapText="1"/>
    </xf>
    <xf numFmtId="164" fontId="11" fillId="0" borderId="2" xfId="0" applyNumberFormat="1" applyFont="1" applyBorder="1" applyAlignment="1">
      <alignment horizontal="right" wrapText="1"/>
    </xf>
    <xf numFmtId="164" fontId="11" fillId="0" borderId="0" xfId="0" applyNumberFormat="1" applyFont="1" applyAlignment="1">
      <alignment horizontal="right" wrapText="1"/>
    </xf>
    <xf numFmtId="164" fontId="11" fillId="0" borderId="7" xfId="0" applyNumberFormat="1" applyFont="1" applyBorder="1" applyAlignment="1">
      <alignment horizontal="right" wrapText="1"/>
    </xf>
    <xf numFmtId="164" fontId="12" fillId="0" borderId="10" xfId="0" applyNumberFormat="1" applyFont="1" applyBorder="1" applyAlignment="1">
      <alignment horizontal="right" wrapText="1"/>
    </xf>
    <xf numFmtId="164" fontId="0" fillId="0" borderId="9" xfId="0" applyNumberFormat="1" applyBorder="1"/>
    <xf numFmtId="164" fontId="12" fillId="0" borderId="9" xfId="0" applyNumberFormat="1" applyFont="1" applyBorder="1" applyAlignment="1">
      <alignment wrapText="1"/>
    </xf>
    <xf numFmtId="164" fontId="12" fillId="0" borderId="2" xfId="0" applyNumberFormat="1" applyFont="1" applyBorder="1" applyAlignment="1">
      <alignment wrapText="1"/>
    </xf>
    <xf numFmtId="164" fontId="12" fillId="0" borderId="2" xfId="0" applyNumberFormat="1" applyFont="1" applyBorder="1" applyAlignment="1">
      <alignment horizontal="center" wrapText="1"/>
    </xf>
    <xf numFmtId="0" fontId="36" fillId="0" borderId="0" xfId="0" applyFont="1"/>
    <xf numFmtId="0" fontId="39" fillId="0" borderId="9" xfId="0" applyFont="1" applyBorder="1" applyAlignment="1">
      <alignment horizontal="left" vertical="center" wrapText="1"/>
    </xf>
    <xf numFmtId="0" fontId="36" fillId="0" borderId="9" xfId="0" applyFont="1" applyBorder="1" applyAlignment="1">
      <alignment vertical="center" wrapText="1"/>
    </xf>
    <xf numFmtId="164" fontId="36" fillId="0" borderId="9" xfId="0" applyNumberFormat="1" applyFont="1" applyBorder="1" applyAlignment="1">
      <alignment horizontal="right" vertical="center" wrapText="1"/>
    </xf>
    <xf numFmtId="0" fontId="36" fillId="0" borderId="11" xfId="0" applyFont="1" applyBorder="1" applyAlignment="1">
      <alignment vertical="center" wrapText="1"/>
    </xf>
    <xf numFmtId="164" fontId="36" fillId="0" borderId="11" xfId="0" applyNumberFormat="1" applyFont="1" applyBorder="1" applyAlignment="1">
      <alignment horizontal="right" vertical="center" wrapText="1"/>
    </xf>
    <xf numFmtId="0" fontId="36" fillId="0" borderId="0" xfId="0" applyFont="1" applyAlignment="1">
      <alignment wrapText="1"/>
    </xf>
    <xf numFmtId="0" fontId="39" fillId="0" borderId="0" xfId="0" applyFont="1" applyAlignment="1">
      <alignment horizontal="center" vertical="center" textRotation="90" wrapText="1"/>
    </xf>
    <xf numFmtId="0" fontId="36" fillId="0" borderId="0" xfId="0" applyFont="1" applyAlignment="1">
      <alignment vertical="center" wrapText="1"/>
    </xf>
    <xf numFmtId="164" fontId="36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36" fillId="0" borderId="0" xfId="0" applyFont="1" applyAlignment="1">
      <alignment horizontal="right" vertical="center" wrapText="1"/>
    </xf>
    <xf numFmtId="0" fontId="0" fillId="2" borderId="0" xfId="0" applyFill="1"/>
    <xf numFmtId="164" fontId="36" fillId="0" borderId="0" xfId="0" applyNumberFormat="1" applyFont="1" applyAlignment="1">
      <alignment vertical="center" wrapText="1"/>
    </xf>
    <xf numFmtId="164" fontId="36" fillId="0" borderId="0" xfId="0" applyNumberFormat="1" applyFont="1" applyAlignment="1">
      <alignment horizontal="right" wrapText="1"/>
    </xf>
    <xf numFmtId="164" fontId="36" fillId="0" borderId="0" xfId="0" applyNumberFormat="1" applyFont="1" applyAlignment="1">
      <alignment wrapText="1"/>
    </xf>
    <xf numFmtId="0" fontId="36" fillId="0" borderId="0" xfId="0" applyFont="1" applyAlignment="1">
      <alignment horizontal="right" wrapText="1"/>
    </xf>
    <xf numFmtId="164" fontId="36" fillId="0" borderId="0" xfId="0" applyNumberFormat="1" applyFont="1"/>
    <xf numFmtId="164" fontId="36" fillId="0" borderId="0" xfId="0" applyNumberFormat="1" applyFont="1" applyAlignment="1">
      <alignment horizontal="center" wrapText="1"/>
    </xf>
    <xf numFmtId="164" fontId="40" fillId="0" borderId="0" xfId="0" applyNumberFormat="1" applyFont="1" applyAlignment="1">
      <alignment horizontal="right" wrapText="1"/>
    </xf>
    <xf numFmtId="164" fontId="40" fillId="0" borderId="0" xfId="0" applyNumberFormat="1" applyFont="1" applyAlignment="1">
      <alignment horizontal="right" vertical="center" wrapText="1"/>
    </xf>
    <xf numFmtId="164" fontId="40" fillId="0" borderId="0" xfId="0" applyNumberFormat="1" applyFont="1"/>
    <xf numFmtId="164" fontId="36" fillId="2" borderId="0" xfId="0" applyNumberFormat="1" applyFont="1" applyFill="1" applyAlignment="1">
      <alignment horizontal="right" vertical="center" wrapText="1"/>
    </xf>
    <xf numFmtId="0" fontId="42" fillId="0" borderId="0" xfId="0" applyFont="1" applyAlignment="1">
      <alignment horizontal="center"/>
    </xf>
    <xf numFmtId="0" fontId="42" fillId="0" borderId="0" xfId="0" applyFont="1"/>
    <xf numFmtId="0" fontId="41" fillId="2" borderId="0" xfId="0" applyFont="1" applyFill="1"/>
    <xf numFmtId="164" fontId="42" fillId="2" borderId="0" xfId="0" applyNumberFormat="1" applyFont="1" applyFill="1"/>
    <xf numFmtId="0" fontId="41" fillId="0" borderId="0" xfId="0" applyFont="1"/>
    <xf numFmtId="164" fontId="42" fillId="0" borderId="0" xfId="0" applyNumberFormat="1" applyFont="1"/>
    <xf numFmtId="0" fontId="43" fillId="0" borderId="0" xfId="0" applyFont="1" applyAlignment="1">
      <alignment horizontal="center" vertical="center" textRotation="90" wrapText="1"/>
    </xf>
    <xf numFmtId="0" fontId="42" fillId="0" borderId="0" xfId="0" applyFont="1" applyAlignment="1">
      <alignment horizontal="center" vertical="center" textRotation="90" wrapText="1"/>
    </xf>
    <xf numFmtId="164" fontId="42" fillId="0" borderId="0" xfId="0" applyNumberFormat="1" applyFont="1" applyAlignment="1">
      <alignment horizontal="right" vertical="center" wrapText="1"/>
    </xf>
    <xf numFmtId="10" fontId="42" fillId="0" borderId="0" xfId="10" applyNumberFormat="1" applyFont="1"/>
    <xf numFmtId="165" fontId="42" fillId="0" borderId="0" xfId="0" applyNumberFormat="1" applyFont="1"/>
    <xf numFmtId="2" fontId="42" fillId="0" borderId="0" xfId="0" applyNumberFormat="1" applyFont="1"/>
    <xf numFmtId="2" fontId="42" fillId="0" borderId="0" xfId="10" applyNumberFormat="1" applyFont="1"/>
    <xf numFmtId="10" fontId="42" fillId="0" borderId="0" xfId="0" applyNumberFormat="1" applyFont="1"/>
    <xf numFmtId="10" fontId="0" fillId="0" borderId="0" xfId="10" applyNumberFormat="1" applyFont="1"/>
    <xf numFmtId="0" fontId="36" fillId="3" borderId="0" xfId="0" applyFont="1" applyFill="1" applyAlignment="1">
      <alignment horizontal="center" vertical="center" textRotation="90" wrapText="1"/>
    </xf>
    <xf numFmtId="164" fontId="36" fillId="3" borderId="0" xfId="0" applyNumberFormat="1" applyFont="1" applyFill="1" applyAlignment="1">
      <alignment horizontal="right" vertical="center" wrapText="1"/>
    </xf>
    <xf numFmtId="0" fontId="0" fillId="3" borderId="0" xfId="0" applyFill="1"/>
    <xf numFmtId="10" fontId="42" fillId="3" borderId="0" xfId="0" applyNumberFormat="1" applyFont="1" applyFill="1"/>
    <xf numFmtId="2" fontId="42" fillId="3" borderId="0" xfId="0" applyNumberFormat="1" applyFont="1" applyFill="1"/>
    <xf numFmtId="0" fontId="42" fillId="4" borderId="0" xfId="0" applyFont="1" applyFill="1"/>
    <xf numFmtId="0" fontId="36" fillId="4" borderId="0" xfId="0" applyFont="1" applyFill="1" applyAlignment="1">
      <alignment horizontal="center" vertical="center" textRotation="90" wrapText="1"/>
    </xf>
    <xf numFmtId="164" fontId="36" fillId="4" borderId="0" xfId="0" applyNumberFormat="1" applyFont="1" applyFill="1" applyAlignment="1">
      <alignment horizontal="right" vertical="center" wrapText="1"/>
    </xf>
    <xf numFmtId="0" fontId="0" fillId="4" borderId="0" xfId="0" applyFill="1"/>
    <xf numFmtId="10" fontId="42" fillId="4" borderId="0" xfId="0" applyNumberFormat="1" applyFont="1" applyFill="1"/>
    <xf numFmtId="2" fontId="42" fillId="4" borderId="0" xfId="0" applyNumberFormat="1" applyFont="1" applyFill="1"/>
    <xf numFmtId="0" fontId="42" fillId="3" borderId="0" xfId="0" applyFont="1" applyFill="1" applyAlignment="1">
      <alignment horizontal="center"/>
    </xf>
    <xf numFmtId="10" fontId="36" fillId="0" borderId="0" xfId="10" applyNumberFormat="1" applyFont="1" applyAlignment="1">
      <alignment horizontal="right" vertical="center" wrapText="1"/>
    </xf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29" fillId="0" borderId="0" xfId="2" applyFont="1" applyAlignment="1" applyProtection="1"/>
    <xf numFmtId="0" fontId="27" fillId="0" borderId="0" xfId="1" applyFont="1" applyAlignment="1">
      <alignment horizontal="left"/>
    </xf>
    <xf numFmtId="0" fontId="37" fillId="0" borderId="4" xfId="0" applyFont="1" applyBorder="1" applyAlignment="1">
      <alignment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8" fillId="0" borderId="0" xfId="2" applyFont="1" applyFill="1" applyBorder="1" applyAlignment="1" applyProtection="1">
      <alignment horizontal="left" vertical="center"/>
    </xf>
    <xf numFmtId="0" fontId="39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35" fillId="0" borderId="0" xfId="2" applyFont="1" applyFill="1" applyBorder="1" applyAlignment="1" applyProtection="1">
      <alignment horizontal="left" vertical="center"/>
    </xf>
    <xf numFmtId="0" fontId="16" fillId="0" borderId="4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164" fontId="12" fillId="0" borderId="10" xfId="0" applyNumberFormat="1" applyFont="1" applyBorder="1" applyAlignment="1">
      <alignment horizontal="center" vertical="center" wrapText="1"/>
    </xf>
    <xf numFmtId="164" fontId="12" fillId="0" borderId="9" xfId="0" applyNumberFormat="1" applyFont="1" applyBorder="1" applyAlignment="1">
      <alignment horizontal="center" vertical="center" wrapText="1"/>
    </xf>
    <xf numFmtId="164" fontId="12" fillId="0" borderId="11" xfId="0" applyNumberFormat="1" applyFont="1" applyBorder="1" applyAlignment="1">
      <alignment horizontal="center" vertical="center" wrapText="1"/>
    </xf>
  </cellXfs>
  <cellStyles count="11">
    <cellStyle name="m49048872" xfId="4" xr:uid="{00000000-0005-0000-0000-000000000000}"/>
    <cellStyle name="Normal" xfId="5" xr:uid="{00000000-0005-0000-0000-000001000000}"/>
    <cellStyle name="Гиперссылка" xfId="2" builtinId="8"/>
    <cellStyle name="Обычный" xfId="0" builtinId="0"/>
    <cellStyle name="Обычный 2" xfId="1" xr:uid="{00000000-0005-0000-0000-000004000000}"/>
    <cellStyle name="Обычный 2 2" xfId="3" xr:uid="{00000000-0005-0000-0000-000005000000}"/>
    <cellStyle name="Обычный 3" xfId="6" xr:uid="{00000000-0005-0000-0000-000006000000}"/>
    <cellStyle name="Обычный 4" xfId="7" xr:uid="{00000000-0005-0000-0000-000007000000}"/>
    <cellStyle name="Процентный" xfId="10" builtinId="5"/>
    <cellStyle name="Процентный 2" xfId="8" xr:uid="{00000000-0005-0000-0000-000008000000}"/>
    <cellStyle name="Процентный 2 2" xfId="9" xr:uid="{00000000-0005-0000-0000-000009000000}"/>
  </cellStyles>
  <dxfs count="0"/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8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32" Type="http://schemas.openxmlformats.org/officeDocument/2006/relationships/theme" Target="theme/theme1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calcChain" Target="calcChain.xml"/><Relationship Id="rId8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спроса и предложения до 2030 г. млн. тонн условного топлива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График!$B$66:$B$67</c:f>
              <c:strCache>
                <c:ptCount val="2"/>
                <c:pt idx="0">
                  <c:v>Предложение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График!$B$68:$B$93</c:f>
              <c:numCache>
                <c:formatCode>0.0</c:formatCode>
                <c:ptCount val="26"/>
                <c:pt idx="17" formatCode="General">
                  <c:v>2915.001352047359</c:v>
                </c:pt>
                <c:pt idx="18" formatCode="General">
                  <c:v>2875.2090532493844</c:v>
                </c:pt>
                <c:pt idx="19" formatCode="General">
                  <c:v>2844.307509825855</c:v>
                </c:pt>
                <c:pt idx="20" formatCode="General">
                  <c:v>2813.9171040412975</c:v>
                </c:pt>
                <c:pt idx="21" formatCode="General">
                  <c:v>2783.2417000307378</c:v>
                </c:pt>
                <c:pt idx="22" formatCode="General">
                  <c:v>2752.5325689085153</c:v>
                </c:pt>
                <c:pt idx="23" formatCode="General">
                  <c:v>2721.8760567245763</c:v>
                </c:pt>
                <c:pt idx="24" formatCode="General">
                  <c:v>2691.2273372239288</c:v>
                </c:pt>
                <c:pt idx="25" formatCode="General">
                  <c:v>2660.5717949102745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C-4B5C-B203-1ADC74DE9A23}"/>
            </c:ext>
          </c:extLst>
        </c:ser>
        <c:ser>
          <c:idx val="1"/>
          <c:order val="1"/>
          <c:tx>
            <c:strRef>
              <c:f>График!$C$66:$C$67</c:f>
              <c:strCache>
                <c:ptCount val="2"/>
                <c:pt idx="0">
                  <c:v>Предложение</c:v>
                </c:pt>
                <c:pt idx="1">
                  <c:v>прогноз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График!$C$68:$C$93</c:f>
              <c:numCache>
                <c:formatCode>0.0</c:formatCode>
                <c:ptCount val="26"/>
                <c:pt idx="0">
                  <c:v>2759.0000000000005</c:v>
                </c:pt>
                <c:pt idx="1">
                  <c:v>3024.0000000000009</c:v>
                </c:pt>
                <c:pt idx="2">
                  <c:v>2839.72</c:v>
                </c:pt>
                <c:pt idx="3">
                  <c:v>2863.2200000000003</c:v>
                </c:pt>
                <c:pt idx="4">
                  <c:v>2783.43</c:v>
                </c:pt>
                <c:pt idx="5">
                  <c:v>2923.0800000000008</c:v>
                </c:pt>
                <c:pt idx="6">
                  <c:v>2967.93</c:v>
                </c:pt>
                <c:pt idx="7">
                  <c:v>2960.8700000000003</c:v>
                </c:pt>
                <c:pt idx="8">
                  <c:v>2972.68</c:v>
                </c:pt>
                <c:pt idx="9">
                  <c:v>2972.971</c:v>
                </c:pt>
                <c:pt idx="10">
                  <c:v>2960.7802000000001</c:v>
                </c:pt>
                <c:pt idx="11">
                  <c:v>2994.761</c:v>
                </c:pt>
                <c:pt idx="12">
                  <c:v>2792.8389999999995</c:v>
                </c:pt>
                <c:pt idx="13">
                  <c:v>2863.1360000000004</c:v>
                </c:pt>
                <c:pt idx="14">
                  <c:v>2888.6380000000004</c:v>
                </c:pt>
                <c:pt idx="15">
                  <c:v>2780.9649999999997</c:v>
                </c:pt>
                <c:pt idx="16">
                  <c:v>2926.4435782192795</c:v>
                </c:pt>
                <c:pt idx="17">
                  <c:v>2915.001352047359</c:v>
                </c:pt>
                <c:pt idx="18">
                  <c:v>2906.2446447772445</c:v>
                </c:pt>
                <c:pt idx="19">
                  <c:v>2906.3786928815748</c:v>
                </c:pt>
                <c:pt idx="20">
                  <c:v>2907.0238786248774</c:v>
                </c:pt>
                <c:pt idx="21">
                  <c:v>2907.3840661421777</c:v>
                </c:pt>
                <c:pt idx="22">
                  <c:v>2907.7105265478153</c:v>
                </c:pt>
                <c:pt idx="23">
                  <c:v>2908.089605891736</c:v>
                </c:pt>
                <c:pt idx="24">
                  <c:v>2908.4764779189486</c:v>
                </c:pt>
                <c:pt idx="25">
                  <c:v>2908.8565271331545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C-4B5C-B203-1ADC74DE9A23}"/>
            </c:ext>
          </c:extLst>
        </c:ser>
        <c:ser>
          <c:idx val="2"/>
          <c:order val="2"/>
          <c:tx>
            <c:strRef>
              <c:f>График!$D$66:$D$67</c:f>
              <c:strCache>
                <c:ptCount val="2"/>
                <c:pt idx="0">
                  <c:v>Предложение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График!$D$68:$D$93</c:f>
              <c:numCache>
                <c:formatCode>0.0</c:formatCode>
                <c:ptCount val="26"/>
                <c:pt idx="17" formatCode="General">
                  <c:v>2915.001352047359</c:v>
                </c:pt>
                <c:pt idx="18" formatCode="General">
                  <c:v>2937.2802363051046</c:v>
                </c:pt>
                <c:pt idx="19" formatCode="General">
                  <c:v>2968.4498759372946</c:v>
                </c:pt>
                <c:pt idx="20" formatCode="General">
                  <c:v>3000.1306532084573</c:v>
                </c:pt>
                <c:pt idx="21" formatCode="General">
                  <c:v>3031.5264322536177</c:v>
                </c:pt>
                <c:pt idx="22" formatCode="General">
                  <c:v>3062.8884841871154</c:v>
                </c:pt>
                <c:pt idx="23" formatCode="General">
                  <c:v>3094.3031550588958</c:v>
                </c:pt>
                <c:pt idx="24" formatCode="General">
                  <c:v>3125.7256186139684</c:v>
                </c:pt>
                <c:pt idx="25" formatCode="General">
                  <c:v>3157.1412593560344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C-4B5C-B203-1ADC74DE9A23}"/>
            </c:ext>
          </c:extLst>
        </c:ser>
        <c:ser>
          <c:idx val="3"/>
          <c:order val="3"/>
          <c:tx>
            <c:strRef>
              <c:f>График!$E$66:$E$67</c:f>
              <c:strCache>
                <c:ptCount val="2"/>
                <c:pt idx="0">
                  <c:v>Спрос пессимистичный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График!$E$68:$E$93</c:f>
              <c:numCache>
                <c:formatCode>General</c:formatCode>
                <c:ptCount val="26"/>
                <c:pt idx="17">
                  <c:v>2915.001352047359</c:v>
                </c:pt>
                <c:pt idx="18">
                  <c:v>2863.9093076402178</c:v>
                </c:pt>
                <c:pt idx="19">
                  <c:v>2821.7080186075214</c:v>
                </c:pt>
                <c:pt idx="20">
                  <c:v>2780.0178672137972</c:v>
                </c:pt>
                <c:pt idx="21">
                  <c:v>2738.0427175940708</c:v>
                </c:pt>
                <c:pt idx="22">
                  <c:v>2696.0338408626817</c:v>
                </c:pt>
                <c:pt idx="23">
                  <c:v>2654.0775830695757</c:v>
                </c:pt>
                <c:pt idx="24">
                  <c:v>2612.1291179597615</c:v>
                </c:pt>
                <c:pt idx="25">
                  <c:v>2570.1738300369407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C-4B5C-B203-1ADC74DE9A23}"/>
            </c:ext>
          </c:extLst>
        </c:ser>
        <c:ser>
          <c:idx val="4"/>
          <c:order val="4"/>
          <c:tx>
            <c:strRef>
              <c:f>График!$F$66:$F$67</c:f>
              <c:strCache>
                <c:ptCount val="2"/>
                <c:pt idx="0">
                  <c:v>Спрос пессимистичный</c:v>
                </c:pt>
                <c:pt idx="1">
                  <c:v>прогноз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График!$F$68:$F$93</c:f>
              <c:numCache>
                <c:formatCode>0.0</c:formatCode>
                <c:ptCount val="26"/>
                <c:pt idx="0">
                  <c:v>2759</c:v>
                </c:pt>
                <c:pt idx="1">
                  <c:v>3024.0000000000009</c:v>
                </c:pt>
                <c:pt idx="2">
                  <c:v>2839.7200000000003</c:v>
                </c:pt>
                <c:pt idx="3">
                  <c:v>2863.2200000000003</c:v>
                </c:pt>
                <c:pt idx="4">
                  <c:v>2783.43</c:v>
                </c:pt>
                <c:pt idx="5">
                  <c:v>2923.08</c:v>
                </c:pt>
                <c:pt idx="6">
                  <c:v>2967.9300000000003</c:v>
                </c:pt>
                <c:pt idx="7">
                  <c:v>2960.8700000000003</c:v>
                </c:pt>
                <c:pt idx="8">
                  <c:v>2972.68</c:v>
                </c:pt>
                <c:pt idx="9">
                  <c:v>2972.9709999999995</c:v>
                </c:pt>
                <c:pt idx="10">
                  <c:v>2960.7802000000001</c:v>
                </c:pt>
                <c:pt idx="11">
                  <c:v>2994.7609999999995</c:v>
                </c:pt>
                <c:pt idx="12">
                  <c:v>2792.8389999999999</c:v>
                </c:pt>
                <c:pt idx="13">
                  <c:v>2863.136</c:v>
                </c:pt>
                <c:pt idx="14">
                  <c:v>2888.6379999999999</c:v>
                </c:pt>
                <c:pt idx="15">
                  <c:v>2780.9650000000001</c:v>
                </c:pt>
                <c:pt idx="16">
                  <c:v>2926.44357821928</c:v>
                </c:pt>
                <c:pt idx="17">
                  <c:v>2915.0013520473585</c:v>
                </c:pt>
                <c:pt idx="18">
                  <c:v>2918.8651113135438</c:v>
                </c:pt>
                <c:pt idx="19">
                  <c:v>2920.607629044001</c:v>
                </c:pt>
                <c:pt idx="20">
                  <c:v>2923.403686360446</c:v>
                </c:pt>
                <c:pt idx="21">
                  <c:v>2925.1689853056532</c:v>
                </c:pt>
                <c:pt idx="22">
                  <c:v>2926.798633427557</c:v>
                </c:pt>
                <c:pt idx="23">
                  <c:v>2928.1381574679494</c:v>
                </c:pt>
                <c:pt idx="24">
                  <c:v>2929.3347843821571</c:v>
                </c:pt>
                <c:pt idx="25">
                  <c:v>2930.407189142712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C-4B5C-B203-1ADC74DE9A23}"/>
            </c:ext>
          </c:extLst>
        </c:ser>
        <c:ser>
          <c:idx val="5"/>
          <c:order val="5"/>
          <c:tx>
            <c:strRef>
              <c:f>График!$G$66:$G$67</c:f>
              <c:strCache>
                <c:ptCount val="2"/>
                <c:pt idx="0">
                  <c:v>Спрос пессимистичный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График!$G$68:$G$93</c:f>
              <c:numCache>
                <c:formatCode>General</c:formatCode>
                <c:ptCount val="26"/>
                <c:pt idx="17">
                  <c:v>2915.001352047359</c:v>
                </c:pt>
                <c:pt idx="18">
                  <c:v>2948.5799819142712</c:v>
                </c:pt>
                <c:pt idx="19">
                  <c:v>2991.0493671556283</c:v>
                </c:pt>
                <c:pt idx="20">
                  <c:v>3034.0298900359576</c:v>
                </c:pt>
                <c:pt idx="21">
                  <c:v>3076.7254146902847</c:v>
                </c:pt>
                <c:pt idx="22">
                  <c:v>3119.387212232949</c:v>
                </c:pt>
                <c:pt idx="23">
                  <c:v>3162.1016287138964</c:v>
                </c:pt>
                <c:pt idx="24">
                  <c:v>3204.8238378781357</c:v>
                </c:pt>
                <c:pt idx="25">
                  <c:v>3247.5392242293683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C-4B5C-B203-1ADC74DE9A23}"/>
            </c:ext>
          </c:extLst>
        </c:ser>
        <c:ser>
          <c:idx val="6"/>
          <c:order val="6"/>
          <c:tx>
            <c:strRef>
              <c:f>График!$H$66:$H$67</c:f>
              <c:strCache>
                <c:ptCount val="2"/>
                <c:pt idx="0">
                  <c:v>Спрос оптимистичный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График!$H$68:$H$93</c:f>
              <c:numCache>
                <c:formatCode>General</c:formatCode>
                <c:ptCount val="26"/>
                <c:pt idx="17">
                  <c:v>2915.0013520473585</c:v>
                </c:pt>
                <c:pt idx="18">
                  <c:v>2847.7120085151419</c:v>
                </c:pt>
                <c:pt idx="19">
                  <c:v>2778.3014234471971</c:v>
                </c:pt>
                <c:pt idx="20">
                  <c:v>2709.9443779652397</c:v>
                </c:pt>
                <c:pt idx="21">
                  <c:v>2640.5565741120449</c:v>
                </c:pt>
                <c:pt idx="22">
                  <c:v>2571.0331194355467</c:v>
                </c:pt>
                <c:pt idx="23">
                  <c:v>2501.2195406775372</c:v>
                </c:pt>
                <c:pt idx="24">
                  <c:v>2431.2630647933429</c:v>
                </c:pt>
                <c:pt idx="25">
                  <c:v>2361.1823667554954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C-4B5C-B203-1ADC74DE9A23}"/>
            </c:ext>
          </c:extLst>
        </c:ser>
        <c:ser>
          <c:idx val="7"/>
          <c:order val="7"/>
          <c:tx>
            <c:strRef>
              <c:f>График!$I$66:$I$67</c:f>
              <c:strCache>
                <c:ptCount val="2"/>
                <c:pt idx="0">
                  <c:v>Спрос оптимистичный</c:v>
                </c:pt>
                <c:pt idx="1">
                  <c:v>прогноз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График!$I$68:$I$93</c:f>
              <c:numCache>
                <c:formatCode>0.0</c:formatCode>
                <c:ptCount val="26"/>
                <c:pt idx="0">
                  <c:v>2759.0000000000009</c:v>
                </c:pt>
                <c:pt idx="1">
                  <c:v>3024</c:v>
                </c:pt>
                <c:pt idx="2">
                  <c:v>2839.7200000000003</c:v>
                </c:pt>
                <c:pt idx="3">
                  <c:v>2863.2200000000003</c:v>
                </c:pt>
                <c:pt idx="4">
                  <c:v>2783.43</c:v>
                </c:pt>
                <c:pt idx="5">
                  <c:v>2923.0800000000004</c:v>
                </c:pt>
                <c:pt idx="6">
                  <c:v>2967.9300000000003</c:v>
                </c:pt>
                <c:pt idx="7">
                  <c:v>2960.8700000000003</c:v>
                </c:pt>
                <c:pt idx="8">
                  <c:v>2972.68</c:v>
                </c:pt>
                <c:pt idx="9">
                  <c:v>2972.9709999999995</c:v>
                </c:pt>
                <c:pt idx="10">
                  <c:v>2960.7802000000001</c:v>
                </c:pt>
                <c:pt idx="11">
                  <c:v>2994.7610000000004</c:v>
                </c:pt>
                <c:pt idx="12">
                  <c:v>2792.8390000000004</c:v>
                </c:pt>
                <c:pt idx="13">
                  <c:v>2863.1360000000004</c:v>
                </c:pt>
                <c:pt idx="14">
                  <c:v>2888.6379999999999</c:v>
                </c:pt>
                <c:pt idx="15">
                  <c:v>2780.9649999999997</c:v>
                </c:pt>
                <c:pt idx="16">
                  <c:v>2926.4435782192795</c:v>
                </c:pt>
                <c:pt idx="17">
                  <c:v>2915.0013520473581</c:v>
                </c:pt>
                <c:pt idx="18">
                  <c:v>2938.381699953602</c:v>
                </c:pt>
                <c:pt idx="19">
                  <c:v>2959.866019049764</c:v>
                </c:pt>
                <c:pt idx="20">
                  <c:v>2974.7051374774428</c:v>
                </c:pt>
                <c:pt idx="21">
                  <c:v>2993.362020641493</c:v>
                </c:pt>
                <c:pt idx="22">
                  <c:v>3011.6342322682376</c:v>
                </c:pt>
                <c:pt idx="23">
                  <c:v>3025.2635995877617</c:v>
                </c:pt>
                <c:pt idx="24">
                  <c:v>3035.5583141064553</c:v>
                </c:pt>
                <c:pt idx="25">
                  <c:v>3042.7540812228335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C-4B5C-B203-1ADC74DE9A23}"/>
            </c:ext>
          </c:extLst>
        </c:ser>
        <c:ser>
          <c:idx val="8"/>
          <c:order val="8"/>
          <c:tx>
            <c:strRef>
              <c:f>График!$J$66:$J$67</c:f>
              <c:strCache>
                <c:ptCount val="2"/>
                <c:pt idx="0">
                  <c:v>Спрос оптимистичный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График!$A$68:$A$93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График!$J$68:$J$93</c:f>
              <c:numCache>
                <c:formatCode>General</c:formatCode>
                <c:ptCount val="26"/>
                <c:pt idx="17">
                  <c:v>2915.0013520473585</c:v>
                </c:pt>
                <c:pt idx="18">
                  <c:v>2990.0182141119458</c:v>
                </c:pt>
                <c:pt idx="19">
                  <c:v>3062.9138346408049</c:v>
                </c:pt>
                <c:pt idx="20">
                  <c:v>3136.8629947556524</c:v>
                </c:pt>
                <c:pt idx="21">
                  <c:v>3209.7813964992615</c:v>
                </c:pt>
                <c:pt idx="22">
                  <c:v>3282.5641474195672</c:v>
                </c:pt>
                <c:pt idx="23">
                  <c:v>3355.0567742583617</c:v>
                </c:pt>
                <c:pt idx="24">
                  <c:v>3427.4065039709712</c:v>
                </c:pt>
                <c:pt idx="25">
                  <c:v>3499.6320115299286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8C-4B5C-B203-1ADC74DE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876047"/>
        <c:axId val="930876879"/>
      </c:lineChart>
      <c:catAx>
        <c:axId val="9308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876879"/>
        <c:crosses val="autoZero"/>
        <c:auto val="1"/>
        <c:lblAlgn val="ctr"/>
        <c:lblOffset val="100"/>
        <c:noMultiLvlLbl val="0"/>
      </c:catAx>
      <c:valAx>
        <c:axId val="930876879"/>
        <c:scaling>
          <c:orientation val="minMax"/>
          <c:max val="3200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8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6"/>
        <c:delete val="1"/>
      </c:legendEntry>
      <c:layout>
        <c:manualLayout>
          <c:xMode val="edge"/>
          <c:yMode val="edge"/>
          <c:x val="2.0453373318464699E-2"/>
          <c:y val="0.90912290173993493"/>
          <c:w val="0.91512426515146017"/>
          <c:h val="7.8726559785512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энергобаланса до 2030 г. млн. тонн условного топлива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График!$O$97:$O$98</c:f>
              <c:strCache>
                <c:ptCount val="2"/>
                <c:pt idx="0">
                  <c:v>Энергобаланс пессимистичный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График!$O$99:$O$108</c:f>
              <c:numCache>
                <c:formatCode>General</c:formatCode>
                <c:ptCount val="10"/>
                <c:pt idx="1">
                  <c:v>0</c:v>
                </c:pt>
                <c:pt idx="2">
                  <c:v>-12.301976500231197</c:v>
                </c:pt>
                <c:pt idx="3">
                  <c:v>-13.510773425961929</c:v>
                </c:pt>
                <c:pt idx="4">
                  <c:v>-15.139725475181811</c:v>
                </c:pt>
                <c:pt idx="5">
                  <c:v>-15.989638607229139</c:v>
                </c:pt>
                <c:pt idx="6">
                  <c:v>-16.679569988052485</c:v>
                </c:pt>
                <c:pt idx="7">
                  <c:v>-17.012880638254181</c:v>
                </c:pt>
                <c:pt idx="8">
                  <c:v>-17.173645574424381</c:v>
                </c:pt>
                <c:pt idx="9">
                  <c:v>-17.199842742472963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00F-8E1B-1D7295CB0955}"/>
            </c:ext>
          </c:extLst>
        </c:ser>
        <c:ser>
          <c:idx val="1"/>
          <c:order val="1"/>
          <c:tx>
            <c:strRef>
              <c:f>График!$P$97:$P$98</c:f>
              <c:strCache>
                <c:ptCount val="2"/>
                <c:pt idx="0">
                  <c:v>Энергобаланс пессимистичный</c:v>
                </c:pt>
                <c:pt idx="1">
                  <c:v>прогноз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График!$P$99:$P$108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-12.620466536299318</c:v>
                </c:pt>
                <c:pt idx="3">
                  <c:v>-14.22893616242618</c:v>
                </c:pt>
                <c:pt idx="4">
                  <c:v>-16.379807735568647</c:v>
                </c:pt>
                <c:pt idx="5">
                  <c:v>-17.784919163475479</c:v>
                </c:pt>
                <c:pt idx="6">
                  <c:v>-19.088106879741645</c:v>
                </c:pt>
                <c:pt idx="7">
                  <c:v>-20.048551576213413</c:v>
                </c:pt>
                <c:pt idx="8">
                  <c:v>-20.858306463208464</c:v>
                </c:pt>
                <c:pt idx="9">
                  <c:v>-21.550662009557527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5-400F-8E1B-1D7295CB0955}"/>
            </c:ext>
          </c:extLst>
        </c:ser>
        <c:ser>
          <c:idx val="2"/>
          <c:order val="2"/>
          <c:tx>
            <c:strRef>
              <c:f>График!$Q$97:$Q$98</c:f>
              <c:strCache>
                <c:ptCount val="2"/>
                <c:pt idx="0">
                  <c:v>Энергобаланс пессимистичный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График!$Q$99:$Q$108</c:f>
              <c:numCache>
                <c:formatCode>General</c:formatCode>
                <c:ptCount val="10"/>
                <c:pt idx="1">
                  <c:v>0</c:v>
                </c:pt>
                <c:pt idx="2">
                  <c:v>-12.93895657236744</c:v>
                </c:pt>
                <c:pt idx="3">
                  <c:v>-14.947098898890431</c:v>
                </c:pt>
                <c:pt idx="4">
                  <c:v>-17.619889995955482</c:v>
                </c:pt>
                <c:pt idx="5">
                  <c:v>-19.580199719721818</c:v>
                </c:pt>
                <c:pt idx="6">
                  <c:v>-21.496643771430804</c:v>
                </c:pt>
                <c:pt idx="7">
                  <c:v>-23.084222514172644</c:v>
                </c:pt>
                <c:pt idx="8">
                  <c:v>-24.542967351992548</c:v>
                </c:pt>
                <c:pt idx="9">
                  <c:v>-25.901481276642091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5-400F-8E1B-1D7295CB0955}"/>
            </c:ext>
          </c:extLst>
        </c:ser>
        <c:ser>
          <c:idx val="3"/>
          <c:order val="3"/>
          <c:tx>
            <c:strRef>
              <c:f>График!$R$97:$R$98</c:f>
              <c:strCache>
                <c:ptCount val="2"/>
                <c:pt idx="0">
                  <c:v>Энергобаланс оптимистичный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График!$R$99:$R$108</c:f>
              <c:numCache>
                <c:formatCode>General</c:formatCode>
                <c:ptCount val="10"/>
                <c:pt idx="1">
                  <c:v>0</c:v>
                </c:pt>
                <c:pt idx="2">
                  <c:v>-33.258021782464247</c:v>
                </c:pt>
                <c:pt idx="3">
                  <c:v>-57.218688992533259</c:v>
                </c:pt>
                <c:pt idx="4">
                  <c:v>-74.763590816398079</c:v>
                </c:pt>
                <c:pt idx="5">
                  <c:v>-97.973878248545205</c:v>
                </c:pt>
                <c:pt idx="6">
                  <c:v>-122.04842235300868</c:v>
                </c:pt>
                <c:pt idx="7">
                  <c:v>-141.6967385430458</c:v>
                </c:pt>
                <c:pt idx="8">
                  <c:v>-158.11086037127933</c:v>
                </c:pt>
                <c:pt idx="9">
                  <c:v>-171.26119825688176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5-400F-8E1B-1D7295CB0955}"/>
            </c:ext>
          </c:extLst>
        </c:ser>
        <c:ser>
          <c:idx val="4"/>
          <c:order val="4"/>
          <c:tx>
            <c:strRef>
              <c:f>График!$S$97:$S$98</c:f>
              <c:strCache>
                <c:ptCount val="2"/>
                <c:pt idx="0">
                  <c:v>Энергобаланс оптимистичный</c:v>
                </c:pt>
                <c:pt idx="1">
                  <c:v>прогноз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График!$S$99:$S$108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-32.137055176357535</c:v>
                </c:pt>
                <c:pt idx="3">
                  <c:v>-53.487326168189156</c:v>
                </c:pt>
                <c:pt idx="4">
                  <c:v>-67.681258852565406</c:v>
                </c:pt>
                <c:pt idx="5">
                  <c:v>-85.977954499315274</c:v>
                </c:pt>
                <c:pt idx="6">
                  <c:v>-103.92370572042228</c:v>
                </c:pt>
                <c:pt idx="7">
                  <c:v>-117.17399369602572</c:v>
                </c:pt>
                <c:pt idx="8">
                  <c:v>-127.08183618750672</c:v>
                </c:pt>
                <c:pt idx="9">
                  <c:v>-133.89755408967903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5-400F-8E1B-1D7295CB0955}"/>
            </c:ext>
          </c:extLst>
        </c:ser>
        <c:ser>
          <c:idx val="5"/>
          <c:order val="5"/>
          <c:tx>
            <c:strRef>
              <c:f>График!$T$97:$T$98</c:f>
              <c:strCache>
                <c:ptCount val="2"/>
                <c:pt idx="0">
                  <c:v>Энергобаланс оптимистичный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График!$T$99:$T$108</c:f>
              <c:numCache>
                <c:formatCode>General</c:formatCode>
                <c:ptCount val="10"/>
                <c:pt idx="1">
                  <c:v>0</c:v>
                </c:pt>
                <c:pt idx="2">
                  <c:v>-31.016088570250819</c:v>
                </c:pt>
                <c:pt idx="3">
                  <c:v>-49.755963343845053</c:v>
                </c:pt>
                <c:pt idx="4">
                  <c:v>-60.598926888732741</c:v>
                </c:pt>
                <c:pt idx="5">
                  <c:v>-73.982030750085343</c:v>
                </c:pt>
                <c:pt idx="6">
                  <c:v>-85.798989087835878</c:v>
                </c:pt>
                <c:pt idx="7">
                  <c:v>-92.65124884900564</c:v>
                </c:pt>
                <c:pt idx="8">
                  <c:v>-96.052812003734104</c:v>
                </c:pt>
                <c:pt idx="9">
                  <c:v>-96.533909922476312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5-400F-8E1B-1D7295CB0955}"/>
            </c:ext>
          </c:extLst>
        </c:ser>
        <c:ser>
          <c:idx val="6"/>
          <c:order val="6"/>
          <c:tx>
            <c:strRef>
              <c:f>График!$U$97:$U$98</c:f>
              <c:strCache>
                <c:ptCount val="2"/>
                <c:pt idx="0">
                  <c:v>Энергобаланс консенсуальный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График!$U$99:$U$108</c:f>
              <c:numCache>
                <c:formatCode>General</c:formatCode>
                <c:ptCount val="10"/>
                <c:pt idx="1">
                  <c:v>0</c:v>
                </c:pt>
                <c:pt idx="2">
                  <c:v>-23.05143069414191</c:v>
                </c:pt>
                <c:pt idx="3">
                  <c:v>-35.893573944812111</c:v>
                </c:pt>
                <c:pt idx="4">
                  <c:v>-45.82064556109264</c:v>
                </c:pt>
                <c:pt idx="5">
                  <c:v>-58.119329612493885</c:v>
                </c:pt>
                <c:pt idx="6">
                  <c:v>-70.749753240728737</c:v>
                </c:pt>
                <c:pt idx="7">
                  <c:v>-80.985344801942063</c:v>
                </c:pt>
                <c:pt idx="8">
                  <c:v>-89.534027408827058</c:v>
                </c:pt>
                <c:pt idx="9">
                  <c:v>-96.414209254627423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05-400F-8E1B-1D7295CB0955}"/>
            </c:ext>
          </c:extLst>
        </c:ser>
        <c:ser>
          <c:idx val="7"/>
          <c:order val="7"/>
          <c:tx>
            <c:strRef>
              <c:f>График!$V$97:$V$98</c:f>
              <c:strCache>
                <c:ptCount val="2"/>
                <c:pt idx="0">
                  <c:v>Энергобаланс консенсуальный</c:v>
                </c:pt>
                <c:pt idx="1">
                  <c:v>прогноз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График!$V$99:$V$108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-22.378760856328427</c:v>
                </c:pt>
                <c:pt idx="3">
                  <c:v>-33.858131165307668</c:v>
                </c:pt>
                <c:pt idx="4">
                  <c:v>-42.030533294067027</c:v>
                </c:pt>
                <c:pt idx="5">
                  <c:v>-51.881436831395376</c:v>
                </c:pt>
                <c:pt idx="6">
                  <c:v>-61.505906300081961</c:v>
                </c:pt>
                <c:pt idx="7">
                  <c:v>-68.611272636119566</c:v>
                </c:pt>
                <c:pt idx="8">
                  <c:v>-73.970071325357594</c:v>
                </c:pt>
                <c:pt idx="9">
                  <c:v>-77.72410804961828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05-400F-8E1B-1D7295CB0955}"/>
            </c:ext>
          </c:extLst>
        </c:ser>
        <c:ser>
          <c:idx val="8"/>
          <c:order val="8"/>
          <c:tx>
            <c:strRef>
              <c:f>График!$W$97:$W$98</c:f>
              <c:strCache>
                <c:ptCount val="2"/>
                <c:pt idx="0">
                  <c:v>Энергобаланс консенсуальный</c:v>
                </c:pt>
                <c:pt idx="1">
                  <c:v>доверительный интервал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График!$N$99:$N$108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График!$W$99:$W$108</c:f>
              <c:numCache>
                <c:formatCode>General</c:formatCode>
                <c:ptCount val="10"/>
                <c:pt idx="1">
                  <c:v>0</c:v>
                </c:pt>
                <c:pt idx="2">
                  <c:v>-21.706091018514943</c:v>
                </c:pt>
                <c:pt idx="3">
                  <c:v>-31.822688385803225</c:v>
                </c:pt>
                <c:pt idx="4">
                  <c:v>-38.240421027041414</c:v>
                </c:pt>
                <c:pt idx="5">
                  <c:v>-45.643544050296867</c:v>
                </c:pt>
                <c:pt idx="6">
                  <c:v>-52.262059359435185</c:v>
                </c:pt>
                <c:pt idx="7">
                  <c:v>-56.237200470297061</c:v>
                </c:pt>
                <c:pt idx="8">
                  <c:v>-58.406115241888138</c:v>
                </c:pt>
                <c:pt idx="9">
                  <c:v>-59.034006844609131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05-400F-8E1B-1D7295CB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81183"/>
        <c:axId val="439281599"/>
      </c:lineChart>
      <c:catAx>
        <c:axId val="4392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81599"/>
        <c:crosses val="autoZero"/>
        <c:auto val="1"/>
        <c:lblAlgn val="ctr"/>
        <c:lblOffset val="100"/>
        <c:noMultiLvlLbl val="0"/>
      </c:catAx>
      <c:valAx>
        <c:axId val="439281599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6"/>
        <c:delete val="1"/>
      </c:legendEntry>
      <c:layout>
        <c:manualLayout>
          <c:xMode val="edge"/>
          <c:yMode val="edge"/>
          <c:x val="2.38829453974688E-2"/>
          <c:y val="0.88482182479082971"/>
          <c:w val="0.94344021923964771"/>
          <c:h val="0.1030276367346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8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'Отраслевой накопит'!$E$31</c:f>
              <c:strCache>
                <c:ptCount val="1"/>
                <c:pt idx="0">
                  <c:v>Преобразование энергии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накопит'!$E$32:$E$57</c:f>
              <c:numCache>
                <c:formatCode>0.0</c:formatCode>
                <c:ptCount val="26"/>
                <c:pt idx="0">
                  <c:v>425.8</c:v>
                </c:pt>
                <c:pt idx="1">
                  <c:v>867.90000000000009</c:v>
                </c:pt>
                <c:pt idx="2">
                  <c:v>858.6</c:v>
                </c:pt>
                <c:pt idx="3">
                  <c:v>864</c:v>
                </c:pt>
                <c:pt idx="4">
                  <c:v>833.6</c:v>
                </c:pt>
                <c:pt idx="5">
                  <c:v>857.2</c:v>
                </c:pt>
                <c:pt idx="6">
                  <c:v>862.6</c:v>
                </c:pt>
                <c:pt idx="7">
                  <c:v>864.4</c:v>
                </c:pt>
                <c:pt idx="8">
                  <c:v>834</c:v>
                </c:pt>
                <c:pt idx="9">
                  <c:v>829.4</c:v>
                </c:pt>
                <c:pt idx="10">
                  <c:v>810</c:v>
                </c:pt>
                <c:pt idx="11">
                  <c:v>806.7</c:v>
                </c:pt>
                <c:pt idx="12">
                  <c:v>806.2</c:v>
                </c:pt>
                <c:pt idx="13">
                  <c:v>817.90000000000009</c:v>
                </c:pt>
                <c:pt idx="14">
                  <c:v>805.2</c:v>
                </c:pt>
                <c:pt idx="15">
                  <c:v>808.3</c:v>
                </c:pt>
                <c:pt idx="16">
                  <c:v>912.91328242200007</c:v>
                </c:pt>
                <c:pt idx="17">
                  <c:v>916.11043831539473</c:v>
                </c:pt>
                <c:pt idx="18">
                  <c:v>858.63638505173685</c:v>
                </c:pt>
                <c:pt idx="19">
                  <c:v>846.76674711316741</c:v>
                </c:pt>
                <c:pt idx="20">
                  <c:v>839.84524029593399</c:v>
                </c:pt>
                <c:pt idx="21">
                  <c:v>837.30172088624067</c:v>
                </c:pt>
                <c:pt idx="22">
                  <c:v>837.45298988627871</c:v>
                </c:pt>
                <c:pt idx="23">
                  <c:v>838.40757028975986</c:v>
                </c:pt>
                <c:pt idx="24">
                  <c:v>838.98183924361774</c:v>
                </c:pt>
                <c:pt idx="25">
                  <c:v>838.93258309871317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6-42C5-9970-70B960484C02}"/>
            </c:ext>
          </c:extLst>
        </c:ser>
        <c:ser>
          <c:idx val="1"/>
          <c:order val="1"/>
          <c:tx>
            <c:strRef>
              <c:f>'Отраслевой накопит'!$F$31</c:f>
              <c:strCache>
                <c:ptCount val="1"/>
                <c:pt idx="0">
                  <c:v>Переработка в топливо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накопит'!$F$32:$F$57</c:f>
              <c:numCache>
                <c:formatCode>0.0</c:formatCode>
                <c:ptCount val="26"/>
                <c:pt idx="0">
                  <c:v>305.49999999999994</c:v>
                </c:pt>
                <c:pt idx="1">
                  <c:v>622.29999999999995</c:v>
                </c:pt>
                <c:pt idx="2">
                  <c:v>632.09999999999991</c:v>
                </c:pt>
                <c:pt idx="3">
                  <c:v>645.4</c:v>
                </c:pt>
                <c:pt idx="4">
                  <c:v>647.19999999999993</c:v>
                </c:pt>
                <c:pt idx="5">
                  <c:v>665.4</c:v>
                </c:pt>
                <c:pt idx="6">
                  <c:v>680.1</c:v>
                </c:pt>
                <c:pt idx="7">
                  <c:v>699.09999999999991</c:v>
                </c:pt>
                <c:pt idx="8">
                  <c:v>704.09999999999991</c:v>
                </c:pt>
                <c:pt idx="9">
                  <c:v>724.7</c:v>
                </c:pt>
                <c:pt idx="10">
                  <c:v>709.59999999999991</c:v>
                </c:pt>
                <c:pt idx="11">
                  <c:v>712.5</c:v>
                </c:pt>
                <c:pt idx="12">
                  <c:v>710.3</c:v>
                </c:pt>
                <c:pt idx="13">
                  <c:v>720.39999999999986</c:v>
                </c:pt>
                <c:pt idx="14">
                  <c:v>723</c:v>
                </c:pt>
                <c:pt idx="15">
                  <c:v>732.09999999999991</c:v>
                </c:pt>
                <c:pt idx="16">
                  <c:v>838.53894973000001</c:v>
                </c:pt>
                <c:pt idx="17">
                  <c:v>848.61481359180993</c:v>
                </c:pt>
                <c:pt idx="18">
                  <c:v>826.49988548101783</c:v>
                </c:pt>
                <c:pt idx="19">
                  <c:v>838.9937123508073</c:v>
                </c:pt>
                <c:pt idx="20">
                  <c:v>851.29409311801373</c:v>
                </c:pt>
                <c:pt idx="21">
                  <c:v>863.38358254108721</c:v>
                </c:pt>
                <c:pt idx="22">
                  <c:v>875.24618169074301</c:v>
                </c:pt>
                <c:pt idx="23">
                  <c:v>886.86951412521398</c:v>
                </c:pt>
                <c:pt idx="24">
                  <c:v>898.24488357739119</c:v>
                </c:pt>
                <c:pt idx="25">
                  <c:v>909.36711560832418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6-42C5-9970-70B960484C02}"/>
            </c:ext>
          </c:extLst>
        </c:ser>
        <c:ser>
          <c:idx val="2"/>
          <c:order val="2"/>
          <c:tx>
            <c:strRef>
              <c:f>'Отраслевой накопит'!$G$31</c:f>
              <c:strCache>
                <c:ptCount val="1"/>
                <c:pt idx="0">
                  <c:v>Нетопливная продукция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накопит'!$G$32:$G$57</c:f>
              <c:numCache>
                <c:formatCode>0.0</c:formatCode>
                <c:ptCount val="26"/>
                <c:pt idx="0">
                  <c:v>82.3</c:v>
                </c:pt>
                <c:pt idx="1">
                  <c:v>165.2</c:v>
                </c:pt>
                <c:pt idx="2">
                  <c:v>168.39999999999998</c:v>
                </c:pt>
                <c:pt idx="3">
                  <c:v>168.10000000000002</c:v>
                </c:pt>
                <c:pt idx="4">
                  <c:v>169.6</c:v>
                </c:pt>
                <c:pt idx="5">
                  <c:v>176.2</c:v>
                </c:pt>
                <c:pt idx="6">
                  <c:v>178.6</c:v>
                </c:pt>
                <c:pt idx="7">
                  <c:v>178.4</c:v>
                </c:pt>
                <c:pt idx="8">
                  <c:v>181.6</c:v>
                </c:pt>
                <c:pt idx="9">
                  <c:v>188.39999999999998</c:v>
                </c:pt>
                <c:pt idx="10">
                  <c:v>191.5</c:v>
                </c:pt>
                <c:pt idx="11">
                  <c:v>189</c:v>
                </c:pt>
                <c:pt idx="12">
                  <c:v>198.4</c:v>
                </c:pt>
                <c:pt idx="13">
                  <c:v>206</c:v>
                </c:pt>
                <c:pt idx="14">
                  <c:v>221.09999999999997</c:v>
                </c:pt>
                <c:pt idx="15">
                  <c:v>200.8</c:v>
                </c:pt>
                <c:pt idx="16">
                  <c:v>199.23234745799999</c:v>
                </c:pt>
                <c:pt idx="17">
                  <c:v>200.61690760448516</c:v>
                </c:pt>
                <c:pt idx="18">
                  <c:v>209.21085314254819</c:v>
                </c:pt>
                <c:pt idx="19">
                  <c:v>211.09595435341595</c:v>
                </c:pt>
                <c:pt idx="20">
                  <c:v>213.28290867880213</c:v>
                </c:pt>
                <c:pt idx="21">
                  <c:v>215.30234419501994</c:v>
                </c:pt>
                <c:pt idx="22">
                  <c:v>217.25835865601471</c:v>
                </c:pt>
                <c:pt idx="23">
                  <c:v>219.22346975400882</c:v>
                </c:pt>
                <c:pt idx="24">
                  <c:v>221.13688193860497</c:v>
                </c:pt>
                <c:pt idx="25">
                  <c:v>223.04029962012675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6-42C5-9970-70B960484C02}"/>
            </c:ext>
          </c:extLst>
        </c:ser>
        <c:ser>
          <c:idx val="3"/>
          <c:order val="3"/>
          <c:tx>
            <c:strRef>
              <c:f>'Отраслевой накопит'!$H$31</c:f>
              <c:strCache>
                <c:ptCount val="1"/>
                <c:pt idx="0">
                  <c:v>Нетопливное сырьё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накопит'!$H$32:$H$57</c:f>
              <c:numCache>
                <c:formatCode>0.0</c:formatCode>
                <c:ptCount val="26"/>
                <c:pt idx="0">
                  <c:v>17.899999999999999</c:v>
                </c:pt>
                <c:pt idx="1">
                  <c:v>33.799999999999997</c:v>
                </c:pt>
                <c:pt idx="2">
                  <c:v>40.199999999999996</c:v>
                </c:pt>
                <c:pt idx="3">
                  <c:v>40.04</c:v>
                </c:pt>
                <c:pt idx="4">
                  <c:v>40.6</c:v>
                </c:pt>
                <c:pt idx="5">
                  <c:v>39.94</c:v>
                </c:pt>
                <c:pt idx="6">
                  <c:v>41.269999999999996</c:v>
                </c:pt>
                <c:pt idx="7">
                  <c:v>39.099999999999994</c:v>
                </c:pt>
                <c:pt idx="8">
                  <c:v>41.209999999999994</c:v>
                </c:pt>
                <c:pt idx="9">
                  <c:v>43.81</c:v>
                </c:pt>
                <c:pt idx="10">
                  <c:v>43.319999999999993</c:v>
                </c:pt>
                <c:pt idx="11">
                  <c:v>38.201000000000001</c:v>
                </c:pt>
                <c:pt idx="12">
                  <c:v>39.17</c:v>
                </c:pt>
                <c:pt idx="13">
                  <c:v>39.700000000000003</c:v>
                </c:pt>
                <c:pt idx="14">
                  <c:v>41.69</c:v>
                </c:pt>
                <c:pt idx="15">
                  <c:v>44.5</c:v>
                </c:pt>
                <c:pt idx="16">
                  <c:v>33.782132013999998</c:v>
                </c:pt>
                <c:pt idx="17">
                  <c:v>33.8932705058956</c:v>
                </c:pt>
                <c:pt idx="18">
                  <c:v>39.947964996914841</c:v>
                </c:pt>
                <c:pt idx="19">
                  <c:v>40.729634158240287</c:v>
                </c:pt>
                <c:pt idx="20">
                  <c:v>40.115822934406964</c:v>
                </c:pt>
                <c:pt idx="21">
                  <c:v>39.736895983559151</c:v>
                </c:pt>
                <c:pt idx="22">
                  <c:v>39.817529767641716</c:v>
                </c:pt>
                <c:pt idx="23">
                  <c:v>39.973716783272245</c:v>
                </c:pt>
                <c:pt idx="24">
                  <c:v>40.011792541300125</c:v>
                </c:pt>
                <c:pt idx="25">
                  <c:v>39.992486677812437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6-42C5-9970-70B960484C02}"/>
            </c:ext>
          </c:extLst>
        </c:ser>
        <c:ser>
          <c:idx val="4"/>
          <c:order val="4"/>
          <c:tx>
            <c:strRef>
              <c:f>'Отраслевой накопит'!$I$31</c:f>
              <c:strCache>
                <c:ptCount val="1"/>
                <c:pt idx="0">
                  <c:v>Сельское и лесное хозяйство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накопит'!$I$32:$I$57</c:f>
              <c:numCache>
                <c:formatCode>0.0</c:formatCode>
                <c:ptCount val="26"/>
                <c:pt idx="0">
                  <c:v>21.4</c:v>
                </c:pt>
                <c:pt idx="1">
                  <c:v>41.5</c:v>
                </c:pt>
                <c:pt idx="2">
                  <c:v>42</c:v>
                </c:pt>
                <c:pt idx="3">
                  <c:v>42.12</c:v>
                </c:pt>
                <c:pt idx="4">
                  <c:v>41.419999999999995</c:v>
                </c:pt>
                <c:pt idx="5">
                  <c:v>39.46</c:v>
                </c:pt>
                <c:pt idx="6">
                  <c:v>39.049999999999997</c:v>
                </c:pt>
                <c:pt idx="7">
                  <c:v>31.45</c:v>
                </c:pt>
                <c:pt idx="8">
                  <c:v>36.629999999999995</c:v>
                </c:pt>
                <c:pt idx="9">
                  <c:v>38.72</c:v>
                </c:pt>
                <c:pt idx="10">
                  <c:v>37.409999999999997</c:v>
                </c:pt>
                <c:pt idx="11">
                  <c:v>37.382999999999996</c:v>
                </c:pt>
                <c:pt idx="12">
                  <c:v>39.099999999999994</c:v>
                </c:pt>
                <c:pt idx="13">
                  <c:v>39.58</c:v>
                </c:pt>
                <c:pt idx="14">
                  <c:v>39.15</c:v>
                </c:pt>
                <c:pt idx="15">
                  <c:v>39.529999999999994</c:v>
                </c:pt>
                <c:pt idx="16">
                  <c:v>35.726175155999996</c:v>
                </c:pt>
                <c:pt idx="17">
                  <c:v>35.668730078143199</c:v>
                </c:pt>
                <c:pt idx="18">
                  <c:v>36.90200269911368</c:v>
                </c:pt>
                <c:pt idx="19">
                  <c:v>36.647375656019982</c:v>
                </c:pt>
                <c:pt idx="20">
                  <c:v>36.467640801488741</c:v>
                </c:pt>
                <c:pt idx="21">
                  <c:v>36.3512038104545</c:v>
                </c:pt>
                <c:pt idx="22">
                  <c:v>36.170099584499397</c:v>
                </c:pt>
                <c:pt idx="23">
                  <c:v>35.992218147330846</c:v>
                </c:pt>
                <c:pt idx="24">
                  <c:v>35.817084517372635</c:v>
                </c:pt>
                <c:pt idx="25">
                  <c:v>35.639148717818166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F6-42C5-9970-70B960484C02}"/>
            </c:ext>
          </c:extLst>
        </c:ser>
        <c:ser>
          <c:idx val="5"/>
          <c:order val="5"/>
          <c:tx>
            <c:strRef>
              <c:f>'Отраслевой накопит'!$J$31</c:f>
              <c:strCache>
                <c:ptCount val="1"/>
                <c:pt idx="0">
                  <c:v>Добыча полезных ископаемых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накопит'!$J$32:$J$57</c:f>
              <c:numCache>
                <c:formatCode>0.0</c:formatCode>
                <c:ptCount val="26"/>
                <c:pt idx="0">
                  <c:v>59.599999999999994</c:v>
                </c:pt>
                <c:pt idx="1">
                  <c:v>123.7</c:v>
                </c:pt>
                <c:pt idx="2">
                  <c:v>129</c:v>
                </c:pt>
                <c:pt idx="3">
                  <c:v>130.69999999999999</c:v>
                </c:pt>
                <c:pt idx="4">
                  <c:v>124</c:v>
                </c:pt>
                <c:pt idx="5">
                  <c:v>125.71</c:v>
                </c:pt>
                <c:pt idx="6">
                  <c:v>126.89999999999999</c:v>
                </c:pt>
                <c:pt idx="7">
                  <c:v>130</c:v>
                </c:pt>
                <c:pt idx="8">
                  <c:v>128.32999999999998</c:v>
                </c:pt>
                <c:pt idx="9">
                  <c:v>137.01</c:v>
                </c:pt>
                <c:pt idx="10">
                  <c:v>138.40019999999998</c:v>
                </c:pt>
                <c:pt idx="11">
                  <c:v>140.83199999999999</c:v>
                </c:pt>
                <c:pt idx="12">
                  <c:v>138.19999999999999</c:v>
                </c:pt>
                <c:pt idx="13">
                  <c:v>139.5</c:v>
                </c:pt>
                <c:pt idx="14">
                  <c:v>139.90100000000001</c:v>
                </c:pt>
                <c:pt idx="15">
                  <c:v>146.101</c:v>
                </c:pt>
                <c:pt idx="16">
                  <c:v>150.80372501400001</c:v>
                </c:pt>
                <c:pt idx="17">
                  <c:v>151.51585185689561</c:v>
                </c:pt>
                <c:pt idx="18">
                  <c:v>151.25261980175759</c:v>
                </c:pt>
                <c:pt idx="19">
                  <c:v>152.72282033929667</c:v>
                </c:pt>
                <c:pt idx="20">
                  <c:v>154.14678445228765</c:v>
                </c:pt>
                <c:pt idx="21">
                  <c:v>155.52632799479102</c:v>
                </c:pt>
                <c:pt idx="22">
                  <c:v>156.86407707027158</c:v>
                </c:pt>
                <c:pt idx="23">
                  <c:v>158.1630684746695</c:v>
                </c:pt>
                <c:pt idx="24">
                  <c:v>159.42655636644164</c:v>
                </c:pt>
                <c:pt idx="25">
                  <c:v>160.65785730700748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F6-42C5-9970-70B960484C02}"/>
            </c:ext>
          </c:extLst>
        </c:ser>
        <c:ser>
          <c:idx val="6"/>
          <c:order val="6"/>
          <c:tx>
            <c:strRef>
              <c:f>'Отраслевой накопит'!$K$31</c:f>
              <c:strCache>
                <c:ptCount val="1"/>
                <c:pt idx="0">
                  <c:v>Обрабатывающие пр-ва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накопит'!$K$32:$K$57</c:f>
              <c:numCache>
                <c:formatCode>0.0</c:formatCode>
                <c:ptCount val="26"/>
                <c:pt idx="0">
                  <c:v>303.5</c:v>
                </c:pt>
                <c:pt idx="1">
                  <c:v>606</c:v>
                </c:pt>
                <c:pt idx="2">
                  <c:v>605.23</c:v>
                </c:pt>
                <c:pt idx="3">
                  <c:v>602.79999999999995</c:v>
                </c:pt>
                <c:pt idx="4">
                  <c:v>585.4</c:v>
                </c:pt>
                <c:pt idx="5">
                  <c:v>602.29999999999995</c:v>
                </c:pt>
                <c:pt idx="6">
                  <c:v>609.1</c:v>
                </c:pt>
                <c:pt idx="7">
                  <c:v>601.6</c:v>
                </c:pt>
                <c:pt idx="8">
                  <c:v>594.13</c:v>
                </c:pt>
                <c:pt idx="9">
                  <c:v>587.02</c:v>
                </c:pt>
                <c:pt idx="10">
                  <c:v>577.71</c:v>
                </c:pt>
                <c:pt idx="11">
                  <c:v>581.70800000000008</c:v>
                </c:pt>
                <c:pt idx="12">
                  <c:v>588.52</c:v>
                </c:pt>
                <c:pt idx="13">
                  <c:v>590.02</c:v>
                </c:pt>
                <c:pt idx="14">
                  <c:v>594.81999999999994</c:v>
                </c:pt>
                <c:pt idx="15">
                  <c:v>591.02</c:v>
                </c:pt>
                <c:pt idx="16">
                  <c:v>558.57765311599996</c:v>
                </c:pt>
                <c:pt idx="17">
                  <c:v>557.63520500171762</c:v>
                </c:pt>
                <c:pt idx="18">
                  <c:v>567.38848147273484</c:v>
                </c:pt>
                <c:pt idx="19">
                  <c:v>567.64940895165796</c:v>
                </c:pt>
                <c:pt idx="20">
                  <c:v>567.59754196849053</c:v>
                </c:pt>
                <c:pt idx="21">
                  <c:v>567.23031480422264</c:v>
                </c:pt>
                <c:pt idx="22">
                  <c:v>566.61571130618165</c:v>
                </c:pt>
                <c:pt idx="23">
                  <c:v>565.81435633808928</c:v>
                </c:pt>
                <c:pt idx="24">
                  <c:v>564.87389783026629</c:v>
                </c:pt>
                <c:pt idx="25">
                  <c:v>563.83007283161226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F6-42C5-9970-70B960484C02}"/>
            </c:ext>
          </c:extLst>
        </c:ser>
        <c:ser>
          <c:idx val="7"/>
          <c:order val="7"/>
          <c:tx>
            <c:strRef>
              <c:f>'Отраслевой накопит'!$L$31</c:f>
              <c:strCache>
                <c:ptCount val="1"/>
                <c:pt idx="0">
                  <c:v>Пр-во пищевых продуктов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накопит'!$L$32:$L$57</c:f>
              <c:numCache>
                <c:formatCode>0.0</c:formatCode>
                <c:ptCount val="26"/>
                <c:pt idx="0">
                  <c:v>15.4</c:v>
                </c:pt>
                <c:pt idx="1">
                  <c:v>42.4</c:v>
                </c:pt>
                <c:pt idx="2">
                  <c:v>30.810000000000002</c:v>
                </c:pt>
                <c:pt idx="3">
                  <c:v>30.72</c:v>
                </c:pt>
                <c:pt idx="4">
                  <c:v>29.9</c:v>
                </c:pt>
                <c:pt idx="5">
                  <c:v>30.92</c:v>
                </c:pt>
                <c:pt idx="6">
                  <c:v>31.700000000000003</c:v>
                </c:pt>
                <c:pt idx="7">
                  <c:v>31.799999999999997</c:v>
                </c:pt>
                <c:pt idx="8">
                  <c:v>30.89</c:v>
                </c:pt>
                <c:pt idx="9">
                  <c:v>29.543999999999997</c:v>
                </c:pt>
                <c:pt idx="10">
                  <c:v>28.703000000000003</c:v>
                </c:pt>
                <c:pt idx="11">
                  <c:v>30.204000000000001</c:v>
                </c:pt>
                <c:pt idx="12">
                  <c:v>30.763999999999999</c:v>
                </c:pt>
                <c:pt idx="13">
                  <c:v>30.332999999999998</c:v>
                </c:pt>
                <c:pt idx="14">
                  <c:v>30.502000000000002</c:v>
                </c:pt>
                <c:pt idx="15">
                  <c:v>30.5</c:v>
                </c:pt>
                <c:pt idx="16">
                  <c:v>30.467287098</c:v>
                </c:pt>
                <c:pt idx="17">
                  <c:v>30.309092272925199</c:v>
                </c:pt>
                <c:pt idx="18">
                  <c:v>30.011621752297817</c:v>
                </c:pt>
                <c:pt idx="19">
                  <c:v>29.988526269778369</c:v>
                </c:pt>
                <c:pt idx="20">
                  <c:v>29.959980378697168</c:v>
                </c:pt>
                <c:pt idx="21">
                  <c:v>29.885555269875596</c:v>
                </c:pt>
                <c:pt idx="22">
                  <c:v>29.801731016175367</c:v>
                </c:pt>
                <c:pt idx="23">
                  <c:v>29.714993617632999</c:v>
                </c:pt>
                <c:pt idx="24">
                  <c:v>29.636279832474699</c:v>
                </c:pt>
                <c:pt idx="25">
                  <c:v>29.563027638011711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F6-42C5-9970-70B960484C02}"/>
            </c:ext>
          </c:extLst>
        </c:ser>
        <c:ser>
          <c:idx val="8"/>
          <c:order val="8"/>
          <c:tx>
            <c:strRef>
              <c:f>'Отраслевой накопит'!$M$31</c:f>
              <c:strCache>
                <c:ptCount val="1"/>
                <c:pt idx="0">
                  <c:v>Текстильное Пр-во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накопит'!$M$32:$M$57</c:f>
              <c:numCache>
                <c:formatCode>0.0</c:formatCode>
                <c:ptCount val="26"/>
                <c:pt idx="0">
                  <c:v>2.2999999999999998</c:v>
                </c:pt>
                <c:pt idx="1">
                  <c:v>6.8</c:v>
                </c:pt>
                <c:pt idx="2">
                  <c:v>4.28</c:v>
                </c:pt>
                <c:pt idx="3">
                  <c:v>4.26</c:v>
                </c:pt>
                <c:pt idx="4">
                  <c:v>4.5</c:v>
                </c:pt>
                <c:pt idx="5">
                  <c:v>4.75</c:v>
                </c:pt>
                <c:pt idx="6">
                  <c:v>4.3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3.3329999999999997</c:v>
                </c:pt>
                <c:pt idx="10">
                  <c:v>3.3209999999999997</c:v>
                </c:pt>
                <c:pt idx="11">
                  <c:v>3.2050000000000001</c:v>
                </c:pt>
                <c:pt idx="12">
                  <c:v>3.3119999999999998</c:v>
                </c:pt>
                <c:pt idx="13">
                  <c:v>3.2199999999999998</c:v>
                </c:pt>
                <c:pt idx="14">
                  <c:v>3.1999999999999997</c:v>
                </c:pt>
                <c:pt idx="15">
                  <c:v>3.242</c:v>
                </c:pt>
                <c:pt idx="16">
                  <c:v>3.282343</c:v>
                </c:pt>
                <c:pt idx="17">
                  <c:v>3.277850001</c:v>
                </c:pt>
                <c:pt idx="18">
                  <c:v>2.9166470991078768</c:v>
                </c:pt>
                <c:pt idx="19">
                  <c:v>2.8167297927140589</c:v>
                </c:pt>
                <c:pt idx="20">
                  <c:v>2.7223510390042476</c:v>
                </c:pt>
                <c:pt idx="21">
                  <c:v>2.6983971096775234</c:v>
                </c:pt>
                <c:pt idx="22">
                  <c:v>2.6758263540897738</c:v>
                </c:pt>
                <c:pt idx="23">
                  <c:v>2.6549989430670911</c:v>
                </c:pt>
                <c:pt idx="24">
                  <c:v>2.6354890454051887</c:v>
                </c:pt>
                <c:pt idx="25">
                  <c:v>2.6172048892359165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F6-42C5-9970-70B960484C02}"/>
            </c:ext>
          </c:extLst>
        </c:ser>
        <c:ser>
          <c:idx val="9"/>
          <c:order val="9"/>
          <c:tx>
            <c:strRef>
              <c:f>'Отраслевой накопит'!$N$31</c:f>
              <c:strCache>
                <c:ptCount val="1"/>
                <c:pt idx="0">
                  <c:v>Пр-во обуви и кожи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накопит'!$N$32:$N$57</c:f>
              <c:numCache>
                <c:formatCode>0.0</c:formatCode>
                <c:ptCount val="26"/>
                <c:pt idx="0">
                  <c:v>0.2</c:v>
                </c:pt>
                <c:pt idx="1">
                  <c:v>0.60000000000000009</c:v>
                </c:pt>
                <c:pt idx="2">
                  <c:v>0.41000000000000003</c:v>
                </c:pt>
                <c:pt idx="3">
                  <c:v>0.41000000000000003</c:v>
                </c:pt>
                <c:pt idx="4">
                  <c:v>0.4</c:v>
                </c:pt>
                <c:pt idx="5">
                  <c:v>0.43000000000000005</c:v>
                </c:pt>
                <c:pt idx="6">
                  <c:v>0.4</c:v>
                </c:pt>
                <c:pt idx="7">
                  <c:v>0.4</c:v>
                </c:pt>
                <c:pt idx="8">
                  <c:v>0.41000000000000003</c:v>
                </c:pt>
                <c:pt idx="9">
                  <c:v>0.43000000000000005</c:v>
                </c:pt>
                <c:pt idx="10">
                  <c:v>0.40800000000000003</c:v>
                </c:pt>
                <c:pt idx="11">
                  <c:v>0.33999999999999997</c:v>
                </c:pt>
                <c:pt idx="12">
                  <c:v>0.22</c:v>
                </c:pt>
                <c:pt idx="13">
                  <c:v>0.33</c:v>
                </c:pt>
                <c:pt idx="14">
                  <c:v>0.32</c:v>
                </c:pt>
                <c:pt idx="15">
                  <c:v>0.36299999999999999</c:v>
                </c:pt>
                <c:pt idx="16">
                  <c:v>0.37208430000000003</c:v>
                </c:pt>
                <c:pt idx="17">
                  <c:v>0.37152934009999999</c:v>
                </c:pt>
                <c:pt idx="18">
                  <c:v>0.33280227816420194</c:v>
                </c:pt>
                <c:pt idx="19">
                  <c:v>0.32517807986224129</c:v>
                </c:pt>
                <c:pt idx="20">
                  <c:v>0.31777142684315735</c:v>
                </c:pt>
                <c:pt idx="21">
                  <c:v>0.31048327067494341</c:v>
                </c:pt>
                <c:pt idx="22">
                  <c:v>0.30333887321166175</c:v>
                </c:pt>
                <c:pt idx="23">
                  <c:v>0.29632327936936886</c:v>
                </c:pt>
                <c:pt idx="24">
                  <c:v>0.28942431675623592</c:v>
                </c:pt>
                <c:pt idx="25">
                  <c:v>0.28263269948428321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F6-42C5-9970-70B960484C02}"/>
            </c:ext>
          </c:extLst>
        </c:ser>
        <c:ser>
          <c:idx val="10"/>
          <c:order val="10"/>
          <c:tx>
            <c:strRef>
              <c:f>'Отраслевой накопит'!$O$31</c:f>
              <c:strCache>
                <c:ptCount val="1"/>
                <c:pt idx="0">
                  <c:v>Пр-во изделий из дерева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накопит'!$O$32:$O$57</c:f>
              <c:numCache>
                <c:formatCode>0.0</c:formatCode>
                <c:ptCount val="26"/>
                <c:pt idx="0">
                  <c:v>3.5999999999999996</c:v>
                </c:pt>
                <c:pt idx="1">
                  <c:v>10</c:v>
                </c:pt>
                <c:pt idx="2">
                  <c:v>7.3</c:v>
                </c:pt>
                <c:pt idx="3">
                  <c:v>7.51</c:v>
                </c:pt>
                <c:pt idx="4">
                  <c:v>7.5</c:v>
                </c:pt>
                <c:pt idx="5">
                  <c:v>7.6099999999999994</c:v>
                </c:pt>
                <c:pt idx="6">
                  <c:v>7.5</c:v>
                </c:pt>
                <c:pt idx="7">
                  <c:v>7.4</c:v>
                </c:pt>
                <c:pt idx="8">
                  <c:v>6.6999999999999993</c:v>
                </c:pt>
                <c:pt idx="9">
                  <c:v>7.1</c:v>
                </c:pt>
                <c:pt idx="10">
                  <c:v>5.9009999999999998</c:v>
                </c:pt>
                <c:pt idx="11">
                  <c:v>7.5</c:v>
                </c:pt>
                <c:pt idx="12">
                  <c:v>7.5</c:v>
                </c:pt>
                <c:pt idx="13">
                  <c:v>8.41</c:v>
                </c:pt>
                <c:pt idx="14">
                  <c:v>8.3099999999999987</c:v>
                </c:pt>
                <c:pt idx="15">
                  <c:v>8.4009999999999998</c:v>
                </c:pt>
                <c:pt idx="16">
                  <c:v>8.1393681309799994</c:v>
                </c:pt>
                <c:pt idx="17">
                  <c:v>8.0685865035492519</c:v>
                </c:pt>
                <c:pt idx="18">
                  <c:v>7.7974587903903156</c:v>
                </c:pt>
                <c:pt idx="19">
                  <c:v>7.7812364165013443</c:v>
                </c:pt>
                <c:pt idx="20">
                  <c:v>7.7510116827790876</c:v>
                </c:pt>
                <c:pt idx="21">
                  <c:v>7.7615847999238454</c:v>
                </c:pt>
                <c:pt idx="22">
                  <c:v>7.7622976816868636</c:v>
                </c:pt>
                <c:pt idx="23">
                  <c:v>7.7749331837154765</c:v>
                </c:pt>
                <c:pt idx="24">
                  <c:v>7.7812073285975041</c:v>
                </c:pt>
                <c:pt idx="25">
                  <c:v>7.7909384481429562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F6-42C5-9970-70B960484C02}"/>
            </c:ext>
          </c:extLst>
        </c:ser>
        <c:ser>
          <c:idx val="11"/>
          <c:order val="11"/>
          <c:tx>
            <c:strRef>
              <c:f>'Отраслевой накопит'!$P$31</c:f>
              <c:strCache>
                <c:ptCount val="1"/>
                <c:pt idx="0">
                  <c:v>Пр-во бумаги, полиграфия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накопит'!$P$32:$P$57</c:f>
              <c:numCache>
                <c:formatCode>0.0</c:formatCode>
                <c:ptCount val="26"/>
                <c:pt idx="0">
                  <c:v>13.3</c:v>
                </c:pt>
                <c:pt idx="1">
                  <c:v>39.1</c:v>
                </c:pt>
                <c:pt idx="2">
                  <c:v>26.5</c:v>
                </c:pt>
                <c:pt idx="3">
                  <c:v>27.5</c:v>
                </c:pt>
                <c:pt idx="4">
                  <c:v>25.8</c:v>
                </c:pt>
                <c:pt idx="5">
                  <c:v>27.21</c:v>
                </c:pt>
                <c:pt idx="6">
                  <c:v>27.400000000000002</c:v>
                </c:pt>
                <c:pt idx="7">
                  <c:v>28.3</c:v>
                </c:pt>
                <c:pt idx="8">
                  <c:v>27.310000000000002</c:v>
                </c:pt>
                <c:pt idx="9">
                  <c:v>26.11</c:v>
                </c:pt>
                <c:pt idx="10">
                  <c:v>26.100999999999999</c:v>
                </c:pt>
                <c:pt idx="11">
                  <c:v>26.908000000000001</c:v>
                </c:pt>
                <c:pt idx="12">
                  <c:v>26</c:v>
                </c:pt>
                <c:pt idx="13">
                  <c:v>27.200000000000003</c:v>
                </c:pt>
                <c:pt idx="14">
                  <c:v>27.4</c:v>
                </c:pt>
                <c:pt idx="15">
                  <c:v>27.401</c:v>
                </c:pt>
                <c:pt idx="16">
                  <c:v>28.011340130980003</c:v>
                </c:pt>
                <c:pt idx="17">
                  <c:v>27.826375107549254</c:v>
                </c:pt>
                <c:pt idx="18">
                  <c:v>26.84816823573307</c:v>
                </c:pt>
                <c:pt idx="19">
                  <c:v>26.765227032579599</c:v>
                </c:pt>
                <c:pt idx="20">
                  <c:v>26.695805229573782</c:v>
                </c:pt>
                <c:pt idx="21">
                  <c:v>26.639744539398389</c:v>
                </c:pt>
                <c:pt idx="22">
                  <c:v>26.584952065269299</c:v>
                </c:pt>
                <c:pt idx="23">
                  <c:v>26.530673356844975</c:v>
                </c:pt>
                <c:pt idx="24">
                  <c:v>26.476467894097514</c:v>
                </c:pt>
                <c:pt idx="25">
                  <c:v>26.422283718769719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F6-42C5-9970-70B960484C02}"/>
            </c:ext>
          </c:extLst>
        </c:ser>
        <c:ser>
          <c:idx val="12"/>
          <c:order val="12"/>
          <c:tx>
            <c:strRef>
              <c:f>'Отраслевой накопит'!$Q$31</c:f>
              <c:strCache>
                <c:ptCount val="1"/>
                <c:pt idx="0">
                  <c:v>Пр-во кокса и масел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накопит'!$Q$32:$Q$57</c:f>
              <c:numCache>
                <c:formatCode>0.0</c:formatCode>
                <c:ptCount val="26"/>
                <c:pt idx="0">
                  <c:v>35.900000000000006</c:v>
                </c:pt>
                <c:pt idx="1">
                  <c:v>90.5</c:v>
                </c:pt>
                <c:pt idx="2">
                  <c:v>70.420000000000016</c:v>
                </c:pt>
                <c:pt idx="3">
                  <c:v>71.600000000000009</c:v>
                </c:pt>
                <c:pt idx="4">
                  <c:v>72.2</c:v>
                </c:pt>
                <c:pt idx="5">
                  <c:v>75.400000000000006</c:v>
                </c:pt>
                <c:pt idx="6">
                  <c:v>77.400000000000006</c:v>
                </c:pt>
                <c:pt idx="7">
                  <c:v>79.100000000000009</c:v>
                </c:pt>
                <c:pt idx="8">
                  <c:v>84.5</c:v>
                </c:pt>
                <c:pt idx="9">
                  <c:v>82.4</c:v>
                </c:pt>
                <c:pt idx="10">
                  <c:v>81.7</c:v>
                </c:pt>
                <c:pt idx="11">
                  <c:v>78.5</c:v>
                </c:pt>
                <c:pt idx="12">
                  <c:v>82.701000000000008</c:v>
                </c:pt>
                <c:pt idx="13">
                  <c:v>83.7</c:v>
                </c:pt>
                <c:pt idx="14">
                  <c:v>88.200000000000017</c:v>
                </c:pt>
                <c:pt idx="15">
                  <c:v>85.4</c:v>
                </c:pt>
                <c:pt idx="16">
                  <c:v>67.209679000000008</c:v>
                </c:pt>
                <c:pt idx="17">
                  <c:v>66.845749253000008</c:v>
                </c:pt>
                <c:pt idx="18">
                  <c:v>77.183059218554988</c:v>
                </c:pt>
                <c:pt idx="19">
                  <c:v>79.955380588915574</c:v>
                </c:pt>
                <c:pt idx="20">
                  <c:v>80.239539614615737</c:v>
                </c:pt>
                <c:pt idx="21">
                  <c:v>79.787433960987272</c:v>
                </c:pt>
                <c:pt idx="22">
                  <c:v>79.47012535042748</c:v>
                </c:pt>
                <c:pt idx="23">
                  <c:v>79.372794916981732</c:v>
                </c:pt>
                <c:pt idx="24">
                  <c:v>79.404287873181914</c:v>
                </c:pt>
                <c:pt idx="25">
                  <c:v>79.479915311326977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F6-42C5-9970-70B960484C02}"/>
            </c:ext>
          </c:extLst>
        </c:ser>
        <c:ser>
          <c:idx val="13"/>
          <c:order val="13"/>
          <c:tx>
            <c:strRef>
              <c:f>'Отраслевой накопит'!$R$31</c:f>
              <c:strCache>
                <c:ptCount val="1"/>
                <c:pt idx="0">
                  <c:v>Химическое Пр-во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накопит'!$R$32:$R$57</c:f>
              <c:numCache>
                <c:formatCode>0.0</c:formatCode>
                <c:ptCount val="26"/>
                <c:pt idx="0">
                  <c:v>36.9</c:v>
                </c:pt>
                <c:pt idx="1">
                  <c:v>101.69999999999999</c:v>
                </c:pt>
                <c:pt idx="2">
                  <c:v>72.5</c:v>
                </c:pt>
                <c:pt idx="3">
                  <c:v>69.8</c:v>
                </c:pt>
                <c:pt idx="4">
                  <c:v>73.800000000000011</c:v>
                </c:pt>
                <c:pt idx="5">
                  <c:v>77.139999999999986</c:v>
                </c:pt>
                <c:pt idx="6">
                  <c:v>75.599999999999994</c:v>
                </c:pt>
                <c:pt idx="7">
                  <c:v>75.5</c:v>
                </c:pt>
                <c:pt idx="8">
                  <c:v>73.289999999999992</c:v>
                </c:pt>
                <c:pt idx="9">
                  <c:v>73.199999999999989</c:v>
                </c:pt>
                <c:pt idx="10">
                  <c:v>74.400000000000006</c:v>
                </c:pt>
                <c:pt idx="11">
                  <c:v>74.900000000000006</c:v>
                </c:pt>
                <c:pt idx="12">
                  <c:v>76.099999999999994</c:v>
                </c:pt>
                <c:pt idx="13">
                  <c:v>75.699999999999989</c:v>
                </c:pt>
                <c:pt idx="14">
                  <c:v>77.199999999999989</c:v>
                </c:pt>
                <c:pt idx="15">
                  <c:v>79.5</c:v>
                </c:pt>
                <c:pt idx="16">
                  <c:v>78.781415293999999</c:v>
                </c:pt>
                <c:pt idx="17">
                  <c:v>78.237590996775594</c:v>
                </c:pt>
                <c:pt idx="18">
                  <c:v>77.489460296640885</c:v>
                </c:pt>
                <c:pt idx="19">
                  <c:v>77.447254671683766</c:v>
                </c:pt>
                <c:pt idx="20">
                  <c:v>77.363233842075999</c:v>
                </c:pt>
                <c:pt idx="21">
                  <c:v>77.277387819722207</c:v>
                </c:pt>
                <c:pt idx="22">
                  <c:v>77.206654162768331</c:v>
                </c:pt>
                <c:pt idx="23">
                  <c:v>77.144776530389322</c:v>
                </c:pt>
                <c:pt idx="24">
                  <c:v>77.086992092190115</c:v>
                </c:pt>
                <c:pt idx="25">
                  <c:v>77.033041692081042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F6-42C5-9970-70B960484C02}"/>
            </c:ext>
          </c:extLst>
        </c:ser>
        <c:ser>
          <c:idx val="14"/>
          <c:order val="14"/>
          <c:tx>
            <c:strRef>
              <c:f>'Отраслевой накопит'!$S$31</c:f>
              <c:strCache>
                <c:ptCount val="1"/>
                <c:pt idx="0">
                  <c:v>Пр-во резины и пластмассы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накопит'!$S$32:$S$57</c:f>
              <c:numCache>
                <c:formatCode>0.0</c:formatCode>
                <c:ptCount val="26"/>
                <c:pt idx="0">
                  <c:v>2.8</c:v>
                </c:pt>
                <c:pt idx="1">
                  <c:v>7.7</c:v>
                </c:pt>
                <c:pt idx="2">
                  <c:v>5.56</c:v>
                </c:pt>
                <c:pt idx="3">
                  <c:v>5.66</c:v>
                </c:pt>
                <c:pt idx="4">
                  <c:v>5.3999999999999995</c:v>
                </c:pt>
                <c:pt idx="5">
                  <c:v>6.08</c:v>
                </c:pt>
                <c:pt idx="6">
                  <c:v>6</c:v>
                </c:pt>
                <c:pt idx="7">
                  <c:v>5.9</c:v>
                </c:pt>
                <c:pt idx="8">
                  <c:v>6.26</c:v>
                </c:pt>
                <c:pt idx="9">
                  <c:v>5.4</c:v>
                </c:pt>
                <c:pt idx="10">
                  <c:v>5.3999999999999995</c:v>
                </c:pt>
                <c:pt idx="11">
                  <c:v>5.3629999999999995</c:v>
                </c:pt>
                <c:pt idx="12">
                  <c:v>5.56</c:v>
                </c:pt>
                <c:pt idx="13">
                  <c:v>5.55</c:v>
                </c:pt>
                <c:pt idx="14">
                  <c:v>5.6499999999999995</c:v>
                </c:pt>
                <c:pt idx="15">
                  <c:v>5.3999999999999995</c:v>
                </c:pt>
                <c:pt idx="16">
                  <c:v>5.4719429999999996</c:v>
                </c:pt>
                <c:pt idx="17">
                  <c:v>5.4682284009999993</c:v>
                </c:pt>
                <c:pt idx="18">
                  <c:v>5.4646316117110967</c:v>
                </c:pt>
                <c:pt idx="19">
                  <c:v>5.4518797653795987</c:v>
                </c:pt>
                <c:pt idx="20">
                  <c:v>5.4417714911041148</c:v>
                </c:pt>
                <c:pt idx="21">
                  <c:v>5.4108405632942524</c:v>
                </c:pt>
                <c:pt idx="22">
                  <c:v>5.3858718270436894</c:v>
                </c:pt>
                <c:pt idx="23">
                  <c:v>5.3590806524815617</c:v>
                </c:pt>
                <c:pt idx="24">
                  <c:v>5.3354759296826142</c:v>
                </c:pt>
                <c:pt idx="25">
                  <c:v>5.3114430955870224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F6-42C5-9970-70B960484C02}"/>
            </c:ext>
          </c:extLst>
        </c:ser>
        <c:ser>
          <c:idx val="15"/>
          <c:order val="15"/>
          <c:tx>
            <c:strRef>
              <c:f>'Отраслевой накопит'!$T$31</c:f>
              <c:strCache>
                <c:ptCount val="1"/>
                <c:pt idx="0">
                  <c:v>Пр-во минерал. продуктов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накопит'!$T$32:$T$57</c:f>
              <c:numCache>
                <c:formatCode>0.0</c:formatCode>
                <c:ptCount val="26"/>
                <c:pt idx="0">
                  <c:v>23.400000000000002</c:v>
                </c:pt>
                <c:pt idx="1">
                  <c:v>60.100000000000009</c:v>
                </c:pt>
                <c:pt idx="2">
                  <c:v>48.400000000000006</c:v>
                </c:pt>
                <c:pt idx="3">
                  <c:v>50.900000000000006</c:v>
                </c:pt>
                <c:pt idx="4">
                  <c:v>48.300000000000004</c:v>
                </c:pt>
                <c:pt idx="5">
                  <c:v>49.17</c:v>
                </c:pt>
                <c:pt idx="6">
                  <c:v>50.400000000000006</c:v>
                </c:pt>
                <c:pt idx="7">
                  <c:v>51.900000000000006</c:v>
                </c:pt>
                <c:pt idx="8">
                  <c:v>51.110000000000007</c:v>
                </c:pt>
                <c:pt idx="9">
                  <c:v>51.320999999999998</c:v>
                </c:pt>
                <c:pt idx="10">
                  <c:v>46.521000000000001</c:v>
                </c:pt>
                <c:pt idx="11">
                  <c:v>46.844999999999999</c:v>
                </c:pt>
                <c:pt idx="12">
                  <c:v>46.44</c:v>
                </c:pt>
                <c:pt idx="13">
                  <c:v>45.05</c:v>
                </c:pt>
                <c:pt idx="14">
                  <c:v>45.400000000000006</c:v>
                </c:pt>
                <c:pt idx="15">
                  <c:v>47.3</c:v>
                </c:pt>
                <c:pt idx="16">
                  <c:v>52.078795784</c:v>
                </c:pt>
                <c:pt idx="17">
                  <c:v>52.168475376401602</c:v>
                </c:pt>
                <c:pt idx="18">
                  <c:v>50.115075176085028</c:v>
                </c:pt>
                <c:pt idx="19">
                  <c:v>49.146290262632846</c:v>
                </c:pt>
                <c:pt idx="20">
                  <c:v>48.409353058099974</c:v>
                </c:pt>
                <c:pt idx="21">
                  <c:v>47.760132947553771</c:v>
                </c:pt>
                <c:pt idx="22">
                  <c:v>47.467082193821255</c:v>
                </c:pt>
                <c:pt idx="23">
                  <c:v>47.411883356211618</c:v>
                </c:pt>
                <c:pt idx="24">
                  <c:v>47.570467107278915</c:v>
                </c:pt>
                <c:pt idx="25">
                  <c:v>47.769323021189663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F6-42C5-9970-70B960484C02}"/>
            </c:ext>
          </c:extLst>
        </c:ser>
        <c:ser>
          <c:idx val="16"/>
          <c:order val="16"/>
          <c:tx>
            <c:strRef>
              <c:f>'Отраслевой накопит'!$U$31</c:f>
              <c:strCache>
                <c:ptCount val="1"/>
                <c:pt idx="0">
                  <c:v>Металлургическое Пр-во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накопит'!$U$32:$U$57</c:f>
              <c:numCache>
                <c:formatCode>0.0</c:formatCode>
                <c:ptCount val="26"/>
                <c:pt idx="0">
                  <c:v>140.70000000000002</c:v>
                </c:pt>
                <c:pt idx="1">
                  <c:v>378.70000000000005</c:v>
                </c:pt>
                <c:pt idx="2">
                  <c:v>277.60000000000002</c:v>
                </c:pt>
                <c:pt idx="3">
                  <c:v>276</c:v>
                </c:pt>
                <c:pt idx="4">
                  <c:v>262.90000000000003</c:v>
                </c:pt>
                <c:pt idx="5">
                  <c:v>269.5</c:v>
                </c:pt>
                <c:pt idx="6">
                  <c:v>272.20000000000005</c:v>
                </c:pt>
                <c:pt idx="7">
                  <c:v>263.60000000000002</c:v>
                </c:pt>
                <c:pt idx="8">
                  <c:v>257.70000000000005</c:v>
                </c:pt>
                <c:pt idx="9">
                  <c:v>259.70000000000005</c:v>
                </c:pt>
                <c:pt idx="10">
                  <c:v>259.39999999999998</c:v>
                </c:pt>
                <c:pt idx="11">
                  <c:v>258.404</c:v>
                </c:pt>
                <c:pt idx="12">
                  <c:v>260.21000000000004</c:v>
                </c:pt>
                <c:pt idx="13">
                  <c:v>261.21000000000004</c:v>
                </c:pt>
                <c:pt idx="14">
                  <c:v>258.62</c:v>
                </c:pt>
                <c:pt idx="15">
                  <c:v>255.12</c:v>
                </c:pt>
                <c:pt idx="16">
                  <c:v>234.83613894000001</c:v>
                </c:pt>
                <c:pt idx="17">
                  <c:v>235.20831244361523</c:v>
                </c:pt>
                <c:pt idx="18">
                  <c:v>234.04449832809905</c:v>
                </c:pt>
                <c:pt idx="19">
                  <c:v>230.10982295513531</c:v>
                </c:pt>
                <c:pt idx="20">
                  <c:v>226.40786724269213</c:v>
                </c:pt>
                <c:pt idx="21">
                  <c:v>222.77181830535318</c:v>
                </c:pt>
                <c:pt idx="22">
                  <c:v>218.40939056272123</c:v>
                </c:pt>
                <c:pt idx="23">
                  <c:v>213.2302674594024</c:v>
                </c:pt>
                <c:pt idx="24">
                  <c:v>207.04957369644148</c:v>
                </c:pt>
                <c:pt idx="25">
                  <c:v>199.10851422169509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F6-42C5-9970-70B960484C02}"/>
            </c:ext>
          </c:extLst>
        </c:ser>
        <c:ser>
          <c:idx val="17"/>
          <c:order val="17"/>
          <c:tx>
            <c:strRef>
              <c:f>'Отраслевой накопит'!$V$31</c:f>
              <c:strCache>
                <c:ptCount val="1"/>
                <c:pt idx="0">
                  <c:v>Станкостроение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накопит'!$V$32:$V$57</c:f>
              <c:numCache>
                <c:formatCode>0.0</c:formatCode>
                <c:ptCount val="26"/>
                <c:pt idx="0">
                  <c:v>8.1999999999999993</c:v>
                </c:pt>
                <c:pt idx="1">
                  <c:v>25.599999999999998</c:v>
                </c:pt>
                <c:pt idx="2">
                  <c:v>15.59</c:v>
                </c:pt>
                <c:pt idx="3">
                  <c:v>17.809999999999999</c:v>
                </c:pt>
                <c:pt idx="4">
                  <c:v>18.599999999999998</c:v>
                </c:pt>
                <c:pt idx="5">
                  <c:v>17.55</c:v>
                </c:pt>
                <c:pt idx="6">
                  <c:v>16.899999999999999</c:v>
                </c:pt>
                <c:pt idx="7">
                  <c:v>17.399999999999999</c:v>
                </c:pt>
                <c:pt idx="8">
                  <c:v>16.91</c:v>
                </c:pt>
                <c:pt idx="9">
                  <c:v>13.74</c:v>
                </c:pt>
                <c:pt idx="10">
                  <c:v>12.94</c:v>
                </c:pt>
                <c:pt idx="11">
                  <c:v>14.34</c:v>
                </c:pt>
                <c:pt idx="12">
                  <c:v>11.2</c:v>
                </c:pt>
                <c:pt idx="13">
                  <c:v>11.2</c:v>
                </c:pt>
                <c:pt idx="14">
                  <c:v>14.2</c:v>
                </c:pt>
                <c:pt idx="15">
                  <c:v>13.299999999999999</c:v>
                </c:pt>
                <c:pt idx="16">
                  <c:v>14.072932</c:v>
                </c:pt>
                <c:pt idx="17">
                  <c:v>14.052220624</c:v>
                </c:pt>
                <c:pt idx="18">
                  <c:v>12.255299644167446</c:v>
                </c:pt>
                <c:pt idx="19">
                  <c:v>11.938380941399268</c:v>
                </c:pt>
                <c:pt idx="20">
                  <c:v>11.601524792197367</c:v>
                </c:pt>
                <c:pt idx="21">
                  <c:v>11.235627091428821</c:v>
                </c:pt>
                <c:pt idx="22">
                  <c:v>10.894256671050236</c:v>
                </c:pt>
                <c:pt idx="23">
                  <c:v>10.555200170938576</c:v>
                </c:pt>
                <c:pt idx="24">
                  <c:v>10.214900155262693</c:v>
                </c:pt>
                <c:pt idx="25">
                  <c:v>9.8800940441946619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F6-42C5-9970-70B960484C02}"/>
            </c:ext>
          </c:extLst>
        </c:ser>
        <c:ser>
          <c:idx val="18"/>
          <c:order val="18"/>
          <c:tx>
            <c:strRef>
              <c:f>'Отраслевой накопит'!$W$31</c:f>
              <c:strCache>
                <c:ptCount val="1"/>
                <c:pt idx="0">
                  <c:v>Пр-во электроники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накопит'!$W$32:$W$57</c:f>
              <c:numCache>
                <c:formatCode>0.0</c:formatCode>
                <c:ptCount val="26"/>
                <c:pt idx="0">
                  <c:v>4.9000000000000004</c:v>
                </c:pt>
                <c:pt idx="1">
                  <c:v>14.5</c:v>
                </c:pt>
                <c:pt idx="2">
                  <c:v>9</c:v>
                </c:pt>
                <c:pt idx="3">
                  <c:v>10.3</c:v>
                </c:pt>
                <c:pt idx="4">
                  <c:v>9.6999999999999993</c:v>
                </c:pt>
                <c:pt idx="5">
                  <c:v>10.11</c:v>
                </c:pt>
                <c:pt idx="6">
                  <c:v>10</c:v>
                </c:pt>
                <c:pt idx="7">
                  <c:v>9.8000000000000007</c:v>
                </c:pt>
                <c:pt idx="8">
                  <c:v>9.41</c:v>
                </c:pt>
                <c:pt idx="9">
                  <c:v>9.0210000000000008</c:v>
                </c:pt>
                <c:pt idx="10">
                  <c:v>8.5010000000000012</c:v>
                </c:pt>
                <c:pt idx="11">
                  <c:v>9.902000000000001</c:v>
                </c:pt>
                <c:pt idx="12">
                  <c:v>10.100000000000001</c:v>
                </c:pt>
                <c:pt idx="13">
                  <c:v>10</c:v>
                </c:pt>
                <c:pt idx="14">
                  <c:v>6.8000000000000007</c:v>
                </c:pt>
                <c:pt idx="15">
                  <c:v>8</c:v>
                </c:pt>
                <c:pt idx="16">
                  <c:v>8.1595289999999991</c:v>
                </c:pt>
                <c:pt idx="17">
                  <c:v>8.1449392029999998</c:v>
                </c:pt>
                <c:pt idx="18">
                  <c:v>8.0794254616150312</c:v>
                </c:pt>
                <c:pt idx="19">
                  <c:v>8.0452654772393704</c:v>
                </c:pt>
                <c:pt idx="20">
                  <c:v>7.9962940389007899</c:v>
                </c:pt>
                <c:pt idx="21">
                  <c:v>7.9236673809876121</c:v>
                </c:pt>
                <c:pt idx="22">
                  <c:v>7.8375133554973537</c:v>
                </c:pt>
                <c:pt idx="23">
                  <c:v>7.741707099327285</c:v>
                </c:pt>
                <c:pt idx="24">
                  <c:v>7.6399049420835814</c:v>
                </c:pt>
                <c:pt idx="25">
                  <c:v>7.5343014239220079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F6-42C5-9970-70B960484C02}"/>
            </c:ext>
          </c:extLst>
        </c:ser>
        <c:ser>
          <c:idx val="19"/>
          <c:order val="19"/>
          <c:tx>
            <c:strRef>
              <c:f>'Отраслевой накопит'!$X$31</c:f>
              <c:strCache>
                <c:ptCount val="1"/>
                <c:pt idx="0">
                  <c:v>Автомобилестроение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накопит'!$X$32:$X$57</c:f>
              <c:numCache>
                <c:formatCode>0.0</c:formatCode>
                <c:ptCount val="26"/>
                <c:pt idx="0">
                  <c:v>9.9</c:v>
                </c:pt>
                <c:pt idx="1">
                  <c:v>30.200000000000003</c:v>
                </c:pt>
                <c:pt idx="2">
                  <c:v>18.11</c:v>
                </c:pt>
                <c:pt idx="3">
                  <c:v>19.61</c:v>
                </c:pt>
                <c:pt idx="4">
                  <c:v>18.5</c:v>
                </c:pt>
                <c:pt idx="5">
                  <c:v>18.91</c:v>
                </c:pt>
                <c:pt idx="6">
                  <c:v>18.600000000000001</c:v>
                </c:pt>
                <c:pt idx="7">
                  <c:v>18.899999999999999</c:v>
                </c:pt>
                <c:pt idx="8">
                  <c:v>18.119999999999997</c:v>
                </c:pt>
                <c:pt idx="9">
                  <c:v>18.82</c:v>
                </c:pt>
                <c:pt idx="10">
                  <c:v>17.71</c:v>
                </c:pt>
                <c:pt idx="11">
                  <c:v>18.313000000000002</c:v>
                </c:pt>
                <c:pt idx="12">
                  <c:v>18.829999999999998</c:v>
                </c:pt>
                <c:pt idx="13">
                  <c:v>18.91</c:v>
                </c:pt>
                <c:pt idx="14">
                  <c:v>18.810000000000002</c:v>
                </c:pt>
                <c:pt idx="15">
                  <c:v>17.71</c:v>
                </c:pt>
                <c:pt idx="16">
                  <c:v>18.048392309800001</c:v>
                </c:pt>
                <c:pt idx="17">
                  <c:v>18.000819812492519</c:v>
                </c:pt>
                <c:pt idx="18">
                  <c:v>17.893996790708922</c:v>
                </c:pt>
                <c:pt idx="19">
                  <c:v>17.862021811236772</c:v>
                </c:pt>
                <c:pt idx="20">
                  <c:v>17.837841515126691</c:v>
                </c:pt>
                <c:pt idx="21">
                  <c:v>17.784058600241057</c:v>
                </c:pt>
                <c:pt idx="22">
                  <c:v>17.727202934923241</c:v>
                </c:pt>
                <c:pt idx="23">
                  <c:v>17.664163324486985</c:v>
                </c:pt>
                <c:pt idx="24">
                  <c:v>17.599645417911738</c:v>
                </c:pt>
                <c:pt idx="25">
                  <c:v>17.533735497231309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9F6-42C5-9970-70B960484C02}"/>
            </c:ext>
          </c:extLst>
        </c:ser>
        <c:ser>
          <c:idx val="20"/>
          <c:order val="20"/>
          <c:tx>
            <c:strRef>
              <c:f>'Отраслевой накопит'!$Y$31</c:f>
              <c:strCache>
                <c:ptCount val="1"/>
                <c:pt idx="0">
                  <c:v>Распределение э.э., газа, воды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накопит'!$Y$32:$Y$57</c:f>
              <c:numCache>
                <c:formatCode>0.0</c:formatCode>
                <c:ptCount val="26"/>
                <c:pt idx="0">
                  <c:v>42.7</c:v>
                </c:pt>
                <c:pt idx="1">
                  <c:v>90.5</c:v>
                </c:pt>
                <c:pt idx="2">
                  <c:v>89</c:v>
                </c:pt>
                <c:pt idx="3">
                  <c:v>93.3</c:v>
                </c:pt>
                <c:pt idx="4">
                  <c:v>96.7</c:v>
                </c:pt>
                <c:pt idx="5">
                  <c:v>100.10000000000001</c:v>
                </c:pt>
                <c:pt idx="6">
                  <c:v>103.4</c:v>
                </c:pt>
                <c:pt idx="7">
                  <c:v>101.30000000000001</c:v>
                </c:pt>
                <c:pt idx="8">
                  <c:v>98.81</c:v>
                </c:pt>
                <c:pt idx="9">
                  <c:v>101.21000000000001</c:v>
                </c:pt>
                <c:pt idx="10">
                  <c:v>104.71000000000001</c:v>
                </c:pt>
                <c:pt idx="11">
                  <c:v>106.38200000000001</c:v>
                </c:pt>
                <c:pt idx="12">
                  <c:v>109.60000000000001</c:v>
                </c:pt>
                <c:pt idx="13">
                  <c:v>111.10000000000001</c:v>
                </c:pt>
                <c:pt idx="14">
                  <c:v>106.21000000000001</c:v>
                </c:pt>
                <c:pt idx="15">
                  <c:v>103.41</c:v>
                </c:pt>
                <c:pt idx="16">
                  <c:v>106.05699343000001</c:v>
                </c:pt>
                <c:pt idx="17">
                  <c:v>106.2040293543116</c:v>
                </c:pt>
                <c:pt idx="18">
                  <c:v>109.2379029610061</c:v>
                </c:pt>
                <c:pt idx="19">
                  <c:v>109.84805955101184</c:v>
                </c:pt>
                <c:pt idx="20">
                  <c:v>110.46524161605264</c:v>
                </c:pt>
                <c:pt idx="21">
                  <c:v>111.08706565981238</c:v>
                </c:pt>
                <c:pt idx="22">
                  <c:v>111.71187221495113</c:v>
                </c:pt>
                <c:pt idx="23">
                  <c:v>112.33859400424639</c:v>
                </c:pt>
                <c:pt idx="24">
                  <c:v>112.9665459808332</c:v>
                </c:pt>
                <c:pt idx="25">
                  <c:v>113.59528832046091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9F6-42C5-9970-70B960484C02}"/>
            </c:ext>
          </c:extLst>
        </c:ser>
        <c:ser>
          <c:idx val="21"/>
          <c:order val="21"/>
          <c:tx>
            <c:strRef>
              <c:f>'Отраслевой накопит'!$Z$31</c:f>
              <c:strCache>
                <c:ptCount val="1"/>
                <c:pt idx="0">
                  <c:v>Строительство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накопит'!$Z$32:$Z$57</c:f>
              <c:numCache>
                <c:formatCode>0.0</c:formatCode>
                <c:ptCount val="26"/>
                <c:pt idx="0">
                  <c:v>8.7999999999999989</c:v>
                </c:pt>
                <c:pt idx="1">
                  <c:v>19.7</c:v>
                </c:pt>
                <c:pt idx="2">
                  <c:v>20</c:v>
                </c:pt>
                <c:pt idx="3">
                  <c:v>19.98</c:v>
                </c:pt>
                <c:pt idx="4">
                  <c:v>19.909999999999997</c:v>
                </c:pt>
                <c:pt idx="5">
                  <c:v>19.909999999999997</c:v>
                </c:pt>
                <c:pt idx="6">
                  <c:v>19.71</c:v>
                </c:pt>
                <c:pt idx="7">
                  <c:v>21.299999999999997</c:v>
                </c:pt>
                <c:pt idx="8">
                  <c:v>21.9</c:v>
                </c:pt>
                <c:pt idx="9">
                  <c:v>22</c:v>
                </c:pt>
                <c:pt idx="10">
                  <c:v>24.1</c:v>
                </c:pt>
                <c:pt idx="11">
                  <c:v>31.336999999999996</c:v>
                </c:pt>
                <c:pt idx="12">
                  <c:v>32.32</c:v>
                </c:pt>
                <c:pt idx="13">
                  <c:v>25.232999999999997</c:v>
                </c:pt>
                <c:pt idx="14">
                  <c:v>23.926999999999996</c:v>
                </c:pt>
                <c:pt idx="15">
                  <c:v>21.729999999999997</c:v>
                </c:pt>
                <c:pt idx="16">
                  <c:v>19.336670305599998</c:v>
                </c:pt>
                <c:pt idx="17">
                  <c:v>19.415909654391037</c:v>
                </c:pt>
                <c:pt idx="18">
                  <c:v>22.941170772704837</c:v>
                </c:pt>
                <c:pt idx="19">
                  <c:v>23.960259746712872</c:v>
                </c:pt>
                <c:pt idx="20">
                  <c:v>24.846273931011588</c:v>
                </c:pt>
                <c:pt idx="21">
                  <c:v>25.409032704789453</c:v>
                </c:pt>
                <c:pt idx="22">
                  <c:v>25.644521651770631</c:v>
                </c:pt>
                <c:pt idx="23">
                  <c:v>25.686149563104642</c:v>
                </c:pt>
                <c:pt idx="24">
                  <c:v>25.685485679850558</c:v>
                </c:pt>
                <c:pt idx="25">
                  <c:v>25.732457273740394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9F6-42C5-9970-70B960484C02}"/>
            </c:ext>
          </c:extLst>
        </c:ser>
        <c:ser>
          <c:idx val="22"/>
          <c:order val="22"/>
          <c:tx>
            <c:strRef>
              <c:f>'Отраслевой накопит'!$AA$31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накопит'!$AA$32:$AA$57</c:f>
              <c:numCache>
                <c:formatCode>0.0</c:formatCode>
                <c:ptCount val="26"/>
                <c:pt idx="0">
                  <c:v>109.4</c:v>
                </c:pt>
                <c:pt idx="1">
                  <c:v>221.7</c:v>
                </c:pt>
                <c:pt idx="2">
                  <c:v>224.4</c:v>
                </c:pt>
                <c:pt idx="3">
                  <c:v>224.12</c:v>
                </c:pt>
                <c:pt idx="4">
                  <c:v>210.14999999999998</c:v>
                </c:pt>
                <c:pt idx="5">
                  <c:v>220.32</c:v>
                </c:pt>
                <c:pt idx="6">
                  <c:v>225.73000000000002</c:v>
                </c:pt>
                <c:pt idx="7">
                  <c:v>220.62</c:v>
                </c:pt>
                <c:pt idx="8">
                  <c:v>220.52999999999997</c:v>
                </c:pt>
                <c:pt idx="9">
                  <c:v>218.34199999999998</c:v>
                </c:pt>
                <c:pt idx="10">
                  <c:v>217.14400000000001</c:v>
                </c:pt>
                <c:pt idx="11">
                  <c:v>220.91399999999999</c:v>
                </c:pt>
                <c:pt idx="12">
                  <c:v>222.11</c:v>
                </c:pt>
                <c:pt idx="13">
                  <c:v>223.82</c:v>
                </c:pt>
                <c:pt idx="14">
                  <c:v>220.11100000000002</c:v>
                </c:pt>
                <c:pt idx="15">
                  <c:v>209.81299999999999</c:v>
                </c:pt>
                <c:pt idx="16">
                  <c:v>188.95854188200002</c:v>
                </c:pt>
                <c:pt idx="17">
                  <c:v>189.59210484925637</c:v>
                </c:pt>
                <c:pt idx="18">
                  <c:v>211.3199800202145</c:v>
                </c:pt>
                <c:pt idx="19">
                  <c:v>221.75491330965144</c:v>
                </c:pt>
                <c:pt idx="20">
                  <c:v>219.34764840601247</c:v>
                </c:pt>
                <c:pt idx="21">
                  <c:v>215.44107266687243</c:v>
                </c:pt>
                <c:pt idx="22">
                  <c:v>211.85346379414202</c:v>
                </c:pt>
                <c:pt idx="23">
                  <c:v>208.75320581101803</c:v>
                </c:pt>
                <c:pt idx="24">
                  <c:v>206.24527573301219</c:v>
                </c:pt>
                <c:pt idx="25">
                  <c:v>204.40677680555768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9F6-42C5-9970-70B960484C02}"/>
            </c:ext>
          </c:extLst>
        </c:ser>
        <c:ser>
          <c:idx val="23"/>
          <c:order val="23"/>
          <c:tx>
            <c:strRef>
              <c:f>'Отраслевой накопит'!$AB$31</c:f>
              <c:strCache>
                <c:ptCount val="1"/>
                <c:pt idx="0">
                  <c:v>Население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накопит'!$AB$32:$AB$57</c:f>
              <c:numCache>
                <c:formatCode>0.0</c:formatCode>
                <c:ptCount val="26"/>
                <c:pt idx="0">
                  <c:v>197.40000000000003</c:v>
                </c:pt>
                <c:pt idx="1">
                  <c:v>402.6</c:v>
                </c:pt>
                <c:pt idx="2">
                  <c:v>401.31000000000006</c:v>
                </c:pt>
                <c:pt idx="3">
                  <c:v>407.43000000000006</c:v>
                </c:pt>
                <c:pt idx="4">
                  <c:v>413.23</c:v>
                </c:pt>
                <c:pt idx="5">
                  <c:v>417.43000000000006</c:v>
                </c:pt>
                <c:pt idx="6">
                  <c:v>424.04000000000008</c:v>
                </c:pt>
                <c:pt idx="7">
                  <c:v>423.54000000000008</c:v>
                </c:pt>
                <c:pt idx="8">
                  <c:v>430.34000000000003</c:v>
                </c:pt>
                <c:pt idx="9">
                  <c:v>434.74</c:v>
                </c:pt>
                <c:pt idx="10">
                  <c:v>448.55000000000007</c:v>
                </c:pt>
                <c:pt idx="11">
                  <c:v>438.0440000000001</c:v>
                </c:pt>
                <c:pt idx="12">
                  <c:v>278.24200000000002</c:v>
                </c:pt>
                <c:pt idx="13">
                  <c:v>264.13000000000005</c:v>
                </c:pt>
                <c:pt idx="14">
                  <c:v>268.79200000000003</c:v>
                </c:pt>
                <c:pt idx="15">
                  <c:v>267.52000000000004</c:v>
                </c:pt>
                <c:pt idx="16">
                  <c:v>265.81423898000003</c:v>
                </c:pt>
                <c:pt idx="17">
                  <c:v>266.10620600525203</c:v>
                </c:pt>
                <c:pt idx="18">
                  <c:v>274.53066779578683</c:v>
                </c:pt>
                <c:pt idx="19">
                  <c:v>273.72873520869206</c:v>
                </c:pt>
                <c:pt idx="20">
                  <c:v>273.34731032641218</c:v>
                </c:pt>
                <c:pt idx="21">
                  <c:v>273.11948347478796</c:v>
                </c:pt>
                <c:pt idx="22">
                  <c:v>272.81537159446378</c:v>
                </c:pt>
                <c:pt idx="23">
                  <c:v>272.19629409602641</c:v>
                </c:pt>
                <c:pt idx="24">
                  <c:v>271.04741103120028</c:v>
                </c:pt>
                <c:pt idx="25">
                  <c:v>269.21913779553108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9F6-42C5-9970-70B960484C02}"/>
            </c:ext>
          </c:extLst>
        </c:ser>
        <c:ser>
          <c:idx val="24"/>
          <c:order val="24"/>
          <c:tx>
            <c:strRef>
              <c:f>'Отраслевой накопит'!$AC$31</c:f>
              <c:strCache>
                <c:ptCount val="1"/>
                <c:pt idx="0">
                  <c:v>Прочие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накопит'!$AC$32:$AC$57</c:f>
              <c:numCache>
                <c:formatCode>0.0</c:formatCode>
                <c:ptCount val="26"/>
                <c:pt idx="0">
                  <c:v>85</c:v>
                </c:pt>
                <c:pt idx="1">
                  <c:v>165.3</c:v>
                </c:pt>
                <c:pt idx="2">
                  <c:v>169.3</c:v>
                </c:pt>
                <c:pt idx="3">
                  <c:v>170.75</c:v>
                </c:pt>
                <c:pt idx="4">
                  <c:v>164.82</c:v>
                </c:pt>
                <c:pt idx="5">
                  <c:v>167.82999999999998</c:v>
                </c:pt>
                <c:pt idx="6">
                  <c:v>168.13</c:v>
                </c:pt>
                <c:pt idx="7">
                  <c:v>165.76</c:v>
                </c:pt>
                <c:pt idx="8">
                  <c:v>165.69</c:v>
                </c:pt>
                <c:pt idx="9">
                  <c:v>170.5</c:v>
                </c:pt>
                <c:pt idx="10">
                  <c:v>163.63</c:v>
                </c:pt>
                <c:pt idx="11">
                  <c:v>169.43600000000001</c:v>
                </c:pt>
                <c:pt idx="12">
                  <c:v>87.64</c:v>
                </c:pt>
                <c:pt idx="13">
                  <c:v>87.74</c:v>
                </c:pt>
                <c:pt idx="14">
                  <c:v>87.724999999999994</c:v>
                </c:pt>
                <c:pt idx="15">
                  <c:v>87.903999999999996</c:v>
                </c:pt>
                <c:pt idx="16">
                  <c:v>87.990199523919998</c:v>
                </c:pt>
                <c:pt idx="17">
                  <c:v>88.013868603197011</c:v>
                </c:pt>
                <c:pt idx="18">
                  <c:v>89.42703964336178</c:v>
                </c:pt>
                <c:pt idx="19">
                  <c:v>92.476036847401502</c:v>
                </c:pt>
                <c:pt idx="20">
                  <c:v>98.614719558714199</c:v>
                </c:pt>
                <c:pt idx="21">
                  <c:v>107.63463477748979</c:v>
                </c:pt>
                <c:pt idx="22">
                  <c:v>114.00664635147506</c:v>
                </c:pt>
                <c:pt idx="23">
                  <c:v>115.84985331025231</c:v>
                </c:pt>
                <c:pt idx="24">
                  <c:v>116.02852687310819</c:v>
                </c:pt>
                <c:pt idx="25">
                  <c:v>115.88840110558371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9F6-42C5-9970-70B960484C0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4193296"/>
        <c:axId val="344182480"/>
        <c:axId val="385155376"/>
      </c:surface3DChart>
      <c:catAx>
        <c:axId val="34419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82480"/>
        <c:crosses val="autoZero"/>
        <c:auto val="1"/>
        <c:lblAlgn val="ctr"/>
        <c:lblOffset val="100"/>
        <c:noMultiLvlLbl val="0"/>
      </c:catAx>
      <c:valAx>
        <c:axId val="3441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93296"/>
        <c:crosses val="autoZero"/>
        <c:crossBetween val="midCat"/>
      </c:valAx>
      <c:serAx>
        <c:axId val="385155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82480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Отраслевой прогноз 2022-2030г.г. Млн. тонн условного топлива.</a:t>
            </a:r>
          </a:p>
        </c:rich>
      </c:tx>
      <c:layout>
        <c:manualLayout>
          <c:xMode val="edge"/>
          <c:yMode val="edge"/>
          <c:x val="0.27417881403909788"/>
          <c:y val="2.158194132266592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0"/>
      <c:rotY val="75"/>
      <c:rAngAx val="0"/>
      <c:perspective val="20"/>
    </c:view3D>
    <c:floor>
      <c:thickness val="0"/>
      <c:spPr>
        <a:noFill/>
        <a:ln>
          <a:solidFill>
            <a:schemeClr val="tx1"/>
          </a:solidFill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676874581037255E-2"/>
          <c:y val="6.8941798941798943E-2"/>
          <c:w val="0.92872806479203518"/>
          <c:h val="0.73348081489813777"/>
        </c:manualLayout>
      </c:layout>
      <c:surface3DChart>
        <c:wireframe val="0"/>
        <c:ser>
          <c:idx val="0"/>
          <c:order val="0"/>
          <c:tx>
            <c:strRef>
              <c:f>'Отраслевой накопит'!$E$31</c:f>
              <c:strCache>
                <c:ptCount val="1"/>
                <c:pt idx="0">
                  <c:v>Преобразование энергии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накопит'!$E$32:$E$57</c:f>
              <c:numCache>
                <c:formatCode>0.0</c:formatCode>
                <c:ptCount val="26"/>
                <c:pt idx="0">
                  <c:v>425.8</c:v>
                </c:pt>
                <c:pt idx="1">
                  <c:v>867.90000000000009</c:v>
                </c:pt>
                <c:pt idx="2">
                  <c:v>858.6</c:v>
                </c:pt>
                <c:pt idx="3">
                  <c:v>864</c:v>
                </c:pt>
                <c:pt idx="4">
                  <c:v>833.6</c:v>
                </c:pt>
                <c:pt idx="5">
                  <c:v>857.2</c:v>
                </c:pt>
                <c:pt idx="6">
                  <c:v>862.6</c:v>
                </c:pt>
                <c:pt idx="7">
                  <c:v>864.4</c:v>
                </c:pt>
                <c:pt idx="8">
                  <c:v>834</c:v>
                </c:pt>
                <c:pt idx="9">
                  <c:v>829.4</c:v>
                </c:pt>
                <c:pt idx="10">
                  <c:v>810</c:v>
                </c:pt>
                <c:pt idx="11">
                  <c:v>806.7</c:v>
                </c:pt>
                <c:pt idx="12">
                  <c:v>806.2</c:v>
                </c:pt>
                <c:pt idx="13">
                  <c:v>817.90000000000009</c:v>
                </c:pt>
                <c:pt idx="14">
                  <c:v>805.2</c:v>
                </c:pt>
                <c:pt idx="15">
                  <c:v>808.3</c:v>
                </c:pt>
                <c:pt idx="16">
                  <c:v>912.91328242200007</c:v>
                </c:pt>
                <c:pt idx="17">
                  <c:v>916.11043831539473</c:v>
                </c:pt>
                <c:pt idx="18">
                  <c:v>858.63638505173685</c:v>
                </c:pt>
                <c:pt idx="19">
                  <c:v>846.76674711316741</c:v>
                </c:pt>
                <c:pt idx="20">
                  <c:v>839.84524029593399</c:v>
                </c:pt>
                <c:pt idx="21">
                  <c:v>837.30172088624067</c:v>
                </c:pt>
                <c:pt idx="22">
                  <c:v>837.45298988627871</c:v>
                </c:pt>
                <c:pt idx="23">
                  <c:v>838.40757028975986</c:v>
                </c:pt>
                <c:pt idx="24">
                  <c:v>838.98183924361774</c:v>
                </c:pt>
                <c:pt idx="25">
                  <c:v>838.93258309871317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A-4328-BDAA-946D0620D0F3}"/>
            </c:ext>
          </c:extLst>
        </c:ser>
        <c:ser>
          <c:idx val="1"/>
          <c:order val="1"/>
          <c:tx>
            <c:strRef>
              <c:f>'Отраслевой накопит'!$F$31</c:f>
              <c:strCache>
                <c:ptCount val="1"/>
                <c:pt idx="0">
                  <c:v>Переработка в топливо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накопит'!$F$32:$F$57</c:f>
              <c:numCache>
                <c:formatCode>0.0</c:formatCode>
                <c:ptCount val="26"/>
                <c:pt idx="0">
                  <c:v>305.49999999999994</c:v>
                </c:pt>
                <c:pt idx="1">
                  <c:v>622.29999999999995</c:v>
                </c:pt>
                <c:pt idx="2">
                  <c:v>632.09999999999991</c:v>
                </c:pt>
                <c:pt idx="3">
                  <c:v>645.4</c:v>
                </c:pt>
                <c:pt idx="4">
                  <c:v>647.19999999999993</c:v>
                </c:pt>
                <c:pt idx="5">
                  <c:v>665.4</c:v>
                </c:pt>
                <c:pt idx="6">
                  <c:v>680.1</c:v>
                </c:pt>
                <c:pt idx="7">
                  <c:v>699.09999999999991</c:v>
                </c:pt>
                <c:pt idx="8">
                  <c:v>704.09999999999991</c:v>
                </c:pt>
                <c:pt idx="9">
                  <c:v>724.7</c:v>
                </c:pt>
                <c:pt idx="10">
                  <c:v>709.59999999999991</c:v>
                </c:pt>
                <c:pt idx="11">
                  <c:v>712.5</c:v>
                </c:pt>
                <c:pt idx="12">
                  <c:v>710.3</c:v>
                </c:pt>
                <c:pt idx="13">
                  <c:v>720.39999999999986</c:v>
                </c:pt>
                <c:pt idx="14">
                  <c:v>723</c:v>
                </c:pt>
                <c:pt idx="15">
                  <c:v>732.09999999999991</c:v>
                </c:pt>
                <c:pt idx="16">
                  <c:v>838.53894973000001</c:v>
                </c:pt>
                <c:pt idx="17">
                  <c:v>848.61481359180993</c:v>
                </c:pt>
                <c:pt idx="18">
                  <c:v>826.49988548101783</c:v>
                </c:pt>
                <c:pt idx="19">
                  <c:v>838.9937123508073</c:v>
                </c:pt>
                <c:pt idx="20">
                  <c:v>851.29409311801373</c:v>
                </c:pt>
                <c:pt idx="21">
                  <c:v>863.38358254108721</c:v>
                </c:pt>
                <c:pt idx="22">
                  <c:v>875.24618169074301</c:v>
                </c:pt>
                <c:pt idx="23">
                  <c:v>886.86951412521398</c:v>
                </c:pt>
                <c:pt idx="24">
                  <c:v>898.24488357739119</c:v>
                </c:pt>
                <c:pt idx="25">
                  <c:v>909.36711560832418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A-4328-BDAA-946D0620D0F3}"/>
            </c:ext>
          </c:extLst>
        </c:ser>
        <c:ser>
          <c:idx val="2"/>
          <c:order val="2"/>
          <c:tx>
            <c:strRef>
              <c:f>'Отраслевой накопит'!$G$31</c:f>
              <c:strCache>
                <c:ptCount val="1"/>
                <c:pt idx="0">
                  <c:v>Нетопливная продукция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накопит'!$G$32:$G$57</c:f>
              <c:numCache>
                <c:formatCode>0.0</c:formatCode>
                <c:ptCount val="26"/>
                <c:pt idx="0">
                  <c:v>82.3</c:v>
                </c:pt>
                <c:pt idx="1">
                  <c:v>165.2</c:v>
                </c:pt>
                <c:pt idx="2">
                  <c:v>168.39999999999998</c:v>
                </c:pt>
                <c:pt idx="3">
                  <c:v>168.10000000000002</c:v>
                </c:pt>
                <c:pt idx="4">
                  <c:v>169.6</c:v>
                </c:pt>
                <c:pt idx="5">
                  <c:v>176.2</c:v>
                </c:pt>
                <c:pt idx="6">
                  <c:v>178.6</c:v>
                </c:pt>
                <c:pt idx="7">
                  <c:v>178.4</c:v>
                </c:pt>
                <c:pt idx="8">
                  <c:v>181.6</c:v>
                </c:pt>
                <c:pt idx="9">
                  <c:v>188.39999999999998</c:v>
                </c:pt>
                <c:pt idx="10">
                  <c:v>191.5</c:v>
                </c:pt>
                <c:pt idx="11">
                  <c:v>189</c:v>
                </c:pt>
                <c:pt idx="12">
                  <c:v>198.4</c:v>
                </c:pt>
                <c:pt idx="13">
                  <c:v>206</c:v>
                </c:pt>
                <c:pt idx="14">
                  <c:v>221.09999999999997</c:v>
                </c:pt>
                <c:pt idx="15">
                  <c:v>200.8</c:v>
                </c:pt>
                <c:pt idx="16">
                  <c:v>199.23234745799999</c:v>
                </c:pt>
                <c:pt idx="17">
                  <c:v>200.61690760448516</c:v>
                </c:pt>
                <c:pt idx="18">
                  <c:v>209.21085314254819</c:v>
                </c:pt>
                <c:pt idx="19">
                  <c:v>211.09595435341595</c:v>
                </c:pt>
                <c:pt idx="20">
                  <c:v>213.28290867880213</c:v>
                </c:pt>
                <c:pt idx="21">
                  <c:v>215.30234419501994</c:v>
                </c:pt>
                <c:pt idx="22">
                  <c:v>217.25835865601471</c:v>
                </c:pt>
                <c:pt idx="23">
                  <c:v>219.22346975400882</c:v>
                </c:pt>
                <c:pt idx="24">
                  <c:v>221.13688193860497</c:v>
                </c:pt>
                <c:pt idx="25">
                  <c:v>223.04029962012675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A-4328-BDAA-946D0620D0F3}"/>
            </c:ext>
          </c:extLst>
        </c:ser>
        <c:ser>
          <c:idx val="3"/>
          <c:order val="3"/>
          <c:tx>
            <c:strRef>
              <c:f>'Отраслевой накопит'!$H$31</c:f>
              <c:strCache>
                <c:ptCount val="1"/>
                <c:pt idx="0">
                  <c:v>Нетопливное сырьё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накопит'!$H$32:$H$57</c:f>
              <c:numCache>
                <c:formatCode>0.0</c:formatCode>
                <c:ptCount val="26"/>
                <c:pt idx="0">
                  <c:v>17.899999999999999</c:v>
                </c:pt>
                <c:pt idx="1">
                  <c:v>33.799999999999997</c:v>
                </c:pt>
                <c:pt idx="2">
                  <c:v>40.199999999999996</c:v>
                </c:pt>
                <c:pt idx="3">
                  <c:v>40.04</c:v>
                </c:pt>
                <c:pt idx="4">
                  <c:v>40.6</c:v>
                </c:pt>
                <c:pt idx="5">
                  <c:v>39.94</c:v>
                </c:pt>
                <c:pt idx="6">
                  <c:v>41.269999999999996</c:v>
                </c:pt>
                <c:pt idx="7">
                  <c:v>39.099999999999994</c:v>
                </c:pt>
                <c:pt idx="8">
                  <c:v>41.209999999999994</c:v>
                </c:pt>
                <c:pt idx="9">
                  <c:v>43.81</c:v>
                </c:pt>
                <c:pt idx="10">
                  <c:v>43.319999999999993</c:v>
                </c:pt>
                <c:pt idx="11">
                  <c:v>38.201000000000001</c:v>
                </c:pt>
                <c:pt idx="12">
                  <c:v>39.17</c:v>
                </c:pt>
                <c:pt idx="13">
                  <c:v>39.700000000000003</c:v>
                </c:pt>
                <c:pt idx="14">
                  <c:v>41.69</c:v>
                </c:pt>
                <c:pt idx="15">
                  <c:v>44.5</c:v>
                </c:pt>
                <c:pt idx="16">
                  <c:v>33.782132013999998</c:v>
                </c:pt>
                <c:pt idx="17">
                  <c:v>33.8932705058956</c:v>
                </c:pt>
                <c:pt idx="18">
                  <c:v>39.947964996914841</c:v>
                </c:pt>
                <c:pt idx="19">
                  <c:v>40.729634158240287</c:v>
                </c:pt>
                <c:pt idx="20">
                  <c:v>40.115822934406964</c:v>
                </c:pt>
                <c:pt idx="21">
                  <c:v>39.736895983559151</c:v>
                </c:pt>
                <c:pt idx="22">
                  <c:v>39.817529767641716</c:v>
                </c:pt>
                <c:pt idx="23">
                  <c:v>39.973716783272245</c:v>
                </c:pt>
                <c:pt idx="24">
                  <c:v>40.011792541300125</c:v>
                </c:pt>
                <c:pt idx="25">
                  <c:v>39.992486677812437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A-4328-BDAA-946D0620D0F3}"/>
            </c:ext>
          </c:extLst>
        </c:ser>
        <c:ser>
          <c:idx val="4"/>
          <c:order val="4"/>
          <c:tx>
            <c:strRef>
              <c:f>'Отраслевой накопит'!$I$31</c:f>
              <c:strCache>
                <c:ptCount val="1"/>
                <c:pt idx="0">
                  <c:v>Сельское и лесное хозяйство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накопит'!$I$32:$I$57</c:f>
              <c:numCache>
                <c:formatCode>0.0</c:formatCode>
                <c:ptCount val="26"/>
                <c:pt idx="0">
                  <c:v>21.4</c:v>
                </c:pt>
                <c:pt idx="1">
                  <c:v>41.5</c:v>
                </c:pt>
                <c:pt idx="2">
                  <c:v>42</c:v>
                </c:pt>
                <c:pt idx="3">
                  <c:v>42.12</c:v>
                </c:pt>
                <c:pt idx="4">
                  <c:v>41.419999999999995</c:v>
                </c:pt>
                <c:pt idx="5">
                  <c:v>39.46</c:v>
                </c:pt>
                <c:pt idx="6">
                  <c:v>39.049999999999997</c:v>
                </c:pt>
                <c:pt idx="7">
                  <c:v>31.45</c:v>
                </c:pt>
                <c:pt idx="8">
                  <c:v>36.629999999999995</c:v>
                </c:pt>
                <c:pt idx="9">
                  <c:v>38.72</c:v>
                </c:pt>
                <c:pt idx="10">
                  <c:v>37.409999999999997</c:v>
                </c:pt>
                <c:pt idx="11">
                  <c:v>37.382999999999996</c:v>
                </c:pt>
                <c:pt idx="12">
                  <c:v>39.099999999999994</c:v>
                </c:pt>
                <c:pt idx="13">
                  <c:v>39.58</c:v>
                </c:pt>
                <c:pt idx="14">
                  <c:v>39.15</c:v>
                </c:pt>
                <c:pt idx="15">
                  <c:v>39.529999999999994</c:v>
                </c:pt>
                <c:pt idx="16">
                  <c:v>35.726175155999996</c:v>
                </c:pt>
                <c:pt idx="17">
                  <c:v>35.668730078143199</c:v>
                </c:pt>
                <c:pt idx="18">
                  <c:v>36.90200269911368</c:v>
                </c:pt>
                <c:pt idx="19">
                  <c:v>36.647375656019982</c:v>
                </c:pt>
                <c:pt idx="20">
                  <c:v>36.467640801488741</c:v>
                </c:pt>
                <c:pt idx="21">
                  <c:v>36.3512038104545</c:v>
                </c:pt>
                <c:pt idx="22">
                  <c:v>36.170099584499397</c:v>
                </c:pt>
                <c:pt idx="23">
                  <c:v>35.992218147330846</c:v>
                </c:pt>
                <c:pt idx="24">
                  <c:v>35.817084517372635</c:v>
                </c:pt>
                <c:pt idx="25">
                  <c:v>35.639148717818166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EA-4328-BDAA-946D0620D0F3}"/>
            </c:ext>
          </c:extLst>
        </c:ser>
        <c:ser>
          <c:idx val="5"/>
          <c:order val="5"/>
          <c:tx>
            <c:strRef>
              <c:f>'Отраслевой накопит'!$J$31</c:f>
              <c:strCache>
                <c:ptCount val="1"/>
                <c:pt idx="0">
                  <c:v>Добыча полезных ископаемых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накопит'!$J$32:$J$57</c:f>
              <c:numCache>
                <c:formatCode>0.0</c:formatCode>
                <c:ptCount val="26"/>
                <c:pt idx="0">
                  <c:v>59.599999999999994</c:v>
                </c:pt>
                <c:pt idx="1">
                  <c:v>123.7</c:v>
                </c:pt>
                <c:pt idx="2">
                  <c:v>129</c:v>
                </c:pt>
                <c:pt idx="3">
                  <c:v>130.69999999999999</c:v>
                </c:pt>
                <c:pt idx="4">
                  <c:v>124</c:v>
                </c:pt>
                <c:pt idx="5">
                  <c:v>125.71</c:v>
                </c:pt>
                <c:pt idx="6">
                  <c:v>126.89999999999999</c:v>
                </c:pt>
                <c:pt idx="7">
                  <c:v>130</c:v>
                </c:pt>
                <c:pt idx="8">
                  <c:v>128.32999999999998</c:v>
                </c:pt>
                <c:pt idx="9">
                  <c:v>137.01</c:v>
                </c:pt>
                <c:pt idx="10">
                  <c:v>138.40019999999998</c:v>
                </c:pt>
                <c:pt idx="11">
                  <c:v>140.83199999999999</c:v>
                </c:pt>
                <c:pt idx="12">
                  <c:v>138.19999999999999</c:v>
                </c:pt>
                <c:pt idx="13">
                  <c:v>139.5</c:v>
                </c:pt>
                <c:pt idx="14">
                  <c:v>139.90100000000001</c:v>
                </c:pt>
                <c:pt idx="15">
                  <c:v>146.101</c:v>
                </c:pt>
                <c:pt idx="16">
                  <c:v>150.80372501400001</c:v>
                </c:pt>
                <c:pt idx="17">
                  <c:v>151.51585185689561</c:v>
                </c:pt>
                <c:pt idx="18">
                  <c:v>151.25261980175759</c:v>
                </c:pt>
                <c:pt idx="19">
                  <c:v>152.72282033929667</c:v>
                </c:pt>
                <c:pt idx="20">
                  <c:v>154.14678445228765</c:v>
                </c:pt>
                <c:pt idx="21">
                  <c:v>155.52632799479102</c:v>
                </c:pt>
                <c:pt idx="22">
                  <c:v>156.86407707027158</c:v>
                </c:pt>
                <c:pt idx="23">
                  <c:v>158.1630684746695</c:v>
                </c:pt>
                <c:pt idx="24">
                  <c:v>159.42655636644164</c:v>
                </c:pt>
                <c:pt idx="25">
                  <c:v>160.65785730700748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EA-4328-BDAA-946D0620D0F3}"/>
            </c:ext>
          </c:extLst>
        </c:ser>
        <c:ser>
          <c:idx val="6"/>
          <c:order val="6"/>
          <c:tx>
            <c:strRef>
              <c:f>'Отраслевой накопит'!$K$31</c:f>
              <c:strCache>
                <c:ptCount val="1"/>
                <c:pt idx="0">
                  <c:v>Обрабатывающие пр-ва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накопит'!$K$32:$K$57</c:f>
              <c:numCache>
                <c:formatCode>0.0</c:formatCode>
                <c:ptCount val="26"/>
                <c:pt idx="0">
                  <c:v>303.5</c:v>
                </c:pt>
                <c:pt idx="1">
                  <c:v>606</c:v>
                </c:pt>
                <c:pt idx="2">
                  <c:v>605.23</c:v>
                </c:pt>
                <c:pt idx="3">
                  <c:v>602.79999999999995</c:v>
                </c:pt>
                <c:pt idx="4">
                  <c:v>585.4</c:v>
                </c:pt>
                <c:pt idx="5">
                  <c:v>602.29999999999995</c:v>
                </c:pt>
                <c:pt idx="6">
                  <c:v>609.1</c:v>
                </c:pt>
                <c:pt idx="7">
                  <c:v>601.6</c:v>
                </c:pt>
                <c:pt idx="8">
                  <c:v>594.13</c:v>
                </c:pt>
                <c:pt idx="9">
                  <c:v>587.02</c:v>
                </c:pt>
                <c:pt idx="10">
                  <c:v>577.71</c:v>
                </c:pt>
                <c:pt idx="11">
                  <c:v>581.70800000000008</c:v>
                </c:pt>
                <c:pt idx="12">
                  <c:v>588.52</c:v>
                </c:pt>
                <c:pt idx="13">
                  <c:v>590.02</c:v>
                </c:pt>
                <c:pt idx="14">
                  <c:v>594.81999999999994</c:v>
                </c:pt>
                <c:pt idx="15">
                  <c:v>591.02</c:v>
                </c:pt>
                <c:pt idx="16">
                  <c:v>558.57765311599996</c:v>
                </c:pt>
                <c:pt idx="17">
                  <c:v>557.63520500171762</c:v>
                </c:pt>
                <c:pt idx="18">
                  <c:v>567.38848147273484</c:v>
                </c:pt>
                <c:pt idx="19">
                  <c:v>567.64940895165796</c:v>
                </c:pt>
                <c:pt idx="20">
                  <c:v>567.59754196849053</c:v>
                </c:pt>
                <c:pt idx="21">
                  <c:v>567.23031480422264</c:v>
                </c:pt>
                <c:pt idx="22">
                  <c:v>566.61571130618165</c:v>
                </c:pt>
                <c:pt idx="23">
                  <c:v>565.81435633808928</c:v>
                </c:pt>
                <c:pt idx="24">
                  <c:v>564.87389783026629</c:v>
                </c:pt>
                <c:pt idx="25">
                  <c:v>563.83007283161226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EA-4328-BDAA-946D0620D0F3}"/>
            </c:ext>
          </c:extLst>
        </c:ser>
        <c:ser>
          <c:idx val="7"/>
          <c:order val="7"/>
          <c:tx>
            <c:strRef>
              <c:f>'Отраслевой накопит'!$L$31</c:f>
              <c:strCache>
                <c:ptCount val="1"/>
                <c:pt idx="0">
                  <c:v>Пр-во пищевых продуктов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накопит'!$L$32:$L$57</c:f>
              <c:numCache>
                <c:formatCode>0.0</c:formatCode>
                <c:ptCount val="26"/>
                <c:pt idx="0">
                  <c:v>15.4</c:v>
                </c:pt>
                <c:pt idx="1">
                  <c:v>42.4</c:v>
                </c:pt>
                <c:pt idx="2">
                  <c:v>30.810000000000002</c:v>
                </c:pt>
                <c:pt idx="3">
                  <c:v>30.72</c:v>
                </c:pt>
                <c:pt idx="4">
                  <c:v>29.9</c:v>
                </c:pt>
                <c:pt idx="5">
                  <c:v>30.92</c:v>
                </c:pt>
                <c:pt idx="6">
                  <c:v>31.700000000000003</c:v>
                </c:pt>
                <c:pt idx="7">
                  <c:v>31.799999999999997</c:v>
                </c:pt>
                <c:pt idx="8">
                  <c:v>30.89</c:v>
                </c:pt>
                <c:pt idx="9">
                  <c:v>29.543999999999997</c:v>
                </c:pt>
                <c:pt idx="10">
                  <c:v>28.703000000000003</c:v>
                </c:pt>
                <c:pt idx="11">
                  <c:v>30.204000000000001</c:v>
                </c:pt>
                <c:pt idx="12">
                  <c:v>30.763999999999999</c:v>
                </c:pt>
                <c:pt idx="13">
                  <c:v>30.332999999999998</c:v>
                </c:pt>
                <c:pt idx="14">
                  <c:v>30.502000000000002</c:v>
                </c:pt>
                <c:pt idx="15">
                  <c:v>30.5</c:v>
                </c:pt>
                <c:pt idx="16">
                  <c:v>30.467287098</c:v>
                </c:pt>
                <c:pt idx="17">
                  <c:v>30.309092272925199</c:v>
                </c:pt>
                <c:pt idx="18">
                  <c:v>30.011621752297817</c:v>
                </c:pt>
                <c:pt idx="19">
                  <c:v>29.988526269778369</c:v>
                </c:pt>
                <c:pt idx="20">
                  <c:v>29.959980378697168</c:v>
                </c:pt>
                <c:pt idx="21">
                  <c:v>29.885555269875596</c:v>
                </c:pt>
                <c:pt idx="22">
                  <c:v>29.801731016175367</c:v>
                </c:pt>
                <c:pt idx="23">
                  <c:v>29.714993617632999</c:v>
                </c:pt>
                <c:pt idx="24">
                  <c:v>29.636279832474699</c:v>
                </c:pt>
                <c:pt idx="25">
                  <c:v>29.563027638011711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EA-4328-BDAA-946D0620D0F3}"/>
            </c:ext>
          </c:extLst>
        </c:ser>
        <c:ser>
          <c:idx val="8"/>
          <c:order val="8"/>
          <c:tx>
            <c:strRef>
              <c:f>'Отраслевой накопит'!$M$31</c:f>
              <c:strCache>
                <c:ptCount val="1"/>
                <c:pt idx="0">
                  <c:v>Текстильное Пр-во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накопит'!$M$32:$M$57</c:f>
              <c:numCache>
                <c:formatCode>0.0</c:formatCode>
                <c:ptCount val="26"/>
                <c:pt idx="0">
                  <c:v>2.2999999999999998</c:v>
                </c:pt>
                <c:pt idx="1">
                  <c:v>6.8</c:v>
                </c:pt>
                <c:pt idx="2">
                  <c:v>4.28</c:v>
                </c:pt>
                <c:pt idx="3">
                  <c:v>4.26</c:v>
                </c:pt>
                <c:pt idx="4">
                  <c:v>4.5</c:v>
                </c:pt>
                <c:pt idx="5">
                  <c:v>4.75</c:v>
                </c:pt>
                <c:pt idx="6">
                  <c:v>4.3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3.3329999999999997</c:v>
                </c:pt>
                <c:pt idx="10">
                  <c:v>3.3209999999999997</c:v>
                </c:pt>
                <c:pt idx="11">
                  <c:v>3.2050000000000001</c:v>
                </c:pt>
                <c:pt idx="12">
                  <c:v>3.3119999999999998</c:v>
                </c:pt>
                <c:pt idx="13">
                  <c:v>3.2199999999999998</c:v>
                </c:pt>
                <c:pt idx="14">
                  <c:v>3.1999999999999997</c:v>
                </c:pt>
                <c:pt idx="15">
                  <c:v>3.242</c:v>
                </c:pt>
                <c:pt idx="16">
                  <c:v>3.282343</c:v>
                </c:pt>
                <c:pt idx="17">
                  <c:v>3.277850001</c:v>
                </c:pt>
                <c:pt idx="18">
                  <c:v>2.9166470991078768</c:v>
                </c:pt>
                <c:pt idx="19">
                  <c:v>2.8167297927140589</c:v>
                </c:pt>
                <c:pt idx="20">
                  <c:v>2.7223510390042476</c:v>
                </c:pt>
                <c:pt idx="21">
                  <c:v>2.6983971096775234</c:v>
                </c:pt>
                <c:pt idx="22">
                  <c:v>2.6758263540897738</c:v>
                </c:pt>
                <c:pt idx="23">
                  <c:v>2.6549989430670911</c:v>
                </c:pt>
                <c:pt idx="24">
                  <c:v>2.6354890454051887</c:v>
                </c:pt>
                <c:pt idx="25">
                  <c:v>2.6172048892359165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EA-4328-BDAA-946D0620D0F3}"/>
            </c:ext>
          </c:extLst>
        </c:ser>
        <c:ser>
          <c:idx val="9"/>
          <c:order val="9"/>
          <c:tx>
            <c:strRef>
              <c:f>'Отраслевой накопит'!$N$31</c:f>
              <c:strCache>
                <c:ptCount val="1"/>
                <c:pt idx="0">
                  <c:v>Пр-во обуви и кожи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накопит'!$N$32:$N$57</c:f>
              <c:numCache>
                <c:formatCode>0.0</c:formatCode>
                <c:ptCount val="26"/>
                <c:pt idx="0">
                  <c:v>0.2</c:v>
                </c:pt>
                <c:pt idx="1">
                  <c:v>0.60000000000000009</c:v>
                </c:pt>
                <c:pt idx="2">
                  <c:v>0.41000000000000003</c:v>
                </c:pt>
                <c:pt idx="3">
                  <c:v>0.41000000000000003</c:v>
                </c:pt>
                <c:pt idx="4">
                  <c:v>0.4</c:v>
                </c:pt>
                <c:pt idx="5">
                  <c:v>0.43000000000000005</c:v>
                </c:pt>
                <c:pt idx="6">
                  <c:v>0.4</c:v>
                </c:pt>
                <c:pt idx="7">
                  <c:v>0.4</c:v>
                </c:pt>
                <c:pt idx="8">
                  <c:v>0.41000000000000003</c:v>
                </c:pt>
                <c:pt idx="9">
                  <c:v>0.43000000000000005</c:v>
                </c:pt>
                <c:pt idx="10">
                  <c:v>0.40800000000000003</c:v>
                </c:pt>
                <c:pt idx="11">
                  <c:v>0.33999999999999997</c:v>
                </c:pt>
                <c:pt idx="12">
                  <c:v>0.22</c:v>
                </c:pt>
                <c:pt idx="13">
                  <c:v>0.33</c:v>
                </c:pt>
                <c:pt idx="14">
                  <c:v>0.32</c:v>
                </c:pt>
                <c:pt idx="15">
                  <c:v>0.36299999999999999</c:v>
                </c:pt>
                <c:pt idx="16">
                  <c:v>0.37208430000000003</c:v>
                </c:pt>
                <c:pt idx="17">
                  <c:v>0.37152934009999999</c:v>
                </c:pt>
                <c:pt idx="18">
                  <c:v>0.33280227816420194</c:v>
                </c:pt>
                <c:pt idx="19">
                  <c:v>0.32517807986224129</c:v>
                </c:pt>
                <c:pt idx="20">
                  <c:v>0.31777142684315735</c:v>
                </c:pt>
                <c:pt idx="21">
                  <c:v>0.31048327067494341</c:v>
                </c:pt>
                <c:pt idx="22">
                  <c:v>0.30333887321166175</c:v>
                </c:pt>
                <c:pt idx="23">
                  <c:v>0.29632327936936886</c:v>
                </c:pt>
                <c:pt idx="24">
                  <c:v>0.28942431675623592</c:v>
                </c:pt>
                <c:pt idx="25">
                  <c:v>0.28263269948428321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EA-4328-BDAA-946D0620D0F3}"/>
            </c:ext>
          </c:extLst>
        </c:ser>
        <c:ser>
          <c:idx val="10"/>
          <c:order val="10"/>
          <c:tx>
            <c:strRef>
              <c:f>'Отраслевой накопит'!$O$31</c:f>
              <c:strCache>
                <c:ptCount val="1"/>
                <c:pt idx="0">
                  <c:v>Пр-во изделий из дерева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накопит'!$O$32:$O$57</c:f>
              <c:numCache>
                <c:formatCode>0.0</c:formatCode>
                <c:ptCount val="26"/>
                <c:pt idx="0">
                  <c:v>3.5999999999999996</c:v>
                </c:pt>
                <c:pt idx="1">
                  <c:v>10</c:v>
                </c:pt>
                <c:pt idx="2">
                  <c:v>7.3</c:v>
                </c:pt>
                <c:pt idx="3">
                  <c:v>7.51</c:v>
                </c:pt>
                <c:pt idx="4">
                  <c:v>7.5</c:v>
                </c:pt>
                <c:pt idx="5">
                  <c:v>7.6099999999999994</c:v>
                </c:pt>
                <c:pt idx="6">
                  <c:v>7.5</c:v>
                </c:pt>
                <c:pt idx="7">
                  <c:v>7.4</c:v>
                </c:pt>
                <c:pt idx="8">
                  <c:v>6.6999999999999993</c:v>
                </c:pt>
                <c:pt idx="9">
                  <c:v>7.1</c:v>
                </c:pt>
                <c:pt idx="10">
                  <c:v>5.9009999999999998</c:v>
                </c:pt>
                <c:pt idx="11">
                  <c:v>7.5</c:v>
                </c:pt>
                <c:pt idx="12">
                  <c:v>7.5</c:v>
                </c:pt>
                <c:pt idx="13">
                  <c:v>8.41</c:v>
                </c:pt>
                <c:pt idx="14">
                  <c:v>8.3099999999999987</c:v>
                </c:pt>
                <c:pt idx="15">
                  <c:v>8.4009999999999998</c:v>
                </c:pt>
                <c:pt idx="16">
                  <c:v>8.1393681309799994</c:v>
                </c:pt>
                <c:pt idx="17">
                  <c:v>8.0685865035492519</c:v>
                </c:pt>
                <c:pt idx="18">
                  <c:v>7.7974587903903156</c:v>
                </c:pt>
                <c:pt idx="19">
                  <c:v>7.7812364165013443</c:v>
                </c:pt>
                <c:pt idx="20">
                  <c:v>7.7510116827790876</c:v>
                </c:pt>
                <c:pt idx="21">
                  <c:v>7.7615847999238454</c:v>
                </c:pt>
                <c:pt idx="22">
                  <c:v>7.7622976816868636</c:v>
                </c:pt>
                <c:pt idx="23">
                  <c:v>7.7749331837154765</c:v>
                </c:pt>
                <c:pt idx="24">
                  <c:v>7.7812073285975041</c:v>
                </c:pt>
                <c:pt idx="25">
                  <c:v>7.7909384481429562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EA-4328-BDAA-946D0620D0F3}"/>
            </c:ext>
          </c:extLst>
        </c:ser>
        <c:ser>
          <c:idx val="11"/>
          <c:order val="11"/>
          <c:tx>
            <c:strRef>
              <c:f>'Отраслевой накопит'!$P$31</c:f>
              <c:strCache>
                <c:ptCount val="1"/>
                <c:pt idx="0">
                  <c:v>Пр-во бумаги, полиграфия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накопит'!$P$32:$P$57</c:f>
              <c:numCache>
                <c:formatCode>0.0</c:formatCode>
                <c:ptCount val="26"/>
                <c:pt idx="0">
                  <c:v>13.3</c:v>
                </c:pt>
                <c:pt idx="1">
                  <c:v>39.1</c:v>
                </c:pt>
                <c:pt idx="2">
                  <c:v>26.5</c:v>
                </c:pt>
                <c:pt idx="3">
                  <c:v>27.5</c:v>
                </c:pt>
                <c:pt idx="4">
                  <c:v>25.8</c:v>
                </c:pt>
                <c:pt idx="5">
                  <c:v>27.21</c:v>
                </c:pt>
                <c:pt idx="6">
                  <c:v>27.400000000000002</c:v>
                </c:pt>
                <c:pt idx="7">
                  <c:v>28.3</c:v>
                </c:pt>
                <c:pt idx="8">
                  <c:v>27.310000000000002</c:v>
                </c:pt>
                <c:pt idx="9">
                  <c:v>26.11</c:v>
                </c:pt>
                <c:pt idx="10">
                  <c:v>26.100999999999999</c:v>
                </c:pt>
                <c:pt idx="11">
                  <c:v>26.908000000000001</c:v>
                </c:pt>
                <c:pt idx="12">
                  <c:v>26</c:v>
                </c:pt>
                <c:pt idx="13">
                  <c:v>27.200000000000003</c:v>
                </c:pt>
                <c:pt idx="14">
                  <c:v>27.4</c:v>
                </c:pt>
                <c:pt idx="15">
                  <c:v>27.401</c:v>
                </c:pt>
                <c:pt idx="16">
                  <c:v>28.011340130980003</c:v>
                </c:pt>
                <c:pt idx="17">
                  <c:v>27.826375107549254</c:v>
                </c:pt>
                <c:pt idx="18">
                  <c:v>26.84816823573307</c:v>
                </c:pt>
                <c:pt idx="19">
                  <c:v>26.765227032579599</c:v>
                </c:pt>
                <c:pt idx="20">
                  <c:v>26.695805229573782</c:v>
                </c:pt>
                <c:pt idx="21">
                  <c:v>26.639744539398389</c:v>
                </c:pt>
                <c:pt idx="22">
                  <c:v>26.584952065269299</c:v>
                </c:pt>
                <c:pt idx="23">
                  <c:v>26.530673356844975</c:v>
                </c:pt>
                <c:pt idx="24">
                  <c:v>26.476467894097514</c:v>
                </c:pt>
                <c:pt idx="25">
                  <c:v>26.422283718769719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EA-4328-BDAA-946D0620D0F3}"/>
            </c:ext>
          </c:extLst>
        </c:ser>
        <c:ser>
          <c:idx val="12"/>
          <c:order val="12"/>
          <c:tx>
            <c:strRef>
              <c:f>'Отраслевой накопит'!$Q$31</c:f>
              <c:strCache>
                <c:ptCount val="1"/>
                <c:pt idx="0">
                  <c:v>Пр-во кокса и масел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накопит'!$Q$32:$Q$57</c:f>
              <c:numCache>
                <c:formatCode>0.0</c:formatCode>
                <c:ptCount val="26"/>
                <c:pt idx="0">
                  <c:v>35.900000000000006</c:v>
                </c:pt>
                <c:pt idx="1">
                  <c:v>90.5</c:v>
                </c:pt>
                <c:pt idx="2">
                  <c:v>70.420000000000016</c:v>
                </c:pt>
                <c:pt idx="3">
                  <c:v>71.600000000000009</c:v>
                </c:pt>
                <c:pt idx="4">
                  <c:v>72.2</c:v>
                </c:pt>
                <c:pt idx="5">
                  <c:v>75.400000000000006</c:v>
                </c:pt>
                <c:pt idx="6">
                  <c:v>77.400000000000006</c:v>
                </c:pt>
                <c:pt idx="7">
                  <c:v>79.100000000000009</c:v>
                </c:pt>
                <c:pt idx="8">
                  <c:v>84.5</c:v>
                </c:pt>
                <c:pt idx="9">
                  <c:v>82.4</c:v>
                </c:pt>
                <c:pt idx="10">
                  <c:v>81.7</c:v>
                </c:pt>
                <c:pt idx="11">
                  <c:v>78.5</c:v>
                </c:pt>
                <c:pt idx="12">
                  <c:v>82.701000000000008</c:v>
                </c:pt>
                <c:pt idx="13">
                  <c:v>83.7</c:v>
                </c:pt>
                <c:pt idx="14">
                  <c:v>88.200000000000017</c:v>
                </c:pt>
                <c:pt idx="15">
                  <c:v>85.4</c:v>
                </c:pt>
                <c:pt idx="16">
                  <c:v>67.209679000000008</c:v>
                </c:pt>
                <c:pt idx="17">
                  <c:v>66.845749253000008</c:v>
                </c:pt>
                <c:pt idx="18">
                  <c:v>77.183059218554988</c:v>
                </c:pt>
                <c:pt idx="19">
                  <c:v>79.955380588915574</c:v>
                </c:pt>
                <c:pt idx="20">
                  <c:v>80.239539614615737</c:v>
                </c:pt>
                <c:pt idx="21">
                  <c:v>79.787433960987272</c:v>
                </c:pt>
                <c:pt idx="22">
                  <c:v>79.47012535042748</c:v>
                </c:pt>
                <c:pt idx="23">
                  <c:v>79.372794916981732</c:v>
                </c:pt>
                <c:pt idx="24">
                  <c:v>79.404287873181914</c:v>
                </c:pt>
                <c:pt idx="25">
                  <c:v>79.479915311326977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EA-4328-BDAA-946D0620D0F3}"/>
            </c:ext>
          </c:extLst>
        </c:ser>
        <c:ser>
          <c:idx val="13"/>
          <c:order val="13"/>
          <c:tx>
            <c:strRef>
              <c:f>'Отраслевой накопит'!$R$31</c:f>
              <c:strCache>
                <c:ptCount val="1"/>
                <c:pt idx="0">
                  <c:v>Химическое Пр-во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накопит'!$R$32:$R$57</c:f>
              <c:numCache>
                <c:formatCode>0.0</c:formatCode>
                <c:ptCount val="26"/>
                <c:pt idx="0">
                  <c:v>36.9</c:v>
                </c:pt>
                <c:pt idx="1">
                  <c:v>101.69999999999999</c:v>
                </c:pt>
                <c:pt idx="2">
                  <c:v>72.5</c:v>
                </c:pt>
                <c:pt idx="3">
                  <c:v>69.8</c:v>
                </c:pt>
                <c:pt idx="4">
                  <c:v>73.800000000000011</c:v>
                </c:pt>
                <c:pt idx="5">
                  <c:v>77.139999999999986</c:v>
                </c:pt>
                <c:pt idx="6">
                  <c:v>75.599999999999994</c:v>
                </c:pt>
                <c:pt idx="7">
                  <c:v>75.5</c:v>
                </c:pt>
                <c:pt idx="8">
                  <c:v>73.289999999999992</c:v>
                </c:pt>
                <c:pt idx="9">
                  <c:v>73.199999999999989</c:v>
                </c:pt>
                <c:pt idx="10">
                  <c:v>74.400000000000006</c:v>
                </c:pt>
                <c:pt idx="11">
                  <c:v>74.900000000000006</c:v>
                </c:pt>
                <c:pt idx="12">
                  <c:v>76.099999999999994</c:v>
                </c:pt>
                <c:pt idx="13">
                  <c:v>75.699999999999989</c:v>
                </c:pt>
                <c:pt idx="14">
                  <c:v>77.199999999999989</c:v>
                </c:pt>
                <c:pt idx="15">
                  <c:v>79.5</c:v>
                </c:pt>
                <c:pt idx="16">
                  <c:v>78.781415293999999</c:v>
                </c:pt>
                <c:pt idx="17">
                  <c:v>78.237590996775594</c:v>
                </c:pt>
                <c:pt idx="18">
                  <c:v>77.489460296640885</c:v>
                </c:pt>
                <c:pt idx="19">
                  <c:v>77.447254671683766</c:v>
                </c:pt>
                <c:pt idx="20">
                  <c:v>77.363233842075999</c:v>
                </c:pt>
                <c:pt idx="21">
                  <c:v>77.277387819722207</c:v>
                </c:pt>
                <c:pt idx="22">
                  <c:v>77.206654162768331</c:v>
                </c:pt>
                <c:pt idx="23">
                  <c:v>77.144776530389322</c:v>
                </c:pt>
                <c:pt idx="24">
                  <c:v>77.086992092190115</c:v>
                </c:pt>
                <c:pt idx="25">
                  <c:v>77.033041692081042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EA-4328-BDAA-946D0620D0F3}"/>
            </c:ext>
          </c:extLst>
        </c:ser>
        <c:ser>
          <c:idx val="14"/>
          <c:order val="14"/>
          <c:tx>
            <c:strRef>
              <c:f>'Отраслевой накопит'!$S$31</c:f>
              <c:strCache>
                <c:ptCount val="1"/>
                <c:pt idx="0">
                  <c:v>Пр-во резины и пластмассы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накопит'!$S$32:$S$57</c:f>
              <c:numCache>
                <c:formatCode>0.0</c:formatCode>
                <c:ptCount val="26"/>
                <c:pt idx="0">
                  <c:v>2.8</c:v>
                </c:pt>
                <c:pt idx="1">
                  <c:v>7.7</c:v>
                </c:pt>
                <c:pt idx="2">
                  <c:v>5.56</c:v>
                </c:pt>
                <c:pt idx="3">
                  <c:v>5.66</c:v>
                </c:pt>
                <c:pt idx="4">
                  <c:v>5.3999999999999995</c:v>
                </c:pt>
                <c:pt idx="5">
                  <c:v>6.08</c:v>
                </c:pt>
                <c:pt idx="6">
                  <c:v>6</c:v>
                </c:pt>
                <c:pt idx="7">
                  <c:v>5.9</c:v>
                </c:pt>
                <c:pt idx="8">
                  <c:v>6.26</c:v>
                </c:pt>
                <c:pt idx="9">
                  <c:v>5.4</c:v>
                </c:pt>
                <c:pt idx="10">
                  <c:v>5.3999999999999995</c:v>
                </c:pt>
                <c:pt idx="11">
                  <c:v>5.3629999999999995</c:v>
                </c:pt>
                <c:pt idx="12">
                  <c:v>5.56</c:v>
                </c:pt>
                <c:pt idx="13">
                  <c:v>5.55</c:v>
                </c:pt>
                <c:pt idx="14">
                  <c:v>5.6499999999999995</c:v>
                </c:pt>
                <c:pt idx="15">
                  <c:v>5.3999999999999995</c:v>
                </c:pt>
                <c:pt idx="16">
                  <c:v>5.4719429999999996</c:v>
                </c:pt>
                <c:pt idx="17">
                  <c:v>5.4682284009999993</c:v>
                </c:pt>
                <c:pt idx="18">
                  <c:v>5.4646316117110967</c:v>
                </c:pt>
                <c:pt idx="19">
                  <c:v>5.4518797653795987</c:v>
                </c:pt>
                <c:pt idx="20">
                  <c:v>5.4417714911041148</c:v>
                </c:pt>
                <c:pt idx="21">
                  <c:v>5.4108405632942524</c:v>
                </c:pt>
                <c:pt idx="22">
                  <c:v>5.3858718270436894</c:v>
                </c:pt>
                <c:pt idx="23">
                  <c:v>5.3590806524815617</c:v>
                </c:pt>
                <c:pt idx="24">
                  <c:v>5.3354759296826142</c:v>
                </c:pt>
                <c:pt idx="25">
                  <c:v>5.3114430955870224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EA-4328-BDAA-946D0620D0F3}"/>
            </c:ext>
          </c:extLst>
        </c:ser>
        <c:ser>
          <c:idx val="15"/>
          <c:order val="15"/>
          <c:tx>
            <c:strRef>
              <c:f>'Отраслевой накопит'!$T$31</c:f>
              <c:strCache>
                <c:ptCount val="1"/>
                <c:pt idx="0">
                  <c:v>Пр-во минерал. продуктов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накопит'!$T$32:$T$57</c:f>
              <c:numCache>
                <c:formatCode>0.0</c:formatCode>
                <c:ptCount val="26"/>
                <c:pt idx="0">
                  <c:v>23.400000000000002</c:v>
                </c:pt>
                <c:pt idx="1">
                  <c:v>60.100000000000009</c:v>
                </c:pt>
                <c:pt idx="2">
                  <c:v>48.400000000000006</c:v>
                </c:pt>
                <c:pt idx="3">
                  <c:v>50.900000000000006</c:v>
                </c:pt>
                <c:pt idx="4">
                  <c:v>48.300000000000004</c:v>
                </c:pt>
                <c:pt idx="5">
                  <c:v>49.17</c:v>
                </c:pt>
                <c:pt idx="6">
                  <c:v>50.400000000000006</c:v>
                </c:pt>
                <c:pt idx="7">
                  <c:v>51.900000000000006</c:v>
                </c:pt>
                <c:pt idx="8">
                  <c:v>51.110000000000007</c:v>
                </c:pt>
                <c:pt idx="9">
                  <c:v>51.320999999999998</c:v>
                </c:pt>
                <c:pt idx="10">
                  <c:v>46.521000000000001</c:v>
                </c:pt>
                <c:pt idx="11">
                  <c:v>46.844999999999999</c:v>
                </c:pt>
                <c:pt idx="12">
                  <c:v>46.44</c:v>
                </c:pt>
                <c:pt idx="13">
                  <c:v>45.05</c:v>
                </c:pt>
                <c:pt idx="14">
                  <c:v>45.400000000000006</c:v>
                </c:pt>
                <c:pt idx="15">
                  <c:v>47.3</c:v>
                </c:pt>
                <c:pt idx="16">
                  <c:v>52.078795784</c:v>
                </c:pt>
                <c:pt idx="17">
                  <c:v>52.168475376401602</c:v>
                </c:pt>
                <c:pt idx="18">
                  <c:v>50.115075176085028</c:v>
                </c:pt>
                <c:pt idx="19">
                  <c:v>49.146290262632846</c:v>
                </c:pt>
                <c:pt idx="20">
                  <c:v>48.409353058099974</c:v>
                </c:pt>
                <c:pt idx="21">
                  <c:v>47.760132947553771</c:v>
                </c:pt>
                <c:pt idx="22">
                  <c:v>47.467082193821255</c:v>
                </c:pt>
                <c:pt idx="23">
                  <c:v>47.411883356211618</c:v>
                </c:pt>
                <c:pt idx="24">
                  <c:v>47.570467107278915</c:v>
                </c:pt>
                <c:pt idx="25">
                  <c:v>47.769323021189663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EA-4328-BDAA-946D0620D0F3}"/>
            </c:ext>
          </c:extLst>
        </c:ser>
        <c:ser>
          <c:idx val="16"/>
          <c:order val="16"/>
          <c:tx>
            <c:strRef>
              <c:f>'Отраслевой накопит'!$U$31</c:f>
              <c:strCache>
                <c:ptCount val="1"/>
                <c:pt idx="0">
                  <c:v>Металлургическое Пр-во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накопит'!$U$32:$U$57</c:f>
              <c:numCache>
                <c:formatCode>0.0</c:formatCode>
                <c:ptCount val="26"/>
                <c:pt idx="0">
                  <c:v>140.70000000000002</c:v>
                </c:pt>
                <c:pt idx="1">
                  <c:v>378.70000000000005</c:v>
                </c:pt>
                <c:pt idx="2">
                  <c:v>277.60000000000002</c:v>
                </c:pt>
                <c:pt idx="3">
                  <c:v>276</c:v>
                </c:pt>
                <c:pt idx="4">
                  <c:v>262.90000000000003</c:v>
                </c:pt>
                <c:pt idx="5">
                  <c:v>269.5</c:v>
                </c:pt>
                <c:pt idx="6">
                  <c:v>272.20000000000005</c:v>
                </c:pt>
                <c:pt idx="7">
                  <c:v>263.60000000000002</c:v>
                </c:pt>
                <c:pt idx="8">
                  <c:v>257.70000000000005</c:v>
                </c:pt>
                <c:pt idx="9">
                  <c:v>259.70000000000005</c:v>
                </c:pt>
                <c:pt idx="10">
                  <c:v>259.39999999999998</c:v>
                </c:pt>
                <c:pt idx="11">
                  <c:v>258.404</c:v>
                </c:pt>
                <c:pt idx="12">
                  <c:v>260.21000000000004</c:v>
                </c:pt>
                <c:pt idx="13">
                  <c:v>261.21000000000004</c:v>
                </c:pt>
                <c:pt idx="14">
                  <c:v>258.62</c:v>
                </c:pt>
                <c:pt idx="15">
                  <c:v>255.12</c:v>
                </c:pt>
                <c:pt idx="16">
                  <c:v>234.83613894000001</c:v>
                </c:pt>
                <c:pt idx="17">
                  <c:v>235.20831244361523</c:v>
                </c:pt>
                <c:pt idx="18">
                  <c:v>234.04449832809905</c:v>
                </c:pt>
                <c:pt idx="19">
                  <c:v>230.10982295513531</c:v>
                </c:pt>
                <c:pt idx="20">
                  <c:v>226.40786724269213</c:v>
                </c:pt>
                <c:pt idx="21">
                  <c:v>222.77181830535318</c:v>
                </c:pt>
                <c:pt idx="22">
                  <c:v>218.40939056272123</c:v>
                </c:pt>
                <c:pt idx="23">
                  <c:v>213.2302674594024</c:v>
                </c:pt>
                <c:pt idx="24">
                  <c:v>207.04957369644148</c:v>
                </c:pt>
                <c:pt idx="25">
                  <c:v>199.10851422169509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EA-4328-BDAA-946D0620D0F3}"/>
            </c:ext>
          </c:extLst>
        </c:ser>
        <c:ser>
          <c:idx val="17"/>
          <c:order val="17"/>
          <c:tx>
            <c:strRef>
              <c:f>'Отраслевой накопит'!$V$31</c:f>
              <c:strCache>
                <c:ptCount val="1"/>
                <c:pt idx="0">
                  <c:v>Станкостроение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накопит'!$V$32:$V$57</c:f>
              <c:numCache>
                <c:formatCode>0.0</c:formatCode>
                <c:ptCount val="26"/>
                <c:pt idx="0">
                  <c:v>8.1999999999999993</c:v>
                </c:pt>
                <c:pt idx="1">
                  <c:v>25.599999999999998</c:v>
                </c:pt>
                <c:pt idx="2">
                  <c:v>15.59</c:v>
                </c:pt>
                <c:pt idx="3">
                  <c:v>17.809999999999999</c:v>
                </c:pt>
                <c:pt idx="4">
                  <c:v>18.599999999999998</c:v>
                </c:pt>
                <c:pt idx="5">
                  <c:v>17.55</c:v>
                </c:pt>
                <c:pt idx="6">
                  <c:v>16.899999999999999</c:v>
                </c:pt>
                <c:pt idx="7">
                  <c:v>17.399999999999999</c:v>
                </c:pt>
                <c:pt idx="8">
                  <c:v>16.91</c:v>
                </c:pt>
                <c:pt idx="9">
                  <c:v>13.74</c:v>
                </c:pt>
                <c:pt idx="10">
                  <c:v>12.94</c:v>
                </c:pt>
                <c:pt idx="11">
                  <c:v>14.34</c:v>
                </c:pt>
                <c:pt idx="12">
                  <c:v>11.2</c:v>
                </c:pt>
                <c:pt idx="13">
                  <c:v>11.2</c:v>
                </c:pt>
                <c:pt idx="14">
                  <c:v>14.2</c:v>
                </c:pt>
                <c:pt idx="15">
                  <c:v>13.299999999999999</c:v>
                </c:pt>
                <c:pt idx="16">
                  <c:v>14.072932</c:v>
                </c:pt>
                <c:pt idx="17">
                  <c:v>14.052220624</c:v>
                </c:pt>
                <c:pt idx="18">
                  <c:v>12.255299644167446</c:v>
                </c:pt>
                <c:pt idx="19">
                  <c:v>11.938380941399268</c:v>
                </c:pt>
                <c:pt idx="20">
                  <c:v>11.601524792197367</c:v>
                </c:pt>
                <c:pt idx="21">
                  <c:v>11.235627091428821</c:v>
                </c:pt>
                <c:pt idx="22">
                  <c:v>10.894256671050236</c:v>
                </c:pt>
                <c:pt idx="23">
                  <c:v>10.555200170938576</c:v>
                </c:pt>
                <c:pt idx="24">
                  <c:v>10.214900155262693</c:v>
                </c:pt>
                <c:pt idx="25">
                  <c:v>9.8800940441946619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EA-4328-BDAA-946D0620D0F3}"/>
            </c:ext>
          </c:extLst>
        </c:ser>
        <c:ser>
          <c:idx val="18"/>
          <c:order val="18"/>
          <c:tx>
            <c:strRef>
              <c:f>'Отраслевой накопит'!$W$31</c:f>
              <c:strCache>
                <c:ptCount val="1"/>
                <c:pt idx="0">
                  <c:v>Пр-во электроники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накопит'!$W$32:$W$57</c:f>
              <c:numCache>
                <c:formatCode>0.0</c:formatCode>
                <c:ptCount val="26"/>
                <c:pt idx="0">
                  <c:v>4.9000000000000004</c:v>
                </c:pt>
                <c:pt idx="1">
                  <c:v>14.5</c:v>
                </c:pt>
                <c:pt idx="2">
                  <c:v>9</c:v>
                </c:pt>
                <c:pt idx="3">
                  <c:v>10.3</c:v>
                </c:pt>
                <c:pt idx="4">
                  <c:v>9.6999999999999993</c:v>
                </c:pt>
                <c:pt idx="5">
                  <c:v>10.11</c:v>
                </c:pt>
                <c:pt idx="6">
                  <c:v>10</c:v>
                </c:pt>
                <c:pt idx="7">
                  <c:v>9.8000000000000007</c:v>
                </c:pt>
                <c:pt idx="8">
                  <c:v>9.41</c:v>
                </c:pt>
                <c:pt idx="9">
                  <c:v>9.0210000000000008</c:v>
                </c:pt>
                <c:pt idx="10">
                  <c:v>8.5010000000000012</c:v>
                </c:pt>
                <c:pt idx="11">
                  <c:v>9.902000000000001</c:v>
                </c:pt>
                <c:pt idx="12">
                  <c:v>10.100000000000001</c:v>
                </c:pt>
                <c:pt idx="13">
                  <c:v>10</c:v>
                </c:pt>
                <c:pt idx="14">
                  <c:v>6.8000000000000007</c:v>
                </c:pt>
                <c:pt idx="15">
                  <c:v>8</c:v>
                </c:pt>
                <c:pt idx="16">
                  <c:v>8.1595289999999991</c:v>
                </c:pt>
                <c:pt idx="17">
                  <c:v>8.1449392029999998</c:v>
                </c:pt>
                <c:pt idx="18">
                  <c:v>8.0794254616150312</c:v>
                </c:pt>
                <c:pt idx="19">
                  <c:v>8.0452654772393704</c:v>
                </c:pt>
                <c:pt idx="20">
                  <c:v>7.9962940389007899</c:v>
                </c:pt>
                <c:pt idx="21">
                  <c:v>7.9236673809876121</c:v>
                </c:pt>
                <c:pt idx="22">
                  <c:v>7.8375133554973537</c:v>
                </c:pt>
                <c:pt idx="23">
                  <c:v>7.741707099327285</c:v>
                </c:pt>
                <c:pt idx="24">
                  <c:v>7.6399049420835814</c:v>
                </c:pt>
                <c:pt idx="25">
                  <c:v>7.5343014239220079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EA-4328-BDAA-946D0620D0F3}"/>
            </c:ext>
          </c:extLst>
        </c:ser>
        <c:ser>
          <c:idx val="19"/>
          <c:order val="19"/>
          <c:tx>
            <c:strRef>
              <c:f>'Отраслевой накопит'!$X$31</c:f>
              <c:strCache>
                <c:ptCount val="1"/>
                <c:pt idx="0">
                  <c:v>Автомобилестроение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накопит'!$X$32:$X$57</c:f>
              <c:numCache>
                <c:formatCode>0.0</c:formatCode>
                <c:ptCount val="26"/>
                <c:pt idx="0">
                  <c:v>9.9</c:v>
                </c:pt>
                <c:pt idx="1">
                  <c:v>30.200000000000003</c:v>
                </c:pt>
                <c:pt idx="2">
                  <c:v>18.11</c:v>
                </c:pt>
                <c:pt idx="3">
                  <c:v>19.61</c:v>
                </c:pt>
                <c:pt idx="4">
                  <c:v>18.5</c:v>
                </c:pt>
                <c:pt idx="5">
                  <c:v>18.91</c:v>
                </c:pt>
                <c:pt idx="6">
                  <c:v>18.600000000000001</c:v>
                </c:pt>
                <c:pt idx="7">
                  <c:v>18.899999999999999</c:v>
                </c:pt>
                <c:pt idx="8">
                  <c:v>18.119999999999997</c:v>
                </c:pt>
                <c:pt idx="9">
                  <c:v>18.82</c:v>
                </c:pt>
                <c:pt idx="10">
                  <c:v>17.71</c:v>
                </c:pt>
                <c:pt idx="11">
                  <c:v>18.313000000000002</c:v>
                </c:pt>
                <c:pt idx="12">
                  <c:v>18.829999999999998</c:v>
                </c:pt>
                <c:pt idx="13">
                  <c:v>18.91</c:v>
                </c:pt>
                <c:pt idx="14">
                  <c:v>18.810000000000002</c:v>
                </c:pt>
                <c:pt idx="15">
                  <c:v>17.71</c:v>
                </c:pt>
                <c:pt idx="16">
                  <c:v>18.048392309800001</c:v>
                </c:pt>
                <c:pt idx="17">
                  <c:v>18.000819812492519</c:v>
                </c:pt>
                <c:pt idx="18">
                  <c:v>17.893996790708922</c:v>
                </c:pt>
                <c:pt idx="19">
                  <c:v>17.862021811236772</c:v>
                </c:pt>
                <c:pt idx="20">
                  <c:v>17.837841515126691</c:v>
                </c:pt>
                <c:pt idx="21">
                  <c:v>17.784058600241057</c:v>
                </c:pt>
                <c:pt idx="22">
                  <c:v>17.727202934923241</c:v>
                </c:pt>
                <c:pt idx="23">
                  <c:v>17.664163324486985</c:v>
                </c:pt>
                <c:pt idx="24">
                  <c:v>17.599645417911738</c:v>
                </c:pt>
                <c:pt idx="25">
                  <c:v>17.533735497231309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EA-4328-BDAA-946D0620D0F3}"/>
            </c:ext>
          </c:extLst>
        </c:ser>
        <c:ser>
          <c:idx val="20"/>
          <c:order val="20"/>
          <c:tx>
            <c:strRef>
              <c:f>'Отраслевой накопит'!$Y$31</c:f>
              <c:strCache>
                <c:ptCount val="1"/>
                <c:pt idx="0">
                  <c:v>Распределение э.э., газа, воды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накопит'!$Y$32:$Y$57</c:f>
              <c:numCache>
                <c:formatCode>0.0</c:formatCode>
                <c:ptCount val="26"/>
                <c:pt idx="0">
                  <c:v>42.7</c:v>
                </c:pt>
                <c:pt idx="1">
                  <c:v>90.5</c:v>
                </c:pt>
                <c:pt idx="2">
                  <c:v>89</c:v>
                </c:pt>
                <c:pt idx="3">
                  <c:v>93.3</c:v>
                </c:pt>
                <c:pt idx="4">
                  <c:v>96.7</c:v>
                </c:pt>
                <c:pt idx="5">
                  <c:v>100.10000000000001</c:v>
                </c:pt>
                <c:pt idx="6">
                  <c:v>103.4</c:v>
                </c:pt>
                <c:pt idx="7">
                  <c:v>101.30000000000001</c:v>
                </c:pt>
                <c:pt idx="8">
                  <c:v>98.81</c:v>
                </c:pt>
                <c:pt idx="9">
                  <c:v>101.21000000000001</c:v>
                </c:pt>
                <c:pt idx="10">
                  <c:v>104.71000000000001</c:v>
                </c:pt>
                <c:pt idx="11">
                  <c:v>106.38200000000001</c:v>
                </c:pt>
                <c:pt idx="12">
                  <c:v>109.60000000000001</c:v>
                </c:pt>
                <c:pt idx="13">
                  <c:v>111.10000000000001</c:v>
                </c:pt>
                <c:pt idx="14">
                  <c:v>106.21000000000001</c:v>
                </c:pt>
                <c:pt idx="15">
                  <c:v>103.41</c:v>
                </c:pt>
                <c:pt idx="16">
                  <c:v>106.05699343000001</c:v>
                </c:pt>
                <c:pt idx="17">
                  <c:v>106.2040293543116</c:v>
                </c:pt>
                <c:pt idx="18">
                  <c:v>109.2379029610061</c:v>
                </c:pt>
                <c:pt idx="19">
                  <c:v>109.84805955101184</c:v>
                </c:pt>
                <c:pt idx="20">
                  <c:v>110.46524161605264</c:v>
                </c:pt>
                <c:pt idx="21">
                  <c:v>111.08706565981238</c:v>
                </c:pt>
                <c:pt idx="22">
                  <c:v>111.71187221495113</c:v>
                </c:pt>
                <c:pt idx="23">
                  <c:v>112.33859400424639</c:v>
                </c:pt>
                <c:pt idx="24">
                  <c:v>112.9665459808332</c:v>
                </c:pt>
                <c:pt idx="25">
                  <c:v>113.59528832046091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DEA-4328-BDAA-946D0620D0F3}"/>
            </c:ext>
          </c:extLst>
        </c:ser>
        <c:ser>
          <c:idx val="21"/>
          <c:order val="21"/>
          <c:tx>
            <c:strRef>
              <c:f>'Отраслевой накопит'!$Z$31</c:f>
              <c:strCache>
                <c:ptCount val="1"/>
                <c:pt idx="0">
                  <c:v>Строительство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накопит'!$Z$32:$Z$57</c:f>
              <c:numCache>
                <c:formatCode>0.0</c:formatCode>
                <c:ptCount val="26"/>
                <c:pt idx="0">
                  <c:v>8.7999999999999989</c:v>
                </c:pt>
                <c:pt idx="1">
                  <c:v>19.7</c:v>
                </c:pt>
                <c:pt idx="2">
                  <c:v>20</c:v>
                </c:pt>
                <c:pt idx="3">
                  <c:v>19.98</c:v>
                </c:pt>
                <c:pt idx="4">
                  <c:v>19.909999999999997</c:v>
                </c:pt>
                <c:pt idx="5">
                  <c:v>19.909999999999997</c:v>
                </c:pt>
                <c:pt idx="6">
                  <c:v>19.71</c:v>
                </c:pt>
                <c:pt idx="7">
                  <c:v>21.299999999999997</c:v>
                </c:pt>
                <c:pt idx="8">
                  <c:v>21.9</c:v>
                </c:pt>
                <c:pt idx="9">
                  <c:v>22</c:v>
                </c:pt>
                <c:pt idx="10">
                  <c:v>24.1</c:v>
                </c:pt>
                <c:pt idx="11">
                  <c:v>31.336999999999996</c:v>
                </c:pt>
                <c:pt idx="12">
                  <c:v>32.32</c:v>
                </c:pt>
                <c:pt idx="13">
                  <c:v>25.232999999999997</c:v>
                </c:pt>
                <c:pt idx="14">
                  <c:v>23.926999999999996</c:v>
                </c:pt>
                <c:pt idx="15">
                  <c:v>21.729999999999997</c:v>
                </c:pt>
                <c:pt idx="16">
                  <c:v>19.336670305599998</c:v>
                </c:pt>
                <c:pt idx="17">
                  <c:v>19.415909654391037</c:v>
                </c:pt>
                <c:pt idx="18">
                  <c:v>22.941170772704837</c:v>
                </c:pt>
                <c:pt idx="19">
                  <c:v>23.960259746712872</c:v>
                </c:pt>
                <c:pt idx="20">
                  <c:v>24.846273931011588</c:v>
                </c:pt>
                <c:pt idx="21">
                  <c:v>25.409032704789453</c:v>
                </c:pt>
                <c:pt idx="22">
                  <c:v>25.644521651770631</c:v>
                </c:pt>
                <c:pt idx="23">
                  <c:v>25.686149563104642</c:v>
                </c:pt>
                <c:pt idx="24">
                  <c:v>25.685485679850558</c:v>
                </c:pt>
                <c:pt idx="25">
                  <c:v>25.732457273740394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EA-4328-BDAA-946D0620D0F3}"/>
            </c:ext>
          </c:extLst>
        </c:ser>
        <c:ser>
          <c:idx val="22"/>
          <c:order val="22"/>
          <c:tx>
            <c:strRef>
              <c:f>'Отраслевой накопит'!$AA$31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накопит'!$AA$32:$AA$57</c:f>
              <c:numCache>
                <c:formatCode>0.0</c:formatCode>
                <c:ptCount val="26"/>
                <c:pt idx="0">
                  <c:v>109.4</c:v>
                </c:pt>
                <c:pt idx="1">
                  <c:v>221.7</c:v>
                </c:pt>
                <c:pt idx="2">
                  <c:v>224.4</c:v>
                </c:pt>
                <c:pt idx="3">
                  <c:v>224.12</c:v>
                </c:pt>
                <c:pt idx="4">
                  <c:v>210.14999999999998</c:v>
                </c:pt>
                <c:pt idx="5">
                  <c:v>220.32</c:v>
                </c:pt>
                <c:pt idx="6">
                  <c:v>225.73000000000002</c:v>
                </c:pt>
                <c:pt idx="7">
                  <c:v>220.62</c:v>
                </c:pt>
                <c:pt idx="8">
                  <c:v>220.52999999999997</c:v>
                </c:pt>
                <c:pt idx="9">
                  <c:v>218.34199999999998</c:v>
                </c:pt>
                <c:pt idx="10">
                  <c:v>217.14400000000001</c:v>
                </c:pt>
                <c:pt idx="11">
                  <c:v>220.91399999999999</c:v>
                </c:pt>
                <c:pt idx="12">
                  <c:v>222.11</c:v>
                </c:pt>
                <c:pt idx="13">
                  <c:v>223.82</c:v>
                </c:pt>
                <c:pt idx="14">
                  <c:v>220.11100000000002</c:v>
                </c:pt>
                <c:pt idx="15">
                  <c:v>209.81299999999999</c:v>
                </c:pt>
                <c:pt idx="16">
                  <c:v>188.95854188200002</c:v>
                </c:pt>
                <c:pt idx="17">
                  <c:v>189.59210484925637</c:v>
                </c:pt>
                <c:pt idx="18">
                  <c:v>211.3199800202145</c:v>
                </c:pt>
                <c:pt idx="19">
                  <c:v>221.75491330965144</c:v>
                </c:pt>
                <c:pt idx="20">
                  <c:v>219.34764840601247</c:v>
                </c:pt>
                <c:pt idx="21">
                  <c:v>215.44107266687243</c:v>
                </c:pt>
                <c:pt idx="22">
                  <c:v>211.85346379414202</c:v>
                </c:pt>
                <c:pt idx="23">
                  <c:v>208.75320581101803</c:v>
                </c:pt>
                <c:pt idx="24">
                  <c:v>206.24527573301219</c:v>
                </c:pt>
                <c:pt idx="25">
                  <c:v>204.40677680555768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DEA-4328-BDAA-946D0620D0F3}"/>
            </c:ext>
          </c:extLst>
        </c:ser>
        <c:ser>
          <c:idx val="23"/>
          <c:order val="23"/>
          <c:tx>
            <c:strRef>
              <c:f>'Отраслевой накопит'!$AB$31</c:f>
              <c:strCache>
                <c:ptCount val="1"/>
                <c:pt idx="0">
                  <c:v>Население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накопит'!$AB$32:$AB$57</c:f>
              <c:numCache>
                <c:formatCode>0.0</c:formatCode>
                <c:ptCount val="26"/>
                <c:pt idx="0">
                  <c:v>197.40000000000003</c:v>
                </c:pt>
                <c:pt idx="1">
                  <c:v>402.6</c:v>
                </c:pt>
                <c:pt idx="2">
                  <c:v>401.31000000000006</c:v>
                </c:pt>
                <c:pt idx="3">
                  <c:v>407.43000000000006</c:v>
                </c:pt>
                <c:pt idx="4">
                  <c:v>413.23</c:v>
                </c:pt>
                <c:pt idx="5">
                  <c:v>417.43000000000006</c:v>
                </c:pt>
                <c:pt idx="6">
                  <c:v>424.04000000000008</c:v>
                </c:pt>
                <c:pt idx="7">
                  <c:v>423.54000000000008</c:v>
                </c:pt>
                <c:pt idx="8">
                  <c:v>430.34000000000003</c:v>
                </c:pt>
                <c:pt idx="9">
                  <c:v>434.74</c:v>
                </c:pt>
                <c:pt idx="10">
                  <c:v>448.55000000000007</c:v>
                </c:pt>
                <c:pt idx="11">
                  <c:v>438.0440000000001</c:v>
                </c:pt>
                <c:pt idx="12">
                  <c:v>278.24200000000002</c:v>
                </c:pt>
                <c:pt idx="13">
                  <c:v>264.13000000000005</c:v>
                </c:pt>
                <c:pt idx="14">
                  <c:v>268.79200000000003</c:v>
                </c:pt>
                <c:pt idx="15">
                  <c:v>267.52000000000004</c:v>
                </c:pt>
                <c:pt idx="16">
                  <c:v>265.81423898000003</c:v>
                </c:pt>
                <c:pt idx="17">
                  <c:v>266.10620600525203</c:v>
                </c:pt>
                <c:pt idx="18">
                  <c:v>274.53066779578683</c:v>
                </c:pt>
                <c:pt idx="19">
                  <c:v>273.72873520869206</c:v>
                </c:pt>
                <c:pt idx="20">
                  <c:v>273.34731032641218</c:v>
                </c:pt>
                <c:pt idx="21">
                  <c:v>273.11948347478796</c:v>
                </c:pt>
                <c:pt idx="22">
                  <c:v>272.81537159446378</c:v>
                </c:pt>
                <c:pt idx="23">
                  <c:v>272.19629409602641</c:v>
                </c:pt>
                <c:pt idx="24">
                  <c:v>271.04741103120028</c:v>
                </c:pt>
                <c:pt idx="25">
                  <c:v>269.21913779553108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EA-4328-BDAA-946D0620D0F3}"/>
            </c:ext>
          </c:extLst>
        </c:ser>
        <c:ser>
          <c:idx val="24"/>
          <c:order val="24"/>
          <c:tx>
            <c:strRef>
              <c:f>'Отраслевой накопит'!$AC$31</c:f>
              <c:strCache>
                <c:ptCount val="1"/>
                <c:pt idx="0">
                  <c:v>Прочие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'Отраслевой накопит'!$D$32:$D$57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'Отраслевой накопит'!$AC$32:$AC$57</c:f>
              <c:numCache>
                <c:formatCode>0.0</c:formatCode>
                <c:ptCount val="26"/>
                <c:pt idx="0">
                  <c:v>85</c:v>
                </c:pt>
                <c:pt idx="1">
                  <c:v>165.3</c:v>
                </c:pt>
                <c:pt idx="2">
                  <c:v>169.3</c:v>
                </c:pt>
                <c:pt idx="3">
                  <c:v>170.75</c:v>
                </c:pt>
                <c:pt idx="4">
                  <c:v>164.82</c:v>
                </c:pt>
                <c:pt idx="5">
                  <c:v>167.82999999999998</c:v>
                </c:pt>
                <c:pt idx="6">
                  <c:v>168.13</c:v>
                </c:pt>
                <c:pt idx="7">
                  <c:v>165.76</c:v>
                </c:pt>
                <c:pt idx="8">
                  <c:v>165.69</c:v>
                </c:pt>
                <c:pt idx="9">
                  <c:v>170.5</c:v>
                </c:pt>
                <c:pt idx="10">
                  <c:v>163.63</c:v>
                </c:pt>
                <c:pt idx="11">
                  <c:v>169.43600000000001</c:v>
                </c:pt>
                <c:pt idx="12">
                  <c:v>87.64</c:v>
                </c:pt>
                <c:pt idx="13">
                  <c:v>87.74</c:v>
                </c:pt>
                <c:pt idx="14">
                  <c:v>87.724999999999994</c:v>
                </c:pt>
                <c:pt idx="15">
                  <c:v>87.903999999999996</c:v>
                </c:pt>
                <c:pt idx="16">
                  <c:v>87.990199523919998</c:v>
                </c:pt>
                <c:pt idx="17">
                  <c:v>88.013868603197011</c:v>
                </c:pt>
                <c:pt idx="18">
                  <c:v>89.42703964336178</c:v>
                </c:pt>
                <c:pt idx="19">
                  <c:v>92.476036847401502</c:v>
                </c:pt>
                <c:pt idx="20">
                  <c:v>98.614719558714199</c:v>
                </c:pt>
                <c:pt idx="21">
                  <c:v>107.63463477748979</c:v>
                </c:pt>
                <c:pt idx="22">
                  <c:v>114.00664635147506</c:v>
                </c:pt>
                <c:pt idx="23">
                  <c:v>115.84985331025231</c:v>
                </c:pt>
                <c:pt idx="24">
                  <c:v>116.02852687310819</c:v>
                </c:pt>
                <c:pt idx="25">
                  <c:v>115.88840110558371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DEA-4328-BDAA-946D0620D0F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4193296"/>
        <c:axId val="344182480"/>
        <c:axId val="385155376"/>
      </c:surface3DChart>
      <c:catAx>
        <c:axId val="344193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82480"/>
        <c:crosses val="autoZero"/>
        <c:auto val="1"/>
        <c:lblAlgn val="ctr"/>
        <c:lblOffset val="600"/>
        <c:tickLblSkip val="2"/>
        <c:tickMarkSkip val="2"/>
        <c:noMultiLvlLbl val="0"/>
      </c:catAx>
      <c:valAx>
        <c:axId val="3441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93296"/>
        <c:crosses val="autoZero"/>
        <c:crossBetween val="midCat"/>
      </c:valAx>
      <c:serAx>
        <c:axId val="38515537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82480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A1E525-CF78-4B53-9BD8-34DA34809E5F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B452D6-5794-4C4E-A174-47BEA035B64C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D73E58-F44A-4375-A4EB-84550664384F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4503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D29DC7-3278-7E07-9BDC-BCDFAF0E07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7B1B56-D184-1C71-8A3D-CF683C881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419307-410D-60F5-360B-4C30EFD2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8825882" cy="807944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CBED15-EACF-4F5C-BFC6-E97EB71C5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1746" y="0"/>
          <a:ext cx="391046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550546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046" y="0"/>
          <a:ext cx="391046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F649-BA1F-4C86-A835-A0538152ED87}">
  <dimension ref="A1"/>
  <sheetViews>
    <sheetView topLeftCell="D19" zoomScale="85" zoomScaleNormal="85" workbookViewId="0">
      <selection activeCell="AG37" sqref="AG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AABD-04FC-4B32-871A-08461FD69B10}">
  <dimension ref="A1:AE163"/>
  <sheetViews>
    <sheetView workbookViewId="0">
      <pane ySplit="1" topLeftCell="A8" activePane="bottomLeft" state="frozen"/>
      <selection pane="bottomLeft" activeCell="L16" sqref="L16"/>
    </sheetView>
  </sheetViews>
  <sheetFormatPr defaultRowHeight="14.5" x14ac:dyDescent="0.35"/>
  <cols>
    <col min="1" max="1" width="25.26953125" bestFit="1" customWidth="1"/>
    <col min="2" max="2" width="3.7265625" style="116" bestFit="1" customWidth="1"/>
    <col min="3" max="31" width="6.1796875" customWidth="1"/>
  </cols>
  <sheetData>
    <row r="1" spans="1:31" s="116" customFormat="1" ht="130.5" customHeight="1" x14ac:dyDescent="0.35">
      <c r="A1" s="112"/>
      <c r="C1" s="115" t="s">
        <v>325</v>
      </c>
      <c r="D1" s="115" t="s">
        <v>9</v>
      </c>
      <c r="E1" s="115" t="s">
        <v>12</v>
      </c>
      <c r="F1" s="115" t="s">
        <v>96</v>
      </c>
      <c r="G1" s="115" t="s">
        <v>305</v>
      </c>
      <c r="H1" s="115" t="s">
        <v>326</v>
      </c>
      <c r="I1" s="115" t="s">
        <v>306</v>
      </c>
      <c r="J1" s="115" t="s">
        <v>307</v>
      </c>
      <c r="K1" s="115" t="s">
        <v>308</v>
      </c>
      <c r="L1" s="115" t="s">
        <v>309</v>
      </c>
      <c r="M1" s="115" t="s">
        <v>149</v>
      </c>
      <c r="N1" s="115" t="s">
        <v>310</v>
      </c>
      <c r="O1" s="115" t="s">
        <v>311</v>
      </c>
      <c r="P1" s="115" t="s">
        <v>312</v>
      </c>
      <c r="Q1" s="115" t="s">
        <v>313</v>
      </c>
      <c r="R1" s="115" t="s">
        <v>314</v>
      </c>
      <c r="S1" s="115" t="s">
        <v>315</v>
      </c>
      <c r="T1" s="115" t="s">
        <v>316</v>
      </c>
      <c r="U1" s="115" t="s">
        <v>317</v>
      </c>
      <c r="V1" s="115" t="s">
        <v>318</v>
      </c>
      <c r="W1" s="115" t="s">
        <v>319</v>
      </c>
      <c r="X1" s="115" t="s">
        <v>321</v>
      </c>
      <c r="Y1" s="115" t="s">
        <v>320</v>
      </c>
      <c r="Z1" s="115" t="s">
        <v>322</v>
      </c>
      <c r="AA1" s="115" t="s">
        <v>331</v>
      </c>
      <c r="AB1" s="115" t="s">
        <v>323</v>
      </c>
      <c r="AC1" s="115" t="s">
        <v>324</v>
      </c>
      <c r="AD1" s="115" t="s">
        <v>153</v>
      </c>
      <c r="AE1" s="115" t="s">
        <v>152</v>
      </c>
    </row>
    <row r="2" spans="1:31" ht="15.75" customHeight="1" x14ac:dyDescent="0.35">
      <c r="A2" s="113" t="s">
        <v>327</v>
      </c>
      <c r="B2" s="159">
        <v>2005</v>
      </c>
      <c r="C2" s="114">
        <f>F2+E2-D2</f>
        <v>666.4</v>
      </c>
      <c r="D2" s="114">
        <v>3.4</v>
      </c>
      <c r="E2" s="114">
        <v>361.2</v>
      </c>
      <c r="F2" s="114">
        <f>SUM(G2:AE2)</f>
        <v>308.59999999999997</v>
      </c>
      <c r="G2" s="114">
        <v>1.1000000000000001</v>
      </c>
      <c r="H2" s="114">
        <v>262.39999999999998</v>
      </c>
      <c r="I2" s="114">
        <v>37.4</v>
      </c>
      <c r="J2" s="114">
        <v>0.2</v>
      </c>
      <c r="K2" s="114">
        <v>0</v>
      </c>
      <c r="L2" s="114">
        <v>0.2</v>
      </c>
      <c r="M2" s="114">
        <v>0</v>
      </c>
      <c r="N2" s="114">
        <v>0</v>
      </c>
      <c r="O2" s="114">
        <v>0</v>
      </c>
      <c r="P2" s="114">
        <v>0</v>
      </c>
      <c r="Q2" s="114">
        <v>0</v>
      </c>
      <c r="R2" s="114">
        <v>0</v>
      </c>
      <c r="S2" s="114">
        <v>0</v>
      </c>
      <c r="T2" s="114">
        <v>0</v>
      </c>
      <c r="U2" s="114">
        <v>0</v>
      </c>
      <c r="V2" s="114">
        <v>0</v>
      </c>
      <c r="W2" s="114">
        <v>0</v>
      </c>
      <c r="X2" s="114">
        <v>0</v>
      </c>
      <c r="Y2" s="114">
        <v>0</v>
      </c>
      <c r="Z2" s="114">
        <v>0</v>
      </c>
      <c r="AA2" s="114">
        <v>0</v>
      </c>
      <c r="AB2" s="114">
        <v>0</v>
      </c>
      <c r="AC2" s="114">
        <v>0</v>
      </c>
      <c r="AD2" s="114">
        <v>0</v>
      </c>
      <c r="AE2" s="114">
        <v>7.3</v>
      </c>
    </row>
    <row r="3" spans="1:31" ht="15.75" customHeight="1" x14ac:dyDescent="0.35">
      <c r="A3" s="113" t="s">
        <v>298</v>
      </c>
      <c r="B3" s="159"/>
      <c r="C3" s="114">
        <f t="shared" ref="C3:C65" si="0">F3+E3-D3</f>
        <v>765.30000000000007</v>
      </c>
      <c r="D3" s="114">
        <v>8.9</v>
      </c>
      <c r="E3" s="114">
        <v>239.2</v>
      </c>
      <c r="F3" s="114">
        <f t="shared" ref="F3:F65" si="1">SUM(G3:AE3)</f>
        <v>535</v>
      </c>
      <c r="G3" s="114">
        <v>291.10000000000002</v>
      </c>
      <c r="H3" s="114">
        <v>2.9</v>
      </c>
      <c r="I3" s="114">
        <v>25.1</v>
      </c>
      <c r="J3" s="114">
        <v>5.5</v>
      </c>
      <c r="K3" s="114">
        <v>0.8</v>
      </c>
      <c r="L3" s="114">
        <v>14.3</v>
      </c>
      <c r="M3" s="114">
        <v>43.1</v>
      </c>
      <c r="N3" s="114">
        <v>1.3</v>
      </c>
      <c r="O3" s="114">
        <v>0</v>
      </c>
      <c r="P3" s="114">
        <v>0</v>
      </c>
      <c r="Q3" s="114">
        <v>0.3</v>
      </c>
      <c r="R3" s="114">
        <v>0.1</v>
      </c>
      <c r="S3" s="114">
        <v>2.2999999999999998</v>
      </c>
      <c r="T3" s="114">
        <v>3.4</v>
      </c>
      <c r="U3" s="114">
        <v>0.1</v>
      </c>
      <c r="V3" s="114">
        <v>13.4</v>
      </c>
      <c r="W3" s="114">
        <v>20.399999999999999</v>
      </c>
      <c r="X3" s="114">
        <v>0.7</v>
      </c>
      <c r="Y3" s="114">
        <v>0.3</v>
      </c>
      <c r="Z3" s="114">
        <v>0.8</v>
      </c>
      <c r="AA3" s="114">
        <v>0.7</v>
      </c>
      <c r="AB3" s="114">
        <v>0.5</v>
      </c>
      <c r="AC3" s="114">
        <v>48.6</v>
      </c>
      <c r="AD3" s="114">
        <v>54.5</v>
      </c>
      <c r="AE3" s="114">
        <v>4.8</v>
      </c>
    </row>
    <row r="4" spans="1:31" x14ac:dyDescent="0.35">
      <c r="A4" s="113" t="s">
        <v>183</v>
      </c>
      <c r="B4" s="159"/>
      <c r="C4" s="114">
        <f t="shared" si="0"/>
        <v>178.10000000000002</v>
      </c>
      <c r="D4" s="114">
        <v>15.7</v>
      </c>
      <c r="E4" s="114">
        <v>56.1</v>
      </c>
      <c r="F4" s="114">
        <f t="shared" si="1"/>
        <v>137.70000000000002</v>
      </c>
      <c r="G4" s="114">
        <v>92.2</v>
      </c>
      <c r="H4" s="114">
        <v>31.5</v>
      </c>
      <c r="I4" s="114">
        <v>0.2</v>
      </c>
      <c r="J4" s="114">
        <v>0.2</v>
      </c>
      <c r="K4" s="114">
        <v>0.2</v>
      </c>
      <c r="L4" s="114">
        <v>0.4</v>
      </c>
      <c r="M4" s="114">
        <v>3.1</v>
      </c>
      <c r="N4" s="114">
        <v>0.2</v>
      </c>
      <c r="O4" s="114">
        <v>0</v>
      </c>
      <c r="P4" s="114">
        <v>0</v>
      </c>
      <c r="Q4" s="114">
        <v>0</v>
      </c>
      <c r="R4" s="114">
        <v>0</v>
      </c>
      <c r="S4" s="114">
        <v>0</v>
      </c>
      <c r="T4" s="114">
        <v>0</v>
      </c>
      <c r="U4" s="114">
        <v>0</v>
      </c>
      <c r="V4" s="114">
        <v>0.9</v>
      </c>
      <c r="W4" s="114">
        <v>2</v>
      </c>
      <c r="X4" s="114">
        <v>0</v>
      </c>
      <c r="Y4" s="114">
        <v>0</v>
      </c>
      <c r="Z4" s="114">
        <v>0</v>
      </c>
      <c r="AA4" s="114">
        <v>0.3</v>
      </c>
      <c r="AB4" s="114">
        <v>0</v>
      </c>
      <c r="AC4" s="114">
        <v>0.6</v>
      </c>
      <c r="AD4" s="114">
        <v>3.5</v>
      </c>
      <c r="AE4" s="114">
        <v>2.4</v>
      </c>
    </row>
    <row r="5" spans="1:31" ht="15.75" customHeight="1" x14ac:dyDescent="0.35">
      <c r="A5" s="113" t="s">
        <v>36</v>
      </c>
      <c r="B5" s="159"/>
      <c r="C5" s="114">
        <f t="shared" si="0"/>
        <v>401.70000000000005</v>
      </c>
      <c r="D5" s="114">
        <v>0.4</v>
      </c>
      <c r="E5" s="114">
        <v>138</v>
      </c>
      <c r="F5" s="114">
        <f t="shared" si="1"/>
        <v>264.10000000000002</v>
      </c>
      <c r="G5" s="114">
        <v>24.3</v>
      </c>
      <c r="H5" s="114">
        <v>8.6999999999999993</v>
      </c>
      <c r="I5" s="114">
        <v>19.5</v>
      </c>
      <c r="J5" s="114">
        <v>12</v>
      </c>
      <c r="K5" s="114">
        <v>10</v>
      </c>
      <c r="L5" s="114">
        <v>6.5</v>
      </c>
      <c r="M5" s="114">
        <v>56.3</v>
      </c>
      <c r="N5" s="114">
        <v>1.6</v>
      </c>
      <c r="O5" s="114">
        <v>0.1</v>
      </c>
      <c r="P5" s="114">
        <v>0</v>
      </c>
      <c r="Q5" s="114">
        <v>0.3</v>
      </c>
      <c r="R5" s="114">
        <v>0.8</v>
      </c>
      <c r="S5" s="114">
        <v>15</v>
      </c>
      <c r="T5" s="114">
        <v>2.4</v>
      </c>
      <c r="U5" s="114">
        <v>0.1</v>
      </c>
      <c r="V5" s="114">
        <v>0.8</v>
      </c>
      <c r="W5" s="114">
        <v>33.5</v>
      </c>
      <c r="X5" s="114">
        <v>0.4</v>
      </c>
      <c r="Y5" s="114">
        <v>0.2</v>
      </c>
      <c r="Z5" s="114">
        <v>0.4</v>
      </c>
      <c r="AA5" s="114">
        <v>2.5</v>
      </c>
      <c r="AB5" s="114">
        <v>3.6</v>
      </c>
      <c r="AC5" s="114">
        <v>26.2</v>
      </c>
      <c r="AD5" s="114">
        <v>26.2</v>
      </c>
      <c r="AE5" s="114">
        <v>12.7</v>
      </c>
    </row>
    <row r="6" spans="1:31" ht="15.75" customHeight="1" x14ac:dyDescent="0.35">
      <c r="A6" s="113" t="s">
        <v>37</v>
      </c>
      <c r="B6" s="159"/>
      <c r="C6" s="114">
        <f t="shared" si="0"/>
        <v>54.8</v>
      </c>
      <c r="D6" s="114">
        <v>0</v>
      </c>
      <c r="E6" s="114">
        <v>0</v>
      </c>
      <c r="F6" s="114">
        <f t="shared" si="1"/>
        <v>54.8</v>
      </c>
      <c r="G6" s="114">
        <v>9.9</v>
      </c>
      <c r="H6" s="114">
        <v>0</v>
      </c>
      <c r="I6" s="114">
        <v>0.1</v>
      </c>
      <c r="J6" s="114">
        <v>0</v>
      </c>
      <c r="K6" s="114">
        <v>0</v>
      </c>
      <c r="L6" s="114">
        <v>0</v>
      </c>
      <c r="M6" s="114">
        <v>22.4</v>
      </c>
      <c r="N6" s="114">
        <v>0</v>
      </c>
      <c r="O6" s="114">
        <v>0</v>
      </c>
      <c r="P6" s="114">
        <v>0</v>
      </c>
      <c r="Q6" s="114">
        <v>0.1</v>
      </c>
      <c r="R6" s="114">
        <v>0</v>
      </c>
      <c r="S6" s="114">
        <v>0.3</v>
      </c>
      <c r="T6" s="114">
        <v>0</v>
      </c>
      <c r="U6" s="114">
        <v>0</v>
      </c>
      <c r="V6" s="114">
        <v>0</v>
      </c>
      <c r="W6" s="114">
        <v>22</v>
      </c>
      <c r="X6" s="114">
        <v>0</v>
      </c>
      <c r="Y6" s="114">
        <v>0</v>
      </c>
      <c r="Z6" s="114">
        <v>0</v>
      </c>
      <c r="AA6" s="114">
        <v>0</v>
      </c>
      <c r="AB6" s="114">
        <v>0</v>
      </c>
      <c r="AC6" s="114">
        <v>0</v>
      </c>
      <c r="AD6" s="114">
        <v>0</v>
      </c>
      <c r="AE6" s="114">
        <v>0</v>
      </c>
    </row>
    <row r="7" spans="1:31" ht="15.75" customHeight="1" x14ac:dyDescent="0.35">
      <c r="A7" s="113" t="s">
        <v>175</v>
      </c>
      <c r="B7" s="159"/>
      <c r="C7" s="114">
        <f t="shared" si="0"/>
        <v>394.4</v>
      </c>
      <c r="D7" s="114">
        <v>3.5</v>
      </c>
      <c r="E7" s="114">
        <v>7.7</v>
      </c>
      <c r="F7" s="114">
        <f t="shared" si="1"/>
        <v>390.2</v>
      </c>
      <c r="G7" s="114">
        <v>6.9</v>
      </c>
      <c r="H7" s="114">
        <v>0</v>
      </c>
      <c r="I7" s="114">
        <v>0</v>
      </c>
      <c r="J7" s="114">
        <v>0</v>
      </c>
      <c r="K7" s="114">
        <v>5.8</v>
      </c>
      <c r="L7" s="114">
        <v>30.9</v>
      </c>
      <c r="M7" s="114">
        <v>105.5</v>
      </c>
      <c r="N7" s="114">
        <v>4.9000000000000004</v>
      </c>
      <c r="O7" s="114">
        <v>1</v>
      </c>
      <c r="P7" s="114">
        <v>0.1</v>
      </c>
      <c r="Q7" s="114">
        <v>1.2</v>
      </c>
      <c r="R7" s="114">
        <v>5.8</v>
      </c>
      <c r="S7" s="114">
        <v>9</v>
      </c>
      <c r="T7" s="114">
        <v>12.4</v>
      </c>
      <c r="U7" s="114">
        <v>1.4</v>
      </c>
      <c r="V7" s="114">
        <v>5.3</v>
      </c>
      <c r="W7" s="114">
        <v>51.4</v>
      </c>
      <c r="X7" s="114">
        <v>4.5</v>
      </c>
      <c r="Y7" s="114">
        <v>2.7</v>
      </c>
      <c r="Z7" s="114">
        <v>5.2</v>
      </c>
      <c r="AA7" s="114">
        <v>28.5</v>
      </c>
      <c r="AB7" s="114">
        <v>3.3</v>
      </c>
      <c r="AC7" s="114">
        <v>28.7</v>
      </c>
      <c r="AD7" s="114">
        <v>37.5</v>
      </c>
      <c r="AE7" s="114">
        <v>38.200000000000003</v>
      </c>
    </row>
    <row r="8" spans="1:31" ht="15.75" customHeight="1" x14ac:dyDescent="0.35">
      <c r="A8" s="113" t="s">
        <v>176</v>
      </c>
      <c r="B8" s="159"/>
      <c r="C8" s="114">
        <f t="shared" si="0"/>
        <v>266.09999999999997</v>
      </c>
      <c r="D8" s="114">
        <v>0</v>
      </c>
      <c r="E8" s="114">
        <v>0</v>
      </c>
      <c r="F8" s="114">
        <f t="shared" si="1"/>
        <v>266.09999999999997</v>
      </c>
      <c r="G8" s="114">
        <v>0.3</v>
      </c>
      <c r="H8" s="114">
        <v>0</v>
      </c>
      <c r="I8" s="114">
        <v>0</v>
      </c>
      <c r="J8" s="114">
        <v>0</v>
      </c>
      <c r="K8" s="114">
        <v>4.5999999999999996</v>
      </c>
      <c r="L8" s="114">
        <v>7.3</v>
      </c>
      <c r="M8" s="114">
        <v>73.099999999999994</v>
      </c>
      <c r="N8" s="114">
        <v>7.4</v>
      </c>
      <c r="O8" s="114">
        <v>1.2</v>
      </c>
      <c r="P8" s="114">
        <v>0.1</v>
      </c>
      <c r="Q8" s="114">
        <v>1.7</v>
      </c>
      <c r="R8" s="114">
        <v>6.6</v>
      </c>
      <c r="S8" s="114">
        <v>9.3000000000000007</v>
      </c>
      <c r="T8" s="114">
        <v>18.7</v>
      </c>
      <c r="U8" s="114">
        <v>1.2</v>
      </c>
      <c r="V8" s="114">
        <v>3</v>
      </c>
      <c r="W8" s="114">
        <v>11.4</v>
      </c>
      <c r="X8" s="114">
        <v>2.6</v>
      </c>
      <c r="Y8" s="114">
        <v>1.7</v>
      </c>
      <c r="Z8" s="114">
        <v>3.5</v>
      </c>
      <c r="AA8" s="114">
        <v>10.7</v>
      </c>
      <c r="AB8" s="114">
        <v>1.4</v>
      </c>
      <c r="AC8" s="114">
        <v>5.3</v>
      </c>
      <c r="AD8" s="114">
        <v>75.400000000000006</v>
      </c>
      <c r="AE8" s="114">
        <v>19.600000000000001</v>
      </c>
    </row>
    <row r="9" spans="1:31" ht="15.75" customHeight="1" x14ac:dyDescent="0.35">
      <c r="A9" s="113" t="s">
        <v>329</v>
      </c>
      <c r="B9" s="159"/>
      <c r="C9" s="114">
        <f t="shared" si="0"/>
        <v>0.3</v>
      </c>
      <c r="D9" s="114">
        <v>0</v>
      </c>
      <c r="E9" s="114">
        <v>0</v>
      </c>
      <c r="F9" s="114">
        <f t="shared" si="1"/>
        <v>0.3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4">
        <v>0</v>
      </c>
      <c r="AD9" s="114">
        <v>0.3</v>
      </c>
      <c r="AE9" s="114">
        <v>0</v>
      </c>
    </row>
    <row r="10" spans="1:31" x14ac:dyDescent="0.35">
      <c r="A10" s="118"/>
      <c r="B10" s="118"/>
      <c r="C10" s="128"/>
      <c r="D10" s="118"/>
      <c r="E10" s="118"/>
      <c r="F10" s="12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</row>
    <row r="11" spans="1:31" ht="15" customHeight="1" x14ac:dyDescent="0.35">
      <c r="A11" s="113" t="s">
        <v>327</v>
      </c>
      <c r="B11" s="159">
        <v>2006</v>
      </c>
      <c r="C11" s="114">
        <f t="shared" si="0"/>
        <v>670.2</v>
      </c>
      <c r="D11" s="114">
        <v>3.3</v>
      </c>
      <c r="E11" s="114">
        <v>355.3</v>
      </c>
      <c r="F11" s="114">
        <f t="shared" si="1"/>
        <v>318.2</v>
      </c>
      <c r="G11" s="114">
        <v>1.1000000000000001</v>
      </c>
      <c r="H11" s="114">
        <v>277.39999999999998</v>
      </c>
      <c r="I11" s="114">
        <v>39.200000000000003</v>
      </c>
      <c r="J11" s="114">
        <v>0.2</v>
      </c>
      <c r="K11" s="114">
        <v>0</v>
      </c>
      <c r="L11" s="114">
        <v>0.2</v>
      </c>
      <c r="M11" s="114">
        <v>0</v>
      </c>
      <c r="N11" s="114">
        <v>0</v>
      </c>
      <c r="O11" s="114">
        <v>0</v>
      </c>
      <c r="P11" s="114">
        <v>0</v>
      </c>
      <c r="Q11" s="114">
        <v>0</v>
      </c>
      <c r="R11" s="114">
        <v>0</v>
      </c>
      <c r="S11" s="114">
        <v>0</v>
      </c>
      <c r="T11" s="114">
        <v>0</v>
      </c>
      <c r="U11" s="114">
        <v>0</v>
      </c>
      <c r="V11" s="114">
        <v>0</v>
      </c>
      <c r="W11" s="114">
        <v>0</v>
      </c>
      <c r="X11" s="114">
        <v>0</v>
      </c>
      <c r="Y11" s="114">
        <v>0</v>
      </c>
      <c r="Z11" s="114">
        <v>0</v>
      </c>
      <c r="AA11" s="114">
        <v>0</v>
      </c>
      <c r="AB11" s="114">
        <v>0</v>
      </c>
      <c r="AC11" s="114">
        <v>0</v>
      </c>
      <c r="AD11" s="114">
        <v>0</v>
      </c>
      <c r="AE11" s="114">
        <v>0.1</v>
      </c>
    </row>
    <row r="12" spans="1:31" x14ac:dyDescent="0.35">
      <c r="A12" s="113" t="s">
        <v>328</v>
      </c>
      <c r="B12" s="159"/>
      <c r="C12" s="114">
        <f t="shared" si="0"/>
        <v>774.4000000000002</v>
      </c>
      <c r="D12" s="114">
        <v>8.3000000000000007</v>
      </c>
      <c r="E12" s="114">
        <v>234.1</v>
      </c>
      <c r="F12" s="114">
        <f t="shared" si="1"/>
        <v>548.60000000000014</v>
      </c>
      <c r="G12" s="114">
        <v>299.60000000000002</v>
      </c>
      <c r="H12" s="114">
        <v>2.4</v>
      </c>
      <c r="I12" s="114">
        <v>25</v>
      </c>
      <c r="J12" s="114">
        <v>6</v>
      </c>
      <c r="K12" s="114">
        <v>0.7</v>
      </c>
      <c r="L12" s="114">
        <v>14.3</v>
      </c>
      <c r="M12" s="114">
        <v>44.1</v>
      </c>
      <c r="N12" s="114">
        <v>1.3</v>
      </c>
      <c r="O12" s="114">
        <v>0.1</v>
      </c>
      <c r="P12" s="114">
        <v>0</v>
      </c>
      <c r="Q12" s="114">
        <v>0.3</v>
      </c>
      <c r="R12" s="114">
        <v>0.2</v>
      </c>
      <c r="S12" s="114">
        <v>2.6</v>
      </c>
      <c r="T12" s="114">
        <v>3.8</v>
      </c>
      <c r="U12" s="114">
        <v>0.1</v>
      </c>
      <c r="V12" s="114">
        <v>14.1</v>
      </c>
      <c r="W12" s="114">
        <v>19.600000000000001</v>
      </c>
      <c r="X12" s="114">
        <v>0.7</v>
      </c>
      <c r="Y12" s="114">
        <v>0.2</v>
      </c>
      <c r="Z12" s="114">
        <v>1.1000000000000001</v>
      </c>
      <c r="AA12" s="114">
        <v>0.7</v>
      </c>
      <c r="AB12" s="114">
        <v>1.9</v>
      </c>
      <c r="AC12" s="114">
        <v>48.1</v>
      </c>
      <c r="AD12" s="114">
        <v>56.5</v>
      </c>
      <c r="AE12" s="114">
        <v>5.2</v>
      </c>
    </row>
    <row r="13" spans="1:31" x14ac:dyDescent="0.35">
      <c r="A13" s="113" t="s">
        <v>183</v>
      </c>
      <c r="B13" s="159"/>
      <c r="C13" s="114">
        <f t="shared" si="0"/>
        <v>187.20000000000005</v>
      </c>
      <c r="D13" s="114">
        <v>18.2</v>
      </c>
      <c r="E13" s="114">
        <v>64.2</v>
      </c>
      <c r="F13" s="114">
        <f t="shared" si="1"/>
        <v>141.20000000000002</v>
      </c>
      <c r="G13" s="114">
        <v>95.6</v>
      </c>
      <c r="H13" s="114">
        <v>31.2</v>
      </c>
      <c r="I13" s="114">
        <v>0.1</v>
      </c>
      <c r="J13" s="114">
        <v>0.2</v>
      </c>
      <c r="K13" s="114">
        <v>0.2</v>
      </c>
      <c r="L13" s="114">
        <v>0.5</v>
      </c>
      <c r="M13" s="114">
        <v>3.2</v>
      </c>
      <c r="N13" s="114">
        <v>0.2</v>
      </c>
      <c r="O13" s="114">
        <v>0</v>
      </c>
      <c r="P13" s="114">
        <v>0</v>
      </c>
      <c r="Q13" s="114">
        <v>0</v>
      </c>
      <c r="R13" s="114">
        <v>0</v>
      </c>
      <c r="S13" s="114">
        <v>0</v>
      </c>
      <c r="T13" s="114">
        <v>0</v>
      </c>
      <c r="U13" s="114">
        <v>0</v>
      </c>
      <c r="V13" s="114">
        <v>0.9</v>
      </c>
      <c r="W13" s="114">
        <v>2</v>
      </c>
      <c r="X13" s="114">
        <v>0</v>
      </c>
      <c r="Y13" s="114">
        <v>0</v>
      </c>
      <c r="Z13" s="114">
        <v>0</v>
      </c>
      <c r="AA13" s="114">
        <v>0.4</v>
      </c>
      <c r="AB13" s="114">
        <v>0</v>
      </c>
      <c r="AC13" s="114">
        <v>0.5</v>
      </c>
      <c r="AD13" s="114">
        <v>3.9</v>
      </c>
      <c r="AE13" s="114">
        <v>2.2999999999999998</v>
      </c>
    </row>
    <row r="14" spans="1:31" x14ac:dyDescent="0.35">
      <c r="A14" s="113" t="s">
        <v>36</v>
      </c>
      <c r="B14" s="159"/>
      <c r="C14" s="114">
        <f t="shared" si="0"/>
        <v>418.6</v>
      </c>
      <c r="D14" s="114">
        <v>0.5</v>
      </c>
      <c r="E14" s="114">
        <v>151.9</v>
      </c>
      <c r="F14" s="114">
        <f t="shared" si="1"/>
        <v>267.2</v>
      </c>
      <c r="G14" s="114">
        <v>26.5</v>
      </c>
      <c r="H14" s="114">
        <v>5.8</v>
      </c>
      <c r="I14" s="114">
        <v>18.3</v>
      </c>
      <c r="J14" s="114">
        <v>9.5</v>
      </c>
      <c r="K14" s="114">
        <v>8.9</v>
      </c>
      <c r="L14" s="114">
        <v>6.6</v>
      </c>
      <c r="M14" s="114">
        <v>57.6</v>
      </c>
      <c r="N14" s="114">
        <v>1.6</v>
      </c>
      <c r="O14" s="114">
        <v>0</v>
      </c>
      <c r="P14" s="114">
        <v>0</v>
      </c>
      <c r="Q14" s="114">
        <v>0.4</v>
      </c>
      <c r="R14" s="114">
        <v>0.8</v>
      </c>
      <c r="S14" s="114">
        <v>16</v>
      </c>
      <c r="T14" s="114">
        <v>2.1</v>
      </c>
      <c r="U14" s="114">
        <v>0.1</v>
      </c>
      <c r="V14" s="114">
        <v>0.9</v>
      </c>
      <c r="W14" s="114">
        <v>34.1</v>
      </c>
      <c r="X14" s="114">
        <v>0.4</v>
      </c>
      <c r="Y14" s="114">
        <v>0.2</v>
      </c>
      <c r="Z14" s="114">
        <v>0.4</v>
      </c>
      <c r="AA14" s="114">
        <v>2.5</v>
      </c>
      <c r="AB14" s="114">
        <v>4</v>
      </c>
      <c r="AC14" s="114">
        <v>28.8</v>
      </c>
      <c r="AD14" s="114">
        <v>27.3</v>
      </c>
      <c r="AE14" s="114">
        <v>14.4</v>
      </c>
    </row>
    <row r="15" spans="1:31" x14ac:dyDescent="0.35">
      <c r="A15" s="113" t="s">
        <v>37</v>
      </c>
      <c r="B15" s="159"/>
      <c r="C15" s="114">
        <f t="shared" si="0"/>
        <v>36.900000000000006</v>
      </c>
      <c r="D15" s="114">
        <v>0</v>
      </c>
      <c r="E15" s="114">
        <v>0</v>
      </c>
      <c r="F15" s="114">
        <f t="shared" si="1"/>
        <v>36.900000000000006</v>
      </c>
      <c r="G15" s="114">
        <v>11.8</v>
      </c>
      <c r="H15" s="114">
        <v>0</v>
      </c>
      <c r="I15" s="114">
        <v>0.3</v>
      </c>
      <c r="J15" s="114">
        <v>0</v>
      </c>
      <c r="K15" s="114">
        <v>0</v>
      </c>
      <c r="L15" s="114">
        <v>0.2</v>
      </c>
      <c r="M15" s="114">
        <v>12.3</v>
      </c>
      <c r="N15" s="114">
        <v>0</v>
      </c>
      <c r="O15" s="114">
        <v>0</v>
      </c>
      <c r="P15" s="114">
        <v>0</v>
      </c>
      <c r="Q15" s="114">
        <v>0.1</v>
      </c>
      <c r="R15" s="114">
        <v>0</v>
      </c>
      <c r="S15" s="114">
        <v>0.5</v>
      </c>
      <c r="T15" s="114">
        <v>0.5</v>
      </c>
      <c r="U15" s="114">
        <v>0</v>
      </c>
      <c r="V15" s="114">
        <v>0</v>
      </c>
      <c r="W15" s="114">
        <v>11.2</v>
      </c>
      <c r="X15" s="114">
        <v>0</v>
      </c>
      <c r="Y15" s="114">
        <v>0</v>
      </c>
      <c r="Z15" s="114">
        <v>0</v>
      </c>
      <c r="AA15" s="114">
        <v>0</v>
      </c>
      <c r="AB15" s="114">
        <v>0</v>
      </c>
      <c r="AC15" s="114">
        <v>0</v>
      </c>
      <c r="AD15" s="114">
        <v>0</v>
      </c>
      <c r="AE15" s="114">
        <v>0</v>
      </c>
    </row>
    <row r="16" spans="1:31" x14ac:dyDescent="0.35">
      <c r="A16" s="113" t="s">
        <v>175</v>
      </c>
      <c r="B16" s="159"/>
      <c r="C16" s="114">
        <f t="shared" si="0"/>
        <v>630.80000000000018</v>
      </c>
      <c r="D16" s="114">
        <v>1.8</v>
      </c>
      <c r="E16" s="114">
        <v>7.2</v>
      </c>
      <c r="F16" s="114">
        <f t="shared" si="1"/>
        <v>625.40000000000009</v>
      </c>
      <c r="G16" s="114">
        <v>7.5</v>
      </c>
      <c r="H16" s="114">
        <v>0</v>
      </c>
      <c r="I16" s="114">
        <v>0</v>
      </c>
      <c r="J16" s="114">
        <v>0</v>
      </c>
      <c r="K16" s="114">
        <v>5.8</v>
      </c>
      <c r="L16" s="114">
        <v>34.9</v>
      </c>
      <c r="M16" s="114">
        <v>112.5</v>
      </c>
      <c r="N16" s="114">
        <v>16.3</v>
      </c>
      <c r="O16" s="114">
        <v>3.3</v>
      </c>
      <c r="P16" s="114">
        <v>0.3</v>
      </c>
      <c r="Q16" s="114">
        <v>3.9</v>
      </c>
      <c r="R16" s="114">
        <v>18.100000000000001</v>
      </c>
      <c r="S16" s="114">
        <v>25.1</v>
      </c>
      <c r="T16" s="114">
        <v>40.1</v>
      </c>
      <c r="U16" s="114">
        <v>3.6</v>
      </c>
      <c r="V16" s="114">
        <v>17.7</v>
      </c>
      <c r="W16" s="114">
        <v>159.6</v>
      </c>
      <c r="X16" s="114">
        <v>13.8</v>
      </c>
      <c r="Y16" s="114">
        <v>7.6</v>
      </c>
      <c r="Z16" s="114">
        <v>15.5</v>
      </c>
      <c r="AA16" s="114">
        <v>29.1</v>
      </c>
      <c r="AB16" s="114">
        <v>3.6</v>
      </c>
      <c r="AC16" s="114">
        <v>29.6</v>
      </c>
      <c r="AD16" s="114">
        <v>38.799999999999997</v>
      </c>
      <c r="AE16" s="114">
        <v>38.700000000000003</v>
      </c>
    </row>
    <row r="17" spans="1:31" x14ac:dyDescent="0.35">
      <c r="A17" s="113" t="s">
        <v>176</v>
      </c>
      <c r="B17" s="159"/>
      <c r="C17" s="114">
        <f t="shared" si="0"/>
        <v>273.5</v>
      </c>
      <c r="D17" s="114">
        <v>0</v>
      </c>
      <c r="E17" s="114">
        <v>0</v>
      </c>
      <c r="F17" s="114">
        <f t="shared" si="1"/>
        <v>273.5</v>
      </c>
      <c r="G17" s="114">
        <v>0</v>
      </c>
      <c r="H17" s="114">
        <v>0</v>
      </c>
      <c r="I17" s="114">
        <v>0</v>
      </c>
      <c r="J17" s="114">
        <v>0</v>
      </c>
      <c r="K17" s="114">
        <v>4.5</v>
      </c>
      <c r="L17" s="114">
        <v>7.4</v>
      </c>
      <c r="M17" s="114">
        <v>72.8</v>
      </c>
      <c r="N17" s="114">
        <v>7.6</v>
      </c>
      <c r="O17" s="114">
        <v>1.1000000000000001</v>
      </c>
      <c r="P17" s="114">
        <v>0.1</v>
      </c>
      <c r="Q17" s="114">
        <v>1.7</v>
      </c>
      <c r="R17" s="114">
        <v>6.7</v>
      </c>
      <c r="S17" s="114">
        <v>10.4</v>
      </c>
      <c r="T17" s="114">
        <v>18.3</v>
      </c>
      <c r="U17" s="114">
        <v>1.1000000000000001</v>
      </c>
      <c r="V17" s="114">
        <v>3.1</v>
      </c>
      <c r="W17" s="114">
        <v>11.5</v>
      </c>
      <c r="X17" s="114">
        <v>2.5</v>
      </c>
      <c r="Y17" s="114">
        <v>1.6</v>
      </c>
      <c r="Z17" s="114">
        <v>3.3</v>
      </c>
      <c r="AA17" s="114">
        <v>15.1</v>
      </c>
      <c r="AB17" s="114">
        <v>1.4</v>
      </c>
      <c r="AC17" s="114">
        <v>5.3</v>
      </c>
      <c r="AD17" s="114">
        <v>78.400000000000006</v>
      </c>
      <c r="AE17" s="114">
        <v>19.600000000000001</v>
      </c>
    </row>
    <row r="18" spans="1:31" x14ac:dyDescent="0.35">
      <c r="A18" s="113" t="s">
        <v>329</v>
      </c>
      <c r="B18" s="159"/>
      <c r="C18" s="114">
        <f t="shared" si="0"/>
        <v>0.3</v>
      </c>
      <c r="D18" s="114">
        <v>0</v>
      </c>
      <c r="E18" s="114">
        <v>0</v>
      </c>
      <c r="F18" s="114">
        <f t="shared" si="1"/>
        <v>0.3</v>
      </c>
      <c r="G18" s="114">
        <v>0</v>
      </c>
      <c r="H18" s="114">
        <v>0</v>
      </c>
      <c r="I18" s="114">
        <v>0</v>
      </c>
      <c r="J18" s="114">
        <v>0</v>
      </c>
      <c r="K18" s="114">
        <v>0</v>
      </c>
      <c r="L18" s="114">
        <v>0</v>
      </c>
      <c r="M18" s="114">
        <v>0</v>
      </c>
      <c r="N18" s="114">
        <v>0</v>
      </c>
      <c r="O18" s="114">
        <v>0</v>
      </c>
      <c r="P18" s="114">
        <v>0</v>
      </c>
      <c r="Q18" s="114">
        <v>0</v>
      </c>
      <c r="R18" s="114">
        <v>0</v>
      </c>
      <c r="S18" s="114">
        <v>0</v>
      </c>
      <c r="T18" s="114">
        <v>0</v>
      </c>
      <c r="U18" s="114">
        <v>0</v>
      </c>
      <c r="V18" s="114">
        <v>0</v>
      </c>
      <c r="W18" s="114">
        <v>0</v>
      </c>
      <c r="X18" s="114">
        <v>0</v>
      </c>
      <c r="Y18" s="114">
        <v>0</v>
      </c>
      <c r="Z18" s="114">
        <v>0</v>
      </c>
      <c r="AA18" s="114">
        <v>0</v>
      </c>
      <c r="AB18" s="114">
        <v>0</v>
      </c>
      <c r="AC18" s="114">
        <v>0</v>
      </c>
      <c r="AD18" s="114">
        <v>0.3</v>
      </c>
      <c r="AE18" s="114">
        <v>0</v>
      </c>
    </row>
    <row r="19" spans="1:31" x14ac:dyDescent="0.35">
      <c r="A19" s="118"/>
      <c r="B19" s="118"/>
      <c r="C19" s="128"/>
      <c r="D19" s="118"/>
      <c r="E19" s="118"/>
      <c r="F19" s="12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</row>
    <row r="20" spans="1:31" x14ac:dyDescent="0.35">
      <c r="A20" s="113" t="s">
        <v>327</v>
      </c>
      <c r="B20" s="159">
        <v>2007</v>
      </c>
      <c r="C20" s="114">
        <f t="shared" si="0"/>
        <v>691.26</v>
      </c>
      <c r="D20" s="114">
        <v>3.9</v>
      </c>
      <c r="E20" s="114">
        <v>369.8</v>
      </c>
      <c r="F20" s="114">
        <f t="shared" si="1"/>
        <v>325.35999999999996</v>
      </c>
      <c r="G20" s="114">
        <v>1</v>
      </c>
      <c r="H20" s="114">
        <v>284.10000000000002</v>
      </c>
      <c r="I20" s="114">
        <v>39.4</v>
      </c>
      <c r="J20" s="114">
        <v>0.2</v>
      </c>
      <c r="K20" s="114">
        <v>0</v>
      </c>
      <c r="L20" s="114">
        <v>0.6</v>
      </c>
      <c r="M20" s="114">
        <v>0.03</v>
      </c>
      <c r="N20" s="114">
        <v>0.01</v>
      </c>
      <c r="O20" s="114">
        <v>0</v>
      </c>
      <c r="P20" s="114">
        <v>0</v>
      </c>
      <c r="Q20" s="114">
        <v>0</v>
      </c>
      <c r="R20" s="114">
        <v>0</v>
      </c>
      <c r="S20" s="114">
        <v>0.02</v>
      </c>
      <c r="T20" s="114">
        <v>0</v>
      </c>
      <c r="U20" s="114">
        <v>0</v>
      </c>
      <c r="V20" s="114">
        <v>0</v>
      </c>
      <c r="W20" s="114">
        <v>0</v>
      </c>
      <c r="X20" s="114">
        <v>0</v>
      </c>
      <c r="Y20" s="114">
        <v>0</v>
      </c>
      <c r="Z20" s="114">
        <v>0</v>
      </c>
      <c r="AA20" s="114">
        <v>0</v>
      </c>
      <c r="AB20" s="114">
        <v>0</v>
      </c>
      <c r="AC20" s="114">
        <v>0</v>
      </c>
      <c r="AD20" s="114">
        <v>0</v>
      </c>
      <c r="AE20" s="114">
        <v>0</v>
      </c>
    </row>
    <row r="21" spans="1:31" x14ac:dyDescent="0.35">
      <c r="A21" s="113" t="s">
        <v>328</v>
      </c>
      <c r="B21" s="159"/>
      <c r="C21" s="114">
        <f t="shared" si="0"/>
        <v>765.39999999999986</v>
      </c>
      <c r="D21" s="114">
        <v>8.6</v>
      </c>
      <c r="E21" s="114">
        <v>221.4</v>
      </c>
      <c r="F21" s="114">
        <f t="shared" si="1"/>
        <v>552.59999999999991</v>
      </c>
      <c r="G21" s="114">
        <v>305.8</v>
      </c>
      <c r="H21" s="114">
        <v>2</v>
      </c>
      <c r="I21" s="114">
        <v>26.4</v>
      </c>
      <c r="J21" s="114">
        <v>8.1999999999999993</v>
      </c>
      <c r="K21" s="114">
        <v>1.4</v>
      </c>
      <c r="L21" s="114">
        <v>19.399999999999999</v>
      </c>
      <c r="M21" s="114">
        <v>37.5</v>
      </c>
      <c r="N21" s="114">
        <v>0.7</v>
      </c>
      <c r="O21" s="114">
        <v>0.03</v>
      </c>
      <c r="P21" s="114">
        <v>0.01</v>
      </c>
      <c r="Q21" s="114">
        <v>0.2</v>
      </c>
      <c r="R21" s="114">
        <v>0.3</v>
      </c>
      <c r="S21" s="114">
        <v>1.5</v>
      </c>
      <c r="T21" s="114">
        <v>2</v>
      </c>
      <c r="U21" s="114">
        <v>0.1</v>
      </c>
      <c r="V21" s="114">
        <v>13</v>
      </c>
      <c r="W21" s="114">
        <v>18</v>
      </c>
      <c r="X21" s="114">
        <v>0.66</v>
      </c>
      <c r="Y21" s="114">
        <v>0.2</v>
      </c>
      <c r="Z21" s="114">
        <v>0.6</v>
      </c>
      <c r="AA21" s="114">
        <v>0.2</v>
      </c>
      <c r="AB21" s="114">
        <v>1.2</v>
      </c>
      <c r="AC21" s="114">
        <v>50.3</v>
      </c>
      <c r="AD21" s="114">
        <v>55.5</v>
      </c>
      <c r="AE21" s="114">
        <v>7.4</v>
      </c>
    </row>
    <row r="22" spans="1:31" x14ac:dyDescent="0.35">
      <c r="A22" s="113" t="s">
        <v>183</v>
      </c>
      <c r="B22" s="159"/>
      <c r="C22" s="114">
        <f t="shared" si="0"/>
        <v>189.84</v>
      </c>
      <c r="D22" s="114">
        <v>16.5</v>
      </c>
      <c r="E22" s="114">
        <v>68.900000000000006</v>
      </c>
      <c r="F22" s="114">
        <f t="shared" si="1"/>
        <v>137.44</v>
      </c>
      <c r="G22" s="114">
        <v>90.3</v>
      </c>
      <c r="H22" s="114">
        <v>32.6</v>
      </c>
      <c r="I22" s="114">
        <v>0.2</v>
      </c>
      <c r="J22" s="114">
        <v>0.1</v>
      </c>
      <c r="K22" s="114">
        <v>0.1</v>
      </c>
      <c r="L22" s="114">
        <v>0.4</v>
      </c>
      <c r="M22" s="114">
        <v>3.9</v>
      </c>
      <c r="N22" s="114">
        <v>0.1</v>
      </c>
      <c r="O22" s="114">
        <v>0</v>
      </c>
      <c r="P22" s="114">
        <v>0</v>
      </c>
      <c r="Q22" s="114">
        <v>0</v>
      </c>
      <c r="R22" s="114">
        <v>0</v>
      </c>
      <c r="S22" s="114">
        <v>0.1</v>
      </c>
      <c r="T22" s="114">
        <v>0.1</v>
      </c>
      <c r="U22" s="114">
        <v>0</v>
      </c>
      <c r="V22" s="114">
        <v>1.1000000000000001</v>
      </c>
      <c r="W22" s="114">
        <v>2.5</v>
      </c>
      <c r="X22" s="114">
        <v>0.03</v>
      </c>
      <c r="Y22" s="114">
        <v>0</v>
      </c>
      <c r="Z22" s="114">
        <v>0.01</v>
      </c>
      <c r="AA22" s="114">
        <v>0.3</v>
      </c>
      <c r="AB22" s="114">
        <v>0.1</v>
      </c>
      <c r="AC22" s="114">
        <v>0.3</v>
      </c>
      <c r="AD22" s="114">
        <v>3.1</v>
      </c>
      <c r="AE22" s="114">
        <v>2.1</v>
      </c>
    </row>
    <row r="23" spans="1:31" x14ac:dyDescent="0.35">
      <c r="A23" s="113" t="s">
        <v>36</v>
      </c>
      <c r="B23" s="159"/>
      <c r="C23" s="114">
        <f t="shared" si="0"/>
        <v>438.31</v>
      </c>
      <c r="D23" s="114">
        <v>0.6</v>
      </c>
      <c r="E23" s="114">
        <v>164</v>
      </c>
      <c r="F23" s="114">
        <f t="shared" si="1"/>
        <v>274.91000000000003</v>
      </c>
      <c r="G23" s="114">
        <v>21.1</v>
      </c>
      <c r="H23" s="114">
        <v>7.9</v>
      </c>
      <c r="I23" s="114">
        <v>20</v>
      </c>
      <c r="J23" s="114">
        <v>13.8</v>
      </c>
      <c r="K23" s="114">
        <v>9.3000000000000007</v>
      </c>
      <c r="L23" s="114">
        <v>6.8</v>
      </c>
      <c r="M23" s="114">
        <v>57.3</v>
      </c>
      <c r="N23" s="114">
        <v>1.5</v>
      </c>
      <c r="O23" s="114">
        <v>0.05</v>
      </c>
      <c r="P23" s="114">
        <v>0</v>
      </c>
      <c r="Q23" s="114">
        <v>0.4</v>
      </c>
      <c r="R23" s="114">
        <v>0.3</v>
      </c>
      <c r="S23" s="114">
        <v>16</v>
      </c>
      <c r="T23" s="114">
        <v>1.8</v>
      </c>
      <c r="U23" s="114">
        <v>0.06</v>
      </c>
      <c r="V23" s="114">
        <v>1</v>
      </c>
      <c r="W23" s="114">
        <v>34.799999999999997</v>
      </c>
      <c r="X23" s="114">
        <v>0.4</v>
      </c>
      <c r="Y23" s="114">
        <v>0.2</v>
      </c>
      <c r="Z23" s="114">
        <v>0.4</v>
      </c>
      <c r="AA23" s="114">
        <v>2</v>
      </c>
      <c r="AB23" s="114">
        <v>4.4000000000000004</v>
      </c>
      <c r="AC23" s="114">
        <v>29.5</v>
      </c>
      <c r="AD23" s="114">
        <v>29.4</v>
      </c>
      <c r="AE23" s="114">
        <v>16.5</v>
      </c>
    </row>
    <row r="24" spans="1:31" x14ac:dyDescent="0.35">
      <c r="A24" s="113" t="s">
        <v>37</v>
      </c>
      <c r="B24" s="159"/>
      <c r="C24" s="114">
        <f t="shared" si="0"/>
        <v>38.400000000000006</v>
      </c>
      <c r="D24" s="114">
        <v>0</v>
      </c>
      <c r="E24" s="114">
        <v>0</v>
      </c>
      <c r="F24" s="114">
        <f t="shared" si="1"/>
        <v>38.400000000000006</v>
      </c>
      <c r="G24" s="114">
        <v>8.4</v>
      </c>
      <c r="H24" s="114">
        <v>0</v>
      </c>
      <c r="I24" s="114">
        <v>0.1</v>
      </c>
      <c r="J24" s="114">
        <v>0</v>
      </c>
      <c r="K24" s="114">
        <v>0</v>
      </c>
      <c r="L24" s="114">
        <v>0</v>
      </c>
      <c r="M24" s="114">
        <v>15</v>
      </c>
      <c r="N24" s="114">
        <v>0</v>
      </c>
      <c r="O24" s="114">
        <v>0</v>
      </c>
      <c r="P24" s="114">
        <v>0</v>
      </c>
      <c r="Q24" s="114">
        <v>0.1</v>
      </c>
      <c r="R24" s="114">
        <v>0</v>
      </c>
      <c r="S24" s="114">
        <v>0.1</v>
      </c>
      <c r="T24" s="114">
        <v>0.5</v>
      </c>
      <c r="U24" s="114">
        <v>0</v>
      </c>
      <c r="V24" s="114">
        <v>0</v>
      </c>
      <c r="W24" s="114">
        <v>14.2</v>
      </c>
      <c r="X24" s="114">
        <v>0</v>
      </c>
      <c r="Y24" s="114">
        <v>0</v>
      </c>
      <c r="Z24" s="114">
        <v>0</v>
      </c>
      <c r="AA24" s="114">
        <v>0</v>
      </c>
      <c r="AB24" s="114">
        <v>0</v>
      </c>
      <c r="AC24" s="114">
        <v>0</v>
      </c>
      <c r="AD24" s="114">
        <v>0</v>
      </c>
      <c r="AE24" s="114">
        <v>0</v>
      </c>
    </row>
    <row r="25" spans="1:31" x14ac:dyDescent="0.35">
      <c r="A25" s="113" t="s">
        <v>175</v>
      </c>
      <c r="B25" s="159"/>
      <c r="C25" s="114">
        <f t="shared" si="0"/>
        <v>422.69999999999993</v>
      </c>
      <c r="D25" s="114">
        <v>2</v>
      </c>
      <c r="E25" s="114">
        <v>6.4</v>
      </c>
      <c r="F25" s="114">
        <f t="shared" si="1"/>
        <v>418.29999999999995</v>
      </c>
      <c r="G25" s="114">
        <v>6.2</v>
      </c>
      <c r="H25" s="114">
        <v>0</v>
      </c>
      <c r="I25" s="114">
        <v>0</v>
      </c>
      <c r="J25" s="114">
        <v>0</v>
      </c>
      <c r="K25" s="114">
        <v>5.6</v>
      </c>
      <c r="L25" s="114">
        <v>36.200000000000003</v>
      </c>
      <c r="M25" s="114">
        <v>117.5</v>
      </c>
      <c r="N25" s="114">
        <v>5.8</v>
      </c>
      <c r="O25" s="114">
        <v>1.1000000000000001</v>
      </c>
      <c r="P25" s="114">
        <v>0.1</v>
      </c>
      <c r="Q25" s="114">
        <v>1.5</v>
      </c>
      <c r="R25" s="114">
        <v>6.4</v>
      </c>
      <c r="S25" s="114">
        <v>6.4</v>
      </c>
      <c r="T25" s="114">
        <v>13.6</v>
      </c>
      <c r="U25" s="114">
        <v>1.5</v>
      </c>
      <c r="V25" s="114">
        <v>6.9</v>
      </c>
      <c r="W25" s="114">
        <v>56</v>
      </c>
      <c r="X25" s="114">
        <v>3.7</v>
      </c>
      <c r="Y25" s="114">
        <v>1.9</v>
      </c>
      <c r="Z25" s="114">
        <v>4.0999999999999996</v>
      </c>
      <c r="AA25" s="114">
        <v>32.5</v>
      </c>
      <c r="AB25" s="114">
        <v>4</v>
      </c>
      <c r="AC25" s="114">
        <v>29.9</v>
      </c>
      <c r="AD25" s="114">
        <v>39.9</v>
      </c>
      <c r="AE25" s="114">
        <v>37.5</v>
      </c>
    </row>
    <row r="26" spans="1:31" x14ac:dyDescent="0.35">
      <c r="A26" s="113" t="s">
        <v>176</v>
      </c>
      <c r="B26" s="159"/>
      <c r="C26" s="114">
        <f t="shared" si="0"/>
        <v>261.90000000000003</v>
      </c>
      <c r="D26" s="114">
        <v>0</v>
      </c>
      <c r="E26" s="114">
        <v>0</v>
      </c>
      <c r="F26" s="114">
        <f t="shared" si="1"/>
        <v>261.90000000000003</v>
      </c>
      <c r="G26" s="114">
        <v>0</v>
      </c>
      <c r="H26" s="114">
        <v>0</v>
      </c>
      <c r="I26" s="114">
        <v>0</v>
      </c>
      <c r="J26" s="114">
        <v>0</v>
      </c>
      <c r="K26" s="114">
        <v>4.2</v>
      </c>
      <c r="L26" s="114">
        <v>6</v>
      </c>
      <c r="M26" s="114">
        <v>70.5</v>
      </c>
      <c r="N26" s="114">
        <v>7.3</v>
      </c>
      <c r="O26" s="114">
        <v>0.8</v>
      </c>
      <c r="P26" s="114">
        <v>0.1</v>
      </c>
      <c r="Q26" s="114">
        <v>1.5</v>
      </c>
      <c r="R26" s="114">
        <v>6.2</v>
      </c>
      <c r="S26" s="114">
        <v>10.4</v>
      </c>
      <c r="T26" s="114">
        <v>17.600000000000001</v>
      </c>
      <c r="U26" s="114">
        <v>1.1000000000000001</v>
      </c>
      <c r="V26" s="114">
        <v>3</v>
      </c>
      <c r="W26" s="114">
        <v>11.4</v>
      </c>
      <c r="X26" s="114">
        <v>2.6</v>
      </c>
      <c r="Y26" s="114">
        <v>1.8</v>
      </c>
      <c r="Z26" s="114">
        <v>3.1</v>
      </c>
      <c r="AA26" s="114">
        <v>11.3</v>
      </c>
      <c r="AB26" s="114">
        <v>1.5</v>
      </c>
      <c r="AC26" s="114">
        <v>5</v>
      </c>
      <c r="AD26" s="114">
        <v>75.7</v>
      </c>
      <c r="AE26" s="114">
        <v>20.8</v>
      </c>
    </row>
    <row r="27" spans="1:31" x14ac:dyDescent="0.35">
      <c r="A27" s="113" t="s">
        <v>329</v>
      </c>
      <c r="B27" s="159"/>
      <c r="C27" s="114">
        <f t="shared" si="0"/>
        <v>0.31</v>
      </c>
      <c r="D27" s="114">
        <v>0</v>
      </c>
      <c r="E27" s="114">
        <v>0</v>
      </c>
      <c r="F27" s="114">
        <f t="shared" si="1"/>
        <v>0.31</v>
      </c>
      <c r="G27" s="114">
        <v>0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v>0</v>
      </c>
      <c r="N27" s="114">
        <v>0</v>
      </c>
      <c r="O27" s="114">
        <v>0</v>
      </c>
      <c r="P27" s="114">
        <v>0</v>
      </c>
      <c r="Q27" s="114">
        <v>0</v>
      </c>
      <c r="R27" s="114">
        <v>0</v>
      </c>
      <c r="S27" s="114">
        <v>0</v>
      </c>
      <c r="T27" s="114">
        <v>0</v>
      </c>
      <c r="U27" s="114">
        <v>0</v>
      </c>
      <c r="V27" s="114">
        <v>0</v>
      </c>
      <c r="W27" s="114">
        <v>0</v>
      </c>
      <c r="X27" s="114">
        <v>0</v>
      </c>
      <c r="Y27" s="114">
        <v>0</v>
      </c>
      <c r="Z27" s="114">
        <v>0</v>
      </c>
      <c r="AA27" s="114">
        <v>0</v>
      </c>
      <c r="AB27" s="114">
        <v>0</v>
      </c>
      <c r="AC27" s="114">
        <v>0</v>
      </c>
      <c r="AD27" s="114">
        <v>0.31</v>
      </c>
      <c r="AE27" s="114">
        <v>0</v>
      </c>
    </row>
    <row r="28" spans="1:31" x14ac:dyDescent="0.35">
      <c r="A28" s="118"/>
      <c r="B28" s="118"/>
      <c r="C28" s="128"/>
      <c r="D28" s="118"/>
      <c r="E28" s="118"/>
      <c r="F28" s="12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</row>
    <row r="29" spans="1:31" ht="15" customHeight="1" x14ac:dyDescent="0.35">
      <c r="A29" s="113" t="s">
        <v>327</v>
      </c>
      <c r="B29" s="159">
        <v>2008</v>
      </c>
      <c r="C29" s="114">
        <f t="shared" si="0"/>
        <v>683.37</v>
      </c>
      <c r="D29" s="114">
        <v>3.5</v>
      </c>
      <c r="E29" s="114">
        <v>347.6</v>
      </c>
      <c r="F29" s="114">
        <f t="shared" si="1"/>
        <v>339.27</v>
      </c>
      <c r="G29" s="114">
        <v>1</v>
      </c>
      <c r="H29" s="114">
        <v>296.3</v>
      </c>
      <c r="I29" s="114">
        <v>40.700000000000003</v>
      </c>
      <c r="J29" s="114">
        <v>0.2</v>
      </c>
      <c r="K29" s="114">
        <v>0.01</v>
      </c>
      <c r="L29" s="114">
        <v>0.8</v>
      </c>
      <c r="M29" s="114">
        <v>0.1</v>
      </c>
      <c r="N29" s="114">
        <v>0</v>
      </c>
      <c r="O29" s="114">
        <v>0</v>
      </c>
      <c r="P29" s="114">
        <v>0</v>
      </c>
      <c r="Q29" s="114">
        <v>0</v>
      </c>
      <c r="R29" s="114">
        <v>0</v>
      </c>
      <c r="S29" s="114">
        <v>0.1</v>
      </c>
      <c r="T29" s="114">
        <v>0</v>
      </c>
      <c r="U29" s="114">
        <v>0</v>
      </c>
      <c r="V29" s="114">
        <v>0</v>
      </c>
      <c r="W29" s="114">
        <v>0</v>
      </c>
      <c r="X29" s="114">
        <v>0</v>
      </c>
      <c r="Y29" s="114">
        <v>0</v>
      </c>
      <c r="Z29" s="114">
        <v>0</v>
      </c>
      <c r="AA29" s="114">
        <v>0</v>
      </c>
      <c r="AB29" s="114">
        <v>0.02</v>
      </c>
      <c r="AC29" s="114">
        <v>0.02</v>
      </c>
      <c r="AD29" s="114">
        <v>0</v>
      </c>
      <c r="AE29" s="114">
        <v>0.02</v>
      </c>
    </row>
    <row r="30" spans="1:31" x14ac:dyDescent="0.35">
      <c r="A30" s="113" t="s">
        <v>328</v>
      </c>
      <c r="B30" s="159"/>
      <c r="C30" s="114">
        <f t="shared" si="0"/>
        <v>773.82</v>
      </c>
      <c r="D30" s="114">
        <v>9.1</v>
      </c>
      <c r="E30" s="114">
        <v>225.5</v>
      </c>
      <c r="F30" s="114">
        <f t="shared" si="1"/>
        <v>557.42000000000007</v>
      </c>
      <c r="G30" s="114">
        <v>303</v>
      </c>
      <c r="H30" s="114">
        <v>2.2000000000000002</v>
      </c>
      <c r="I30" s="114">
        <v>25.6</v>
      </c>
      <c r="J30" s="114">
        <v>8.6</v>
      </c>
      <c r="K30" s="114">
        <v>1.2</v>
      </c>
      <c r="L30" s="114">
        <v>18.600000000000001</v>
      </c>
      <c r="M30" s="114">
        <v>42</v>
      </c>
      <c r="N30" s="114">
        <v>1.1000000000000001</v>
      </c>
      <c r="O30" s="114">
        <v>0.02</v>
      </c>
      <c r="P30" s="114">
        <v>0</v>
      </c>
      <c r="Q30" s="114">
        <v>0.2</v>
      </c>
      <c r="R30" s="114">
        <v>0.2</v>
      </c>
      <c r="S30" s="114">
        <v>1.6</v>
      </c>
      <c r="T30" s="114">
        <v>2.2999999999999998</v>
      </c>
      <c r="U30" s="114">
        <v>0.1</v>
      </c>
      <c r="V30" s="114">
        <v>15.5</v>
      </c>
      <c r="W30" s="114">
        <v>18.7</v>
      </c>
      <c r="X30" s="114">
        <v>1</v>
      </c>
      <c r="Y30" s="114">
        <v>0.4</v>
      </c>
      <c r="Z30" s="114">
        <v>0.6</v>
      </c>
      <c r="AA30" s="114">
        <v>0.6</v>
      </c>
      <c r="AB30" s="114">
        <v>0.7</v>
      </c>
      <c r="AC30" s="114">
        <v>50.9</v>
      </c>
      <c r="AD30" s="114">
        <v>57</v>
      </c>
      <c r="AE30" s="114">
        <v>5.3</v>
      </c>
    </row>
    <row r="31" spans="1:31" x14ac:dyDescent="0.35">
      <c r="A31" s="113" t="s">
        <v>183</v>
      </c>
      <c r="B31" s="159"/>
      <c r="C31" s="114">
        <f t="shared" si="0"/>
        <v>194.42</v>
      </c>
      <c r="D31" s="114">
        <v>21.8</v>
      </c>
      <c r="E31" s="114">
        <v>68.5</v>
      </c>
      <c r="F31" s="114">
        <f t="shared" si="1"/>
        <v>147.72</v>
      </c>
      <c r="G31" s="114">
        <v>100.1</v>
      </c>
      <c r="H31" s="114">
        <v>32.1</v>
      </c>
      <c r="I31" s="114">
        <v>0.3</v>
      </c>
      <c r="J31" s="114">
        <v>0.04</v>
      </c>
      <c r="K31" s="114">
        <v>0.1</v>
      </c>
      <c r="L31" s="114">
        <v>0.4</v>
      </c>
      <c r="M31" s="114">
        <v>4.3</v>
      </c>
      <c r="N31" s="114">
        <v>0.2</v>
      </c>
      <c r="O31" s="114">
        <v>0</v>
      </c>
      <c r="P31" s="114">
        <v>0</v>
      </c>
      <c r="Q31" s="114">
        <v>0</v>
      </c>
      <c r="R31" s="114">
        <v>0</v>
      </c>
      <c r="S31" s="114">
        <v>0.1</v>
      </c>
      <c r="T31" s="114">
        <v>0.1</v>
      </c>
      <c r="U31" s="114">
        <v>0</v>
      </c>
      <c r="V31" s="114">
        <v>1</v>
      </c>
      <c r="W31" s="114">
        <v>2.8</v>
      </c>
      <c r="X31" s="114">
        <v>0.01</v>
      </c>
      <c r="Y31" s="114">
        <v>0</v>
      </c>
      <c r="Z31" s="114">
        <v>0.01</v>
      </c>
      <c r="AA31" s="114">
        <v>0.3</v>
      </c>
      <c r="AB31" s="114">
        <v>0.06</v>
      </c>
      <c r="AC31" s="114">
        <v>0.3</v>
      </c>
      <c r="AD31" s="114">
        <v>3</v>
      </c>
      <c r="AE31" s="114">
        <v>2.5</v>
      </c>
    </row>
    <row r="32" spans="1:31" x14ac:dyDescent="0.35">
      <c r="A32" s="113" t="s">
        <v>36</v>
      </c>
      <c r="B32" s="159"/>
      <c r="C32" s="114">
        <f t="shared" si="0"/>
        <v>450.61</v>
      </c>
      <c r="D32" s="114">
        <v>2.1</v>
      </c>
      <c r="E32" s="114">
        <v>170.4</v>
      </c>
      <c r="F32" s="114">
        <f t="shared" si="1"/>
        <v>282.31000000000006</v>
      </c>
      <c r="G32" s="114">
        <v>19.7</v>
      </c>
      <c r="H32" s="114">
        <v>9.3000000000000007</v>
      </c>
      <c r="I32" s="114">
        <v>19.2</v>
      </c>
      <c r="J32" s="114">
        <v>13.3</v>
      </c>
      <c r="K32" s="114">
        <v>10.1</v>
      </c>
      <c r="L32" s="114">
        <v>6.8</v>
      </c>
      <c r="M32" s="114">
        <v>57.6</v>
      </c>
      <c r="N32" s="114">
        <v>1.5</v>
      </c>
      <c r="O32" s="114">
        <v>0.04</v>
      </c>
      <c r="P32" s="114">
        <v>0.01</v>
      </c>
      <c r="Q32" s="114">
        <v>0.4</v>
      </c>
      <c r="R32" s="114">
        <v>0.4</v>
      </c>
      <c r="S32" s="114">
        <v>15.4</v>
      </c>
      <c r="T32" s="114">
        <v>2.1</v>
      </c>
      <c r="U32" s="114">
        <v>0.06</v>
      </c>
      <c r="V32" s="114">
        <v>1.3</v>
      </c>
      <c r="W32" s="114">
        <v>34.9</v>
      </c>
      <c r="X32" s="114">
        <v>0.4</v>
      </c>
      <c r="Y32" s="114">
        <v>0.2</v>
      </c>
      <c r="Z32" s="114">
        <v>0.4</v>
      </c>
      <c r="AA32" s="114">
        <v>1.8</v>
      </c>
      <c r="AB32" s="114">
        <v>4.9000000000000004</v>
      </c>
      <c r="AC32" s="114">
        <v>28.9</v>
      </c>
      <c r="AD32" s="114">
        <v>34.799999999999997</v>
      </c>
      <c r="AE32" s="114">
        <v>18.8</v>
      </c>
    </row>
    <row r="33" spans="1:31" x14ac:dyDescent="0.35">
      <c r="A33" s="113" t="s">
        <v>37</v>
      </c>
      <c r="B33" s="159"/>
      <c r="C33" s="114">
        <f t="shared" si="0"/>
        <v>36.67</v>
      </c>
      <c r="D33" s="114">
        <v>0</v>
      </c>
      <c r="E33" s="114">
        <v>0</v>
      </c>
      <c r="F33" s="114">
        <f t="shared" si="1"/>
        <v>36.67</v>
      </c>
      <c r="G33" s="114">
        <v>8.8000000000000007</v>
      </c>
      <c r="H33" s="114">
        <v>0</v>
      </c>
      <c r="I33" s="114">
        <v>0</v>
      </c>
      <c r="J33" s="114">
        <v>0</v>
      </c>
      <c r="K33" s="114">
        <v>0.01</v>
      </c>
      <c r="L33" s="114">
        <v>0</v>
      </c>
      <c r="M33" s="114">
        <v>13.6</v>
      </c>
      <c r="N33" s="114">
        <v>0.02</v>
      </c>
      <c r="O33" s="114">
        <v>0</v>
      </c>
      <c r="P33" s="114">
        <v>0</v>
      </c>
      <c r="Q33" s="114">
        <v>0.01</v>
      </c>
      <c r="R33" s="114">
        <v>0</v>
      </c>
      <c r="S33" s="114">
        <v>0.5</v>
      </c>
      <c r="T33" s="114">
        <v>0.5</v>
      </c>
      <c r="U33" s="114">
        <v>0</v>
      </c>
      <c r="V33" s="114">
        <v>0</v>
      </c>
      <c r="W33" s="114">
        <v>12.6</v>
      </c>
      <c r="X33" s="114">
        <v>0</v>
      </c>
      <c r="Y33" s="114">
        <v>0</v>
      </c>
      <c r="Z33" s="114">
        <v>0</v>
      </c>
      <c r="AA33" s="114">
        <v>0.6</v>
      </c>
      <c r="AB33" s="114">
        <v>0</v>
      </c>
      <c r="AC33" s="114">
        <v>0</v>
      </c>
      <c r="AD33" s="114">
        <v>0</v>
      </c>
      <c r="AE33" s="114">
        <v>0.03</v>
      </c>
    </row>
    <row r="34" spans="1:31" x14ac:dyDescent="0.35">
      <c r="A34" s="113" t="s">
        <v>175</v>
      </c>
      <c r="B34" s="159"/>
      <c r="C34" s="114">
        <f t="shared" si="0"/>
        <v>433.99999999999994</v>
      </c>
      <c r="D34" s="114">
        <v>1.1000000000000001</v>
      </c>
      <c r="E34" s="114">
        <v>7.2</v>
      </c>
      <c r="F34" s="114">
        <f t="shared" si="1"/>
        <v>427.9</v>
      </c>
      <c r="G34" s="114">
        <v>5.6</v>
      </c>
      <c r="H34" s="114">
        <v>0</v>
      </c>
      <c r="I34" s="114">
        <v>0</v>
      </c>
      <c r="J34" s="114">
        <v>0</v>
      </c>
      <c r="K34" s="114">
        <v>5.3</v>
      </c>
      <c r="L34" s="114">
        <v>38.799999999999997</v>
      </c>
      <c r="M34" s="114">
        <v>116.6</v>
      </c>
      <c r="N34" s="114">
        <v>5.0999999999999996</v>
      </c>
      <c r="O34" s="114">
        <v>1.2</v>
      </c>
      <c r="P34" s="114">
        <v>0.1</v>
      </c>
      <c r="Q34" s="114">
        <v>1.7</v>
      </c>
      <c r="R34" s="114">
        <v>8.1999999999999993</v>
      </c>
      <c r="S34" s="114">
        <v>6.3</v>
      </c>
      <c r="T34" s="114">
        <v>13.3</v>
      </c>
      <c r="U34" s="114">
        <v>1.8</v>
      </c>
      <c r="V34" s="114">
        <v>6.8</v>
      </c>
      <c r="W34" s="114">
        <v>55.4</v>
      </c>
      <c r="X34" s="114">
        <v>5.0999999999999996</v>
      </c>
      <c r="Y34" s="114">
        <v>3</v>
      </c>
      <c r="Z34" s="114">
        <v>5.2</v>
      </c>
      <c r="AA34" s="114">
        <v>35.299999999999997</v>
      </c>
      <c r="AB34" s="114">
        <v>4.2</v>
      </c>
      <c r="AC34" s="114">
        <v>29.9</v>
      </c>
      <c r="AD34" s="114">
        <v>40.4</v>
      </c>
      <c r="AE34" s="114">
        <v>38.6</v>
      </c>
    </row>
    <row r="35" spans="1:31" x14ac:dyDescent="0.35">
      <c r="A35" s="113" t="s">
        <v>176</v>
      </c>
      <c r="B35" s="159"/>
      <c r="C35" s="114">
        <f t="shared" si="0"/>
        <v>252.4</v>
      </c>
      <c r="D35" s="114">
        <v>0</v>
      </c>
      <c r="E35" s="114">
        <v>0</v>
      </c>
      <c r="F35" s="114">
        <f t="shared" si="1"/>
        <v>252.4</v>
      </c>
      <c r="G35" s="114">
        <v>0</v>
      </c>
      <c r="H35" s="114">
        <v>0</v>
      </c>
      <c r="I35" s="114">
        <v>0</v>
      </c>
      <c r="J35" s="114">
        <v>0</v>
      </c>
      <c r="K35" s="114">
        <v>4</v>
      </c>
      <c r="L35" s="114">
        <v>5.7</v>
      </c>
      <c r="M35" s="114">
        <v>65.099999999999994</v>
      </c>
      <c r="N35" s="114">
        <v>7.4</v>
      </c>
      <c r="O35" s="114">
        <v>0.7</v>
      </c>
      <c r="P35" s="114">
        <v>0.1</v>
      </c>
      <c r="Q35" s="114">
        <v>1.6</v>
      </c>
      <c r="R35" s="114">
        <v>5.4</v>
      </c>
      <c r="S35" s="114">
        <v>11.7</v>
      </c>
      <c r="T35" s="114">
        <v>14.6</v>
      </c>
      <c r="U35" s="114">
        <v>0.9</v>
      </c>
      <c r="V35" s="114">
        <v>2.9</v>
      </c>
      <c r="W35" s="114">
        <v>10.9</v>
      </c>
      <c r="X35" s="114">
        <v>3.1</v>
      </c>
      <c r="Y35" s="114">
        <v>1.8</v>
      </c>
      <c r="Z35" s="114">
        <v>3.5</v>
      </c>
      <c r="AA35" s="114">
        <v>12</v>
      </c>
      <c r="AB35" s="114">
        <v>1.3</v>
      </c>
      <c r="AC35" s="114">
        <v>4.7</v>
      </c>
      <c r="AD35" s="114">
        <v>74.5</v>
      </c>
      <c r="AE35" s="114">
        <v>20.5</v>
      </c>
    </row>
    <row r="36" spans="1:31" x14ac:dyDescent="0.35">
      <c r="A36" s="113" t="s">
        <v>329</v>
      </c>
      <c r="B36" s="159"/>
      <c r="C36" s="114">
        <f t="shared" si="0"/>
        <v>0.33</v>
      </c>
      <c r="D36" s="114">
        <v>0</v>
      </c>
      <c r="E36" s="114">
        <v>0</v>
      </c>
      <c r="F36" s="114">
        <f t="shared" si="1"/>
        <v>0.33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  <c r="T36" s="114">
        <v>0</v>
      </c>
      <c r="U36" s="114">
        <v>0</v>
      </c>
      <c r="V36" s="114">
        <v>0</v>
      </c>
      <c r="W36" s="114">
        <v>0</v>
      </c>
      <c r="X36" s="114">
        <v>0</v>
      </c>
      <c r="Y36" s="114">
        <v>0</v>
      </c>
      <c r="Z36" s="114">
        <v>0</v>
      </c>
      <c r="AA36" s="114">
        <v>0</v>
      </c>
      <c r="AB36" s="114">
        <v>0</v>
      </c>
      <c r="AC36" s="114">
        <v>0</v>
      </c>
      <c r="AD36" s="114">
        <v>0.33</v>
      </c>
      <c r="AE36" s="114">
        <v>0</v>
      </c>
    </row>
    <row r="37" spans="1:31" x14ac:dyDescent="0.35">
      <c r="A37" s="118"/>
      <c r="B37" s="118"/>
      <c r="C37" s="128"/>
      <c r="D37" s="118"/>
      <c r="E37" s="118"/>
      <c r="F37" s="12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</row>
    <row r="38" spans="1:31" ht="15" customHeight="1" x14ac:dyDescent="0.35">
      <c r="A38" s="113" t="s">
        <v>327</v>
      </c>
      <c r="B38" s="159">
        <v>2009</v>
      </c>
      <c r="C38" s="114">
        <f t="shared" si="0"/>
        <v>695.4799999999999</v>
      </c>
      <c r="D38" s="114">
        <v>2.6</v>
      </c>
      <c r="E38" s="114">
        <v>355.9</v>
      </c>
      <c r="F38" s="114">
        <f t="shared" si="1"/>
        <v>342.17999999999995</v>
      </c>
      <c r="G38" s="114">
        <v>1.1000000000000001</v>
      </c>
      <c r="H38" s="114">
        <v>299.60000000000002</v>
      </c>
      <c r="I38" s="114">
        <v>40.4</v>
      </c>
      <c r="J38" s="114">
        <v>0.4</v>
      </c>
      <c r="K38" s="114">
        <v>0.02</v>
      </c>
      <c r="L38" s="114">
        <v>0.4</v>
      </c>
      <c r="M38" s="114">
        <v>0.1</v>
      </c>
      <c r="N38" s="114">
        <v>0</v>
      </c>
      <c r="O38" s="114">
        <v>0</v>
      </c>
      <c r="P38" s="114">
        <v>0</v>
      </c>
      <c r="Q38" s="114">
        <v>0</v>
      </c>
      <c r="R38" s="114">
        <v>0</v>
      </c>
      <c r="S38" s="114">
        <v>0</v>
      </c>
      <c r="T38" s="114">
        <v>0</v>
      </c>
      <c r="U38" s="114">
        <v>0</v>
      </c>
      <c r="V38" s="114">
        <v>0</v>
      </c>
      <c r="W38" s="114">
        <v>0</v>
      </c>
      <c r="X38" s="114">
        <v>0</v>
      </c>
      <c r="Y38" s="114">
        <v>0.1</v>
      </c>
      <c r="Z38" s="114">
        <v>0</v>
      </c>
      <c r="AA38" s="114">
        <v>0</v>
      </c>
      <c r="AB38" s="114">
        <v>0.01</v>
      </c>
      <c r="AC38" s="114">
        <v>0.03</v>
      </c>
      <c r="AD38" s="114">
        <v>0</v>
      </c>
      <c r="AE38" s="114">
        <v>0.02</v>
      </c>
    </row>
    <row r="39" spans="1:31" x14ac:dyDescent="0.35">
      <c r="A39" s="113" t="s">
        <v>328</v>
      </c>
      <c r="B39" s="159"/>
      <c r="C39" s="114">
        <f t="shared" si="0"/>
        <v>714.1</v>
      </c>
      <c r="D39" s="114">
        <v>9.5</v>
      </c>
      <c r="E39" s="114">
        <v>187.5</v>
      </c>
      <c r="F39" s="114">
        <f t="shared" si="1"/>
        <v>536.1</v>
      </c>
      <c r="G39" s="114">
        <v>285</v>
      </c>
      <c r="H39" s="114">
        <v>8.5</v>
      </c>
      <c r="I39" s="114">
        <v>27.2</v>
      </c>
      <c r="J39" s="114">
        <v>9.5</v>
      </c>
      <c r="K39" s="114">
        <v>1.3</v>
      </c>
      <c r="L39" s="114">
        <v>14.6</v>
      </c>
      <c r="M39" s="114">
        <v>42</v>
      </c>
      <c r="N39" s="114">
        <v>1.4</v>
      </c>
      <c r="O39" s="114">
        <v>0.1</v>
      </c>
      <c r="P39" s="114">
        <v>0</v>
      </c>
      <c r="Q39" s="114">
        <v>0.3</v>
      </c>
      <c r="R39" s="114">
        <v>0.3</v>
      </c>
      <c r="S39" s="114">
        <v>2.5</v>
      </c>
      <c r="T39" s="114">
        <v>3.6</v>
      </c>
      <c r="U39" s="114">
        <v>0.1</v>
      </c>
      <c r="V39" s="114">
        <v>14.4</v>
      </c>
      <c r="W39" s="114">
        <v>17.2</v>
      </c>
      <c r="X39" s="114">
        <v>1</v>
      </c>
      <c r="Y39" s="114">
        <v>0.4</v>
      </c>
      <c r="Z39" s="114">
        <v>0.6</v>
      </c>
      <c r="AA39" s="114">
        <v>1.8</v>
      </c>
      <c r="AB39" s="114">
        <v>1.1000000000000001</v>
      </c>
      <c r="AC39" s="114">
        <v>39.9</v>
      </c>
      <c r="AD39" s="114">
        <v>59.5</v>
      </c>
      <c r="AE39" s="114">
        <v>3.8</v>
      </c>
    </row>
    <row r="40" spans="1:31" x14ac:dyDescent="0.35">
      <c r="A40" s="113" t="s">
        <v>183</v>
      </c>
      <c r="B40" s="159"/>
      <c r="C40" s="114">
        <f t="shared" si="0"/>
        <v>194.50000000000003</v>
      </c>
      <c r="D40" s="114">
        <v>17.2</v>
      </c>
      <c r="E40" s="114">
        <v>76.900000000000006</v>
      </c>
      <c r="F40" s="114">
        <f t="shared" si="1"/>
        <v>134.80000000000001</v>
      </c>
      <c r="G40" s="114">
        <v>91.4</v>
      </c>
      <c r="H40" s="114">
        <v>26.4</v>
      </c>
      <c r="I40" s="114">
        <v>0.2</v>
      </c>
      <c r="J40" s="114">
        <v>0</v>
      </c>
      <c r="K40" s="114">
        <v>0.1</v>
      </c>
      <c r="L40" s="114">
        <v>0.4</v>
      </c>
      <c r="M40" s="114">
        <v>3.7</v>
      </c>
      <c r="N40" s="114">
        <v>0.1</v>
      </c>
      <c r="O40" s="114">
        <v>0</v>
      </c>
      <c r="P40" s="114">
        <v>0</v>
      </c>
      <c r="Q40" s="114">
        <v>0</v>
      </c>
      <c r="R40" s="114">
        <v>0</v>
      </c>
      <c r="S40" s="114">
        <v>0</v>
      </c>
      <c r="T40" s="114">
        <v>0.1</v>
      </c>
      <c r="U40" s="114">
        <v>0</v>
      </c>
      <c r="V40" s="114">
        <v>0.8</v>
      </c>
      <c r="W40" s="114">
        <v>2.4</v>
      </c>
      <c r="X40" s="114">
        <v>0.1</v>
      </c>
      <c r="Y40" s="114">
        <v>0</v>
      </c>
      <c r="Z40" s="114">
        <v>0</v>
      </c>
      <c r="AA40" s="114">
        <v>3.5</v>
      </c>
      <c r="AB40" s="114">
        <v>0.1</v>
      </c>
      <c r="AC40" s="114">
        <v>0.4</v>
      </c>
      <c r="AD40" s="114">
        <v>2.8</v>
      </c>
      <c r="AE40" s="114">
        <v>2.2999999999999998</v>
      </c>
    </row>
    <row r="41" spans="1:31" x14ac:dyDescent="0.35">
      <c r="A41" s="113" t="s">
        <v>36</v>
      </c>
      <c r="B41" s="159"/>
      <c r="C41" s="114">
        <f t="shared" si="0"/>
        <v>448.49999999999994</v>
      </c>
      <c r="D41" s="114">
        <v>1.7</v>
      </c>
      <c r="E41" s="114">
        <v>189.6</v>
      </c>
      <c r="F41" s="114">
        <f t="shared" si="1"/>
        <v>260.59999999999997</v>
      </c>
      <c r="G41" s="114">
        <v>19.600000000000001</v>
      </c>
      <c r="H41" s="114">
        <v>7.2</v>
      </c>
      <c r="I41" s="114">
        <v>19.5</v>
      </c>
      <c r="J41" s="114">
        <v>12.7</v>
      </c>
      <c r="K41" s="114">
        <v>9.1999999999999993</v>
      </c>
      <c r="L41" s="114">
        <v>5.2</v>
      </c>
      <c r="M41" s="114">
        <v>52.4</v>
      </c>
      <c r="N41" s="114">
        <v>1.4</v>
      </c>
      <c r="O41" s="114">
        <v>0</v>
      </c>
      <c r="P41" s="114">
        <v>0</v>
      </c>
      <c r="Q41" s="114">
        <v>0.3</v>
      </c>
      <c r="R41" s="114">
        <v>0.3</v>
      </c>
      <c r="S41" s="114">
        <v>16.2</v>
      </c>
      <c r="T41" s="114">
        <v>2.2000000000000002</v>
      </c>
      <c r="U41" s="114">
        <v>0.1</v>
      </c>
      <c r="V41" s="114">
        <v>1.1000000000000001</v>
      </c>
      <c r="W41" s="114">
        <v>29.3</v>
      </c>
      <c r="X41" s="114">
        <v>0.4</v>
      </c>
      <c r="Y41" s="114">
        <v>0.2</v>
      </c>
      <c r="Z41" s="114">
        <v>0.4</v>
      </c>
      <c r="AA41" s="114">
        <v>1.4</v>
      </c>
      <c r="AB41" s="114">
        <v>4.7</v>
      </c>
      <c r="AC41" s="114">
        <v>26.4</v>
      </c>
      <c r="AD41" s="114">
        <v>36</v>
      </c>
      <c r="AE41" s="114">
        <v>14.4</v>
      </c>
    </row>
    <row r="42" spans="1:31" x14ac:dyDescent="0.35">
      <c r="A42" s="113" t="s">
        <v>37</v>
      </c>
      <c r="B42" s="159"/>
      <c r="C42" s="114">
        <f t="shared" si="0"/>
        <v>38.020000000000003</v>
      </c>
      <c r="D42" s="114">
        <v>0</v>
      </c>
      <c r="E42" s="114">
        <v>0</v>
      </c>
      <c r="F42" s="114">
        <f t="shared" si="1"/>
        <v>38.020000000000003</v>
      </c>
      <c r="G42" s="114">
        <v>8.6999999999999993</v>
      </c>
      <c r="H42" s="114">
        <v>0</v>
      </c>
      <c r="I42" s="114">
        <v>0</v>
      </c>
      <c r="J42" s="114">
        <v>0.1</v>
      </c>
      <c r="K42" s="114">
        <v>0.1</v>
      </c>
      <c r="L42" s="114">
        <v>0</v>
      </c>
      <c r="M42" s="114">
        <v>14.3</v>
      </c>
      <c r="N42" s="114">
        <v>0</v>
      </c>
      <c r="O42" s="114">
        <v>0</v>
      </c>
      <c r="P42" s="114">
        <v>0</v>
      </c>
      <c r="Q42" s="114">
        <v>0.2</v>
      </c>
      <c r="R42" s="114">
        <v>0</v>
      </c>
      <c r="S42" s="114">
        <v>0.9</v>
      </c>
      <c r="T42" s="114">
        <v>0.6</v>
      </c>
      <c r="U42" s="114">
        <v>0</v>
      </c>
      <c r="V42" s="114">
        <v>0</v>
      </c>
      <c r="W42" s="114">
        <v>12.6</v>
      </c>
      <c r="X42" s="114">
        <v>0</v>
      </c>
      <c r="Y42" s="114">
        <v>0</v>
      </c>
      <c r="Z42" s="114">
        <v>0</v>
      </c>
      <c r="AA42" s="114">
        <v>0.4</v>
      </c>
      <c r="AB42" s="114">
        <v>0</v>
      </c>
      <c r="AC42" s="114">
        <v>0.02</v>
      </c>
      <c r="AD42" s="114">
        <v>0</v>
      </c>
      <c r="AE42" s="114">
        <v>0.1</v>
      </c>
    </row>
    <row r="43" spans="1:31" x14ac:dyDescent="0.35">
      <c r="A43" s="113" t="s">
        <v>175</v>
      </c>
      <c r="B43" s="159"/>
      <c r="C43" s="114">
        <f t="shared" si="0"/>
        <v>406.4</v>
      </c>
      <c r="D43" s="114">
        <v>1.1000000000000001</v>
      </c>
      <c r="E43" s="114">
        <v>6.2</v>
      </c>
      <c r="F43" s="114">
        <f t="shared" si="1"/>
        <v>401.3</v>
      </c>
      <c r="G43" s="114">
        <v>2</v>
      </c>
      <c r="H43" s="114">
        <v>0</v>
      </c>
      <c r="I43" s="114">
        <v>0</v>
      </c>
      <c r="J43" s="114">
        <v>0</v>
      </c>
      <c r="K43" s="114">
        <v>5.2</v>
      </c>
      <c r="L43" s="114">
        <v>38.1</v>
      </c>
      <c r="M43" s="114">
        <v>102.1</v>
      </c>
      <c r="N43" s="114">
        <v>5.0999999999999996</v>
      </c>
      <c r="O43" s="114">
        <v>1.1000000000000001</v>
      </c>
      <c r="P43" s="114">
        <v>0.1</v>
      </c>
      <c r="Q43" s="114">
        <v>1.3</v>
      </c>
      <c r="R43" s="114">
        <v>6.3</v>
      </c>
      <c r="S43" s="114">
        <v>6.9</v>
      </c>
      <c r="T43" s="114">
        <v>13.6</v>
      </c>
      <c r="U43" s="114">
        <v>1.4</v>
      </c>
      <c r="V43" s="114">
        <v>5.5</v>
      </c>
      <c r="W43" s="114">
        <v>49.4</v>
      </c>
      <c r="X43" s="114">
        <v>4.8</v>
      </c>
      <c r="Y43" s="114">
        <v>2.1</v>
      </c>
      <c r="Z43" s="114">
        <v>3.9</v>
      </c>
      <c r="AA43" s="114">
        <v>39</v>
      </c>
      <c r="AB43" s="114">
        <v>3.7</v>
      </c>
      <c r="AC43" s="114">
        <v>29.4</v>
      </c>
      <c r="AD43" s="114">
        <v>42.6</v>
      </c>
      <c r="AE43" s="114">
        <v>37.700000000000003</v>
      </c>
    </row>
    <row r="44" spans="1:31" x14ac:dyDescent="0.35">
      <c r="A44" s="113" t="s">
        <v>176</v>
      </c>
      <c r="B44" s="159"/>
      <c r="C44" s="114">
        <f t="shared" si="0"/>
        <v>253.99999999999994</v>
      </c>
      <c r="D44" s="114">
        <v>0</v>
      </c>
      <c r="E44" s="114">
        <v>0</v>
      </c>
      <c r="F44" s="114">
        <f t="shared" si="1"/>
        <v>253.99999999999994</v>
      </c>
      <c r="G44" s="114">
        <v>0</v>
      </c>
      <c r="H44" s="114">
        <v>0</v>
      </c>
      <c r="I44" s="114">
        <v>0</v>
      </c>
      <c r="J44" s="114">
        <v>0</v>
      </c>
      <c r="K44" s="114">
        <v>4.0999999999999996</v>
      </c>
      <c r="L44" s="114">
        <v>5.7</v>
      </c>
      <c r="M44" s="114">
        <v>67.3</v>
      </c>
      <c r="N44" s="114">
        <v>6.5</v>
      </c>
      <c r="O44" s="114">
        <v>1</v>
      </c>
      <c r="P44" s="114">
        <v>0.1</v>
      </c>
      <c r="Q44" s="114">
        <v>1.8</v>
      </c>
      <c r="R44" s="114">
        <v>5.6</v>
      </c>
      <c r="S44" s="114">
        <v>9.8000000000000007</v>
      </c>
      <c r="T44" s="114">
        <v>16.8</v>
      </c>
      <c r="U44" s="114">
        <v>1</v>
      </c>
      <c r="V44" s="114">
        <v>3.1</v>
      </c>
      <c r="W44" s="114">
        <v>11.3</v>
      </c>
      <c r="X44" s="114">
        <v>4.0999999999999996</v>
      </c>
      <c r="Y44" s="114">
        <v>2</v>
      </c>
      <c r="Z44" s="114">
        <v>3.7</v>
      </c>
      <c r="AA44" s="114">
        <v>7.9</v>
      </c>
      <c r="AB44" s="114">
        <v>1.5</v>
      </c>
      <c r="AC44" s="114">
        <v>4.5999999999999996</v>
      </c>
      <c r="AD44" s="114">
        <v>74.599999999999994</v>
      </c>
      <c r="AE44" s="114">
        <v>21.5</v>
      </c>
    </row>
    <row r="45" spans="1:31" x14ac:dyDescent="0.35">
      <c r="A45" s="113" t="s">
        <v>329</v>
      </c>
      <c r="B45" s="159"/>
      <c r="C45" s="114">
        <f t="shared" si="0"/>
        <v>0.33</v>
      </c>
      <c r="D45" s="114">
        <v>0</v>
      </c>
      <c r="E45" s="114">
        <v>0</v>
      </c>
      <c r="F45" s="114">
        <f t="shared" si="1"/>
        <v>0.33</v>
      </c>
      <c r="G45" s="114">
        <v>0</v>
      </c>
      <c r="H45" s="114">
        <v>0</v>
      </c>
      <c r="I45" s="114">
        <v>0</v>
      </c>
      <c r="J45" s="114">
        <v>0</v>
      </c>
      <c r="K45" s="114">
        <v>0</v>
      </c>
      <c r="L45" s="114">
        <v>0</v>
      </c>
      <c r="M45" s="114">
        <v>0</v>
      </c>
      <c r="N45" s="114">
        <v>0</v>
      </c>
      <c r="O45" s="114">
        <v>0</v>
      </c>
      <c r="P45" s="114">
        <v>0</v>
      </c>
      <c r="Q45" s="114">
        <v>0</v>
      </c>
      <c r="R45" s="114">
        <v>0</v>
      </c>
      <c r="S45" s="114">
        <v>0</v>
      </c>
      <c r="T45" s="114">
        <v>0</v>
      </c>
      <c r="U45" s="114">
        <v>0</v>
      </c>
      <c r="V45" s="114">
        <v>0</v>
      </c>
      <c r="W45" s="114">
        <v>0</v>
      </c>
      <c r="X45" s="114">
        <v>0</v>
      </c>
      <c r="Y45" s="114">
        <v>0</v>
      </c>
      <c r="Z45" s="114">
        <v>0</v>
      </c>
      <c r="AA45" s="114">
        <v>0</v>
      </c>
      <c r="AB45" s="114">
        <v>0</v>
      </c>
      <c r="AC45" s="114">
        <v>0</v>
      </c>
      <c r="AD45" s="114">
        <v>0.33</v>
      </c>
      <c r="AE45" s="114">
        <v>0</v>
      </c>
    </row>
    <row r="46" spans="1:31" x14ac:dyDescent="0.35">
      <c r="A46" s="118"/>
      <c r="B46" s="118"/>
      <c r="C46" s="128"/>
      <c r="D46" s="118"/>
      <c r="E46" s="118"/>
      <c r="F46" s="12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5" customHeight="1" x14ac:dyDescent="0.35">
      <c r="A47" s="113" t="s">
        <v>327</v>
      </c>
      <c r="B47" s="159">
        <v>2010</v>
      </c>
      <c r="C47" s="114">
        <f t="shared" si="0"/>
        <v>711.06000000000006</v>
      </c>
      <c r="D47" s="114">
        <v>1.5</v>
      </c>
      <c r="E47" s="114">
        <v>353.3</v>
      </c>
      <c r="F47" s="114">
        <f t="shared" si="1"/>
        <v>359.26000000000005</v>
      </c>
      <c r="G47" s="114">
        <v>1</v>
      </c>
      <c r="H47" s="114">
        <v>316.60000000000002</v>
      </c>
      <c r="I47" s="114">
        <v>40.6</v>
      </c>
      <c r="J47" s="114">
        <v>0.2</v>
      </c>
      <c r="K47" s="114">
        <v>0.01</v>
      </c>
      <c r="L47" s="114">
        <v>0.5</v>
      </c>
      <c r="M47" s="114">
        <v>0.1</v>
      </c>
      <c r="N47" s="114">
        <v>0.01</v>
      </c>
      <c r="O47" s="114">
        <v>0</v>
      </c>
      <c r="P47" s="114">
        <v>0</v>
      </c>
      <c r="Q47" s="114">
        <v>0</v>
      </c>
      <c r="R47" s="114">
        <v>0</v>
      </c>
      <c r="S47" s="114">
        <v>0</v>
      </c>
      <c r="T47" s="114">
        <v>0.04</v>
      </c>
      <c r="U47" s="114">
        <v>0</v>
      </c>
      <c r="V47" s="114">
        <v>0.06</v>
      </c>
      <c r="W47" s="114">
        <v>0</v>
      </c>
      <c r="X47" s="114">
        <v>0</v>
      </c>
      <c r="Y47" s="114">
        <v>0</v>
      </c>
      <c r="Z47" s="114">
        <v>0</v>
      </c>
      <c r="AA47" s="114">
        <v>0</v>
      </c>
      <c r="AB47" s="114">
        <v>0.01</v>
      </c>
      <c r="AC47" s="114">
        <v>0.1</v>
      </c>
      <c r="AD47" s="114">
        <v>0</v>
      </c>
      <c r="AE47" s="114">
        <v>0.03</v>
      </c>
    </row>
    <row r="48" spans="1:31" x14ac:dyDescent="0.35">
      <c r="A48" s="113" t="s">
        <v>328</v>
      </c>
      <c r="B48" s="159"/>
      <c r="C48" s="114">
        <f t="shared" si="0"/>
        <v>780.01</v>
      </c>
      <c r="D48" s="114">
        <v>4.9000000000000004</v>
      </c>
      <c r="E48" s="114">
        <v>201.1</v>
      </c>
      <c r="F48" s="114">
        <f t="shared" si="1"/>
        <v>583.80999999999995</v>
      </c>
      <c r="G48" s="114">
        <v>313.39999999999998</v>
      </c>
      <c r="H48" s="114">
        <v>8.9</v>
      </c>
      <c r="I48" s="114">
        <v>30.8</v>
      </c>
      <c r="J48" s="114">
        <v>8.3000000000000007</v>
      </c>
      <c r="K48" s="114">
        <v>0.8</v>
      </c>
      <c r="L48" s="114">
        <v>14</v>
      </c>
      <c r="M48" s="114">
        <v>48.2</v>
      </c>
      <c r="N48" s="114">
        <v>1.9</v>
      </c>
      <c r="O48" s="114">
        <v>0.1</v>
      </c>
      <c r="P48" s="114">
        <v>0.01</v>
      </c>
      <c r="Q48" s="114">
        <v>0.3</v>
      </c>
      <c r="R48" s="114">
        <v>0.3</v>
      </c>
      <c r="S48" s="114">
        <v>4.4000000000000004</v>
      </c>
      <c r="T48" s="114">
        <v>4.5999999999999996</v>
      </c>
      <c r="U48" s="114">
        <v>0.1</v>
      </c>
      <c r="V48" s="114">
        <v>14.9</v>
      </c>
      <c r="W48" s="114">
        <v>18.8</v>
      </c>
      <c r="X48" s="114">
        <v>1.1000000000000001</v>
      </c>
      <c r="Y48" s="114">
        <v>0.5</v>
      </c>
      <c r="Z48" s="114">
        <v>0.8</v>
      </c>
      <c r="AA48" s="114">
        <v>1.7</v>
      </c>
      <c r="AB48" s="114">
        <v>0.9</v>
      </c>
      <c r="AC48" s="114">
        <v>47.4</v>
      </c>
      <c r="AD48" s="114">
        <v>57.8</v>
      </c>
      <c r="AE48" s="114">
        <v>3.8</v>
      </c>
    </row>
    <row r="49" spans="1:31" x14ac:dyDescent="0.35">
      <c r="A49" s="113" t="s">
        <v>183</v>
      </c>
      <c r="B49" s="159"/>
      <c r="C49" s="114">
        <f t="shared" si="0"/>
        <v>197.29</v>
      </c>
      <c r="D49" s="114">
        <v>19.899999999999999</v>
      </c>
      <c r="E49" s="114">
        <v>84.2</v>
      </c>
      <c r="F49" s="114">
        <f t="shared" si="1"/>
        <v>132.98999999999998</v>
      </c>
      <c r="G49" s="114">
        <v>88</v>
      </c>
      <c r="H49" s="114">
        <v>26.8</v>
      </c>
      <c r="I49" s="114">
        <v>0.2</v>
      </c>
      <c r="J49" s="114">
        <v>0</v>
      </c>
      <c r="K49" s="114">
        <v>0.1</v>
      </c>
      <c r="L49" s="114">
        <v>0.5</v>
      </c>
      <c r="M49" s="114">
        <v>4.0999999999999996</v>
      </c>
      <c r="N49" s="114">
        <v>0.1</v>
      </c>
      <c r="O49" s="114">
        <v>0</v>
      </c>
      <c r="P49" s="114">
        <v>0.01</v>
      </c>
      <c r="Q49" s="114">
        <v>0.01</v>
      </c>
      <c r="R49" s="114">
        <v>0.1</v>
      </c>
      <c r="S49" s="114">
        <v>0.1</v>
      </c>
      <c r="T49" s="114">
        <v>0.1</v>
      </c>
      <c r="U49" s="114">
        <v>0</v>
      </c>
      <c r="V49" s="114">
        <v>0.8</v>
      </c>
      <c r="W49" s="114">
        <v>2.8</v>
      </c>
      <c r="X49" s="114">
        <v>0.05</v>
      </c>
      <c r="Y49" s="114">
        <v>0.01</v>
      </c>
      <c r="Z49" s="114">
        <v>0.01</v>
      </c>
      <c r="AA49" s="114">
        <v>3.7</v>
      </c>
      <c r="AB49" s="114">
        <v>0.1</v>
      </c>
      <c r="AC49" s="114">
        <v>0.3</v>
      </c>
      <c r="AD49" s="114">
        <v>3.1</v>
      </c>
      <c r="AE49" s="114">
        <v>2</v>
      </c>
    </row>
    <row r="50" spans="1:31" x14ac:dyDescent="0.35">
      <c r="A50" s="113" t="s">
        <v>36</v>
      </c>
      <c r="B50" s="159"/>
      <c r="C50" s="114">
        <f t="shared" si="0"/>
        <v>476.34000000000003</v>
      </c>
      <c r="D50" s="114">
        <v>3.4</v>
      </c>
      <c r="E50" s="114">
        <v>208.1</v>
      </c>
      <c r="F50" s="114">
        <f t="shared" si="1"/>
        <v>271.64</v>
      </c>
      <c r="G50" s="114">
        <v>18</v>
      </c>
      <c r="H50" s="114">
        <v>7.6</v>
      </c>
      <c r="I50" s="114">
        <v>22.3</v>
      </c>
      <c r="J50" s="114">
        <v>13.5</v>
      </c>
      <c r="K50" s="114">
        <v>7.5</v>
      </c>
      <c r="L50" s="114">
        <v>6.2</v>
      </c>
      <c r="M50" s="114">
        <v>54.4</v>
      </c>
      <c r="N50" s="114">
        <v>1.4</v>
      </c>
      <c r="O50" s="114">
        <v>0.05</v>
      </c>
      <c r="P50" s="114">
        <v>0.01</v>
      </c>
      <c r="Q50" s="114">
        <v>0.2</v>
      </c>
      <c r="R50" s="114">
        <v>0.3</v>
      </c>
      <c r="S50" s="114">
        <v>16.5</v>
      </c>
      <c r="T50" s="114">
        <v>2.6</v>
      </c>
      <c r="U50" s="114">
        <v>0.08</v>
      </c>
      <c r="V50" s="114">
        <v>0.9</v>
      </c>
      <c r="W50" s="114">
        <v>31</v>
      </c>
      <c r="X50" s="114">
        <v>0.4</v>
      </c>
      <c r="Y50" s="114">
        <v>0.2</v>
      </c>
      <c r="Z50" s="114">
        <v>0.5</v>
      </c>
      <c r="AA50" s="114">
        <v>1.4</v>
      </c>
      <c r="AB50" s="114">
        <v>4.0999999999999996</v>
      </c>
      <c r="AC50" s="114">
        <v>28.4</v>
      </c>
      <c r="AD50" s="114">
        <v>38.9</v>
      </c>
      <c r="AE50" s="114">
        <v>15.2</v>
      </c>
    </row>
    <row r="51" spans="1:31" x14ac:dyDescent="0.35">
      <c r="A51" s="113" t="s">
        <v>37</v>
      </c>
      <c r="B51" s="159"/>
      <c r="C51" s="114">
        <f t="shared" si="0"/>
        <v>43.250000000000007</v>
      </c>
      <c r="D51" s="114">
        <v>0</v>
      </c>
      <c r="E51" s="114">
        <v>0</v>
      </c>
      <c r="F51" s="114">
        <f t="shared" si="1"/>
        <v>43.250000000000007</v>
      </c>
      <c r="G51" s="114">
        <v>9.4</v>
      </c>
      <c r="H51" s="114">
        <v>0</v>
      </c>
      <c r="I51" s="114">
        <v>0</v>
      </c>
      <c r="J51" s="114">
        <v>0.04</v>
      </c>
      <c r="K51" s="114">
        <v>0.05</v>
      </c>
      <c r="L51" s="114">
        <v>0.01</v>
      </c>
      <c r="M51" s="114">
        <v>16.100000000000001</v>
      </c>
      <c r="N51" s="114">
        <v>0.01</v>
      </c>
      <c r="O51" s="114">
        <v>0</v>
      </c>
      <c r="P51" s="114">
        <v>0</v>
      </c>
      <c r="Q51" s="114">
        <v>0.2</v>
      </c>
      <c r="R51" s="114">
        <v>0.01</v>
      </c>
      <c r="S51" s="114">
        <v>0.9</v>
      </c>
      <c r="T51" s="114">
        <v>0.7</v>
      </c>
      <c r="U51" s="114">
        <v>0</v>
      </c>
      <c r="V51" s="114">
        <v>0.01</v>
      </c>
      <c r="W51" s="114">
        <v>14.3</v>
      </c>
      <c r="X51" s="114">
        <v>0</v>
      </c>
      <c r="Y51" s="114">
        <v>0</v>
      </c>
      <c r="Z51" s="114">
        <v>0</v>
      </c>
      <c r="AA51" s="114">
        <v>1.4</v>
      </c>
      <c r="AB51" s="114">
        <v>0</v>
      </c>
      <c r="AC51" s="114">
        <v>0.02</v>
      </c>
      <c r="AD51" s="114">
        <v>0</v>
      </c>
      <c r="AE51" s="114">
        <v>0.1</v>
      </c>
    </row>
    <row r="52" spans="1:31" x14ac:dyDescent="0.35">
      <c r="A52" s="113" t="s">
        <v>175</v>
      </c>
      <c r="B52" s="159"/>
      <c r="C52" s="114">
        <f t="shared" si="0"/>
        <v>429.2000000000001</v>
      </c>
      <c r="D52" s="114">
        <v>0.6</v>
      </c>
      <c r="E52" s="114">
        <v>6.6</v>
      </c>
      <c r="F52" s="114">
        <f t="shared" si="1"/>
        <v>423.2000000000001</v>
      </c>
      <c r="G52" s="114">
        <v>1.6</v>
      </c>
      <c r="H52" s="114">
        <v>0</v>
      </c>
      <c r="I52" s="114">
        <v>0</v>
      </c>
      <c r="J52" s="114">
        <v>0</v>
      </c>
      <c r="K52" s="114">
        <v>5.4</v>
      </c>
      <c r="L52" s="114">
        <v>39.299999999999997</v>
      </c>
      <c r="M52" s="114">
        <v>108.5</v>
      </c>
      <c r="N52" s="114">
        <v>5.8</v>
      </c>
      <c r="O52" s="114">
        <v>1.3</v>
      </c>
      <c r="P52" s="114">
        <v>0.1</v>
      </c>
      <c r="Q52" s="114">
        <v>1.3</v>
      </c>
      <c r="R52" s="114">
        <v>7.4</v>
      </c>
      <c r="S52" s="114">
        <v>7.6</v>
      </c>
      <c r="T52" s="114">
        <v>13.8</v>
      </c>
      <c r="U52" s="114">
        <v>2.1</v>
      </c>
      <c r="V52" s="114">
        <v>5.9</v>
      </c>
      <c r="W52" s="114">
        <v>50.5</v>
      </c>
      <c r="X52" s="114">
        <v>5.0999999999999996</v>
      </c>
      <c r="Y52" s="114">
        <v>2.6</v>
      </c>
      <c r="Z52" s="114">
        <v>4.3</v>
      </c>
      <c r="AA52" s="114">
        <v>40.1</v>
      </c>
      <c r="AB52" s="114">
        <v>4</v>
      </c>
      <c r="AC52" s="114">
        <v>30.8</v>
      </c>
      <c r="AD52" s="114">
        <v>44.7</v>
      </c>
      <c r="AE52" s="114">
        <v>41</v>
      </c>
    </row>
    <row r="53" spans="1:31" x14ac:dyDescent="0.35">
      <c r="A53" s="113" t="s">
        <v>176</v>
      </c>
      <c r="B53" s="159"/>
      <c r="C53" s="114">
        <f t="shared" si="0"/>
        <v>255.29999999999995</v>
      </c>
      <c r="D53" s="114">
        <v>0</v>
      </c>
      <c r="E53" s="114">
        <v>0</v>
      </c>
      <c r="F53" s="114">
        <f t="shared" si="1"/>
        <v>255.29999999999995</v>
      </c>
      <c r="G53" s="114">
        <v>0</v>
      </c>
      <c r="H53" s="114">
        <v>0</v>
      </c>
      <c r="I53" s="114">
        <v>0</v>
      </c>
      <c r="J53" s="114">
        <v>0</v>
      </c>
      <c r="K53" s="114">
        <v>4.2</v>
      </c>
      <c r="L53" s="114">
        <v>5.6</v>
      </c>
      <c r="M53" s="114">
        <v>67.400000000000006</v>
      </c>
      <c r="N53" s="114">
        <v>6.3</v>
      </c>
      <c r="O53" s="114">
        <v>1</v>
      </c>
      <c r="P53" s="114">
        <v>0.1</v>
      </c>
      <c r="Q53" s="114">
        <v>2</v>
      </c>
      <c r="R53" s="114">
        <v>5.8</v>
      </c>
      <c r="S53" s="114">
        <v>10</v>
      </c>
      <c r="T53" s="114">
        <v>18.399999999999999</v>
      </c>
      <c r="U53" s="114">
        <v>1</v>
      </c>
      <c r="V53" s="114">
        <v>3.2</v>
      </c>
      <c r="W53" s="114">
        <v>11.4</v>
      </c>
      <c r="X53" s="114">
        <v>2.7</v>
      </c>
      <c r="Y53" s="114">
        <v>1.9</v>
      </c>
      <c r="Z53" s="114">
        <v>3.4</v>
      </c>
      <c r="AA53" s="114">
        <v>9.1</v>
      </c>
      <c r="AB53" s="114">
        <v>2</v>
      </c>
      <c r="AC53" s="114">
        <v>3.9</v>
      </c>
      <c r="AD53" s="114">
        <v>75.2</v>
      </c>
      <c r="AE53" s="114">
        <v>20.7</v>
      </c>
    </row>
    <row r="54" spans="1:31" x14ac:dyDescent="0.35">
      <c r="A54" s="113" t="s">
        <v>329</v>
      </c>
      <c r="B54" s="159"/>
      <c r="C54" s="114">
        <f t="shared" si="0"/>
        <v>0.33</v>
      </c>
      <c r="D54" s="114">
        <v>0</v>
      </c>
      <c r="E54" s="114">
        <v>0</v>
      </c>
      <c r="F54" s="114">
        <f t="shared" si="1"/>
        <v>0.33</v>
      </c>
      <c r="G54" s="114">
        <v>0</v>
      </c>
      <c r="H54" s="114">
        <v>0</v>
      </c>
      <c r="I54" s="114">
        <v>0</v>
      </c>
      <c r="J54" s="114">
        <v>0</v>
      </c>
      <c r="K54" s="114">
        <v>0</v>
      </c>
      <c r="L54" s="114">
        <v>0</v>
      </c>
      <c r="M54" s="114">
        <v>0</v>
      </c>
      <c r="N54" s="114">
        <v>0</v>
      </c>
      <c r="O54" s="114">
        <v>0</v>
      </c>
      <c r="P54" s="114">
        <v>0</v>
      </c>
      <c r="Q54" s="114">
        <v>0</v>
      </c>
      <c r="R54" s="114">
        <v>0</v>
      </c>
      <c r="S54" s="114">
        <v>0</v>
      </c>
      <c r="T54" s="114">
        <v>0</v>
      </c>
      <c r="U54" s="114">
        <v>0</v>
      </c>
      <c r="V54" s="114">
        <v>0</v>
      </c>
      <c r="W54" s="114">
        <v>0</v>
      </c>
      <c r="X54" s="114">
        <v>0</v>
      </c>
      <c r="Y54" s="114">
        <v>0</v>
      </c>
      <c r="Z54" s="114">
        <v>0</v>
      </c>
      <c r="AA54" s="114">
        <v>0</v>
      </c>
      <c r="AB54" s="114">
        <v>0</v>
      </c>
      <c r="AC54" s="114">
        <v>0</v>
      </c>
      <c r="AD54" s="114">
        <v>0.33</v>
      </c>
      <c r="AE54" s="114">
        <v>0</v>
      </c>
    </row>
    <row r="55" spans="1:31" x14ac:dyDescent="0.35">
      <c r="A55" s="118"/>
      <c r="B55" s="118"/>
      <c r="C55" s="128"/>
      <c r="D55" s="118"/>
      <c r="E55" s="118"/>
      <c r="F55" s="12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</row>
    <row r="56" spans="1:31" ht="15" customHeight="1" x14ac:dyDescent="0.35">
      <c r="A56" s="113" t="s">
        <v>327</v>
      </c>
      <c r="B56" s="159">
        <v>2011</v>
      </c>
      <c r="C56" s="114">
        <f t="shared" si="0"/>
        <v>720.8599999999999</v>
      </c>
      <c r="D56" s="114">
        <v>0.7</v>
      </c>
      <c r="E56" s="114">
        <v>349.6</v>
      </c>
      <c r="F56" s="114">
        <f t="shared" si="1"/>
        <v>371.96</v>
      </c>
      <c r="G56" s="114">
        <v>1</v>
      </c>
      <c r="H56" s="114">
        <v>328.6</v>
      </c>
      <c r="I56" s="114">
        <v>41.7</v>
      </c>
      <c r="J56" s="114">
        <v>0.2</v>
      </c>
      <c r="K56" s="114">
        <v>0.01</v>
      </c>
      <c r="L56" s="114">
        <v>0.2</v>
      </c>
      <c r="M56" s="114">
        <v>0.1</v>
      </c>
      <c r="N56" s="114">
        <v>0</v>
      </c>
      <c r="O56" s="114">
        <v>0</v>
      </c>
      <c r="P56" s="114">
        <v>0</v>
      </c>
      <c r="Q56" s="114">
        <v>0</v>
      </c>
      <c r="R56" s="114">
        <v>0</v>
      </c>
      <c r="S56" s="114">
        <v>0</v>
      </c>
      <c r="T56" s="114">
        <v>0</v>
      </c>
      <c r="U56" s="114">
        <v>0</v>
      </c>
      <c r="V56" s="114">
        <v>0.1</v>
      </c>
      <c r="W56" s="114">
        <v>0</v>
      </c>
      <c r="X56" s="114">
        <v>0</v>
      </c>
      <c r="Y56" s="114">
        <v>0</v>
      </c>
      <c r="Z56" s="114">
        <v>0</v>
      </c>
      <c r="AA56" s="114">
        <v>0</v>
      </c>
      <c r="AB56" s="114">
        <v>0.01</v>
      </c>
      <c r="AC56" s="114">
        <v>0.01</v>
      </c>
      <c r="AD56" s="114">
        <v>0</v>
      </c>
      <c r="AE56" s="114">
        <v>0.03</v>
      </c>
    </row>
    <row r="57" spans="1:31" x14ac:dyDescent="0.35">
      <c r="A57" s="113" t="s">
        <v>328</v>
      </c>
      <c r="B57" s="159"/>
      <c r="C57" s="114">
        <f t="shared" si="0"/>
        <v>813.80000000000007</v>
      </c>
      <c r="D57" s="114">
        <v>9.1999999999999993</v>
      </c>
      <c r="E57" s="114">
        <v>215.9</v>
      </c>
      <c r="F57" s="114">
        <f t="shared" si="1"/>
        <v>607.10000000000014</v>
      </c>
      <c r="G57" s="114">
        <v>317.5</v>
      </c>
      <c r="H57" s="114">
        <v>9.6</v>
      </c>
      <c r="I57" s="114">
        <v>32.4</v>
      </c>
      <c r="J57" s="114">
        <v>10.6</v>
      </c>
      <c r="K57" s="114">
        <v>0.8</v>
      </c>
      <c r="L57" s="114">
        <v>13.6</v>
      </c>
      <c r="M57" s="114">
        <v>52.3</v>
      </c>
      <c r="N57" s="114">
        <v>2.5</v>
      </c>
      <c r="O57" s="114">
        <v>0.1</v>
      </c>
      <c r="P57" s="114">
        <v>0</v>
      </c>
      <c r="Q57" s="114">
        <v>0.3</v>
      </c>
      <c r="R57" s="114">
        <v>0.4</v>
      </c>
      <c r="S57" s="114">
        <v>5.3</v>
      </c>
      <c r="T57" s="114">
        <v>4.7</v>
      </c>
      <c r="U57" s="114">
        <v>0.1</v>
      </c>
      <c r="V57" s="114">
        <v>16</v>
      </c>
      <c r="W57" s="114">
        <v>20.3</v>
      </c>
      <c r="X57" s="114">
        <v>1.3</v>
      </c>
      <c r="Y57" s="114">
        <v>0.3</v>
      </c>
      <c r="Z57" s="114">
        <v>0.9</v>
      </c>
      <c r="AA57" s="114">
        <v>1.5</v>
      </c>
      <c r="AB57" s="114">
        <v>0.6</v>
      </c>
      <c r="AC57" s="114">
        <v>49.9</v>
      </c>
      <c r="AD57" s="114">
        <v>62.2</v>
      </c>
      <c r="AE57" s="114">
        <v>3.9</v>
      </c>
    </row>
    <row r="58" spans="1:31" x14ac:dyDescent="0.35">
      <c r="A58" s="113" t="s">
        <v>183</v>
      </c>
      <c r="B58" s="159"/>
      <c r="C58" s="114">
        <f t="shared" si="0"/>
        <v>200.22999999999996</v>
      </c>
      <c r="D58" s="114">
        <v>18.7</v>
      </c>
      <c r="E58" s="114">
        <v>80.7</v>
      </c>
      <c r="F58" s="114">
        <f t="shared" si="1"/>
        <v>138.22999999999996</v>
      </c>
      <c r="G58" s="114">
        <v>90.6</v>
      </c>
      <c r="H58" s="114">
        <v>28.8</v>
      </c>
      <c r="I58" s="114">
        <v>0.2</v>
      </c>
      <c r="J58" s="114">
        <v>0.03</v>
      </c>
      <c r="K58" s="114">
        <v>0.1</v>
      </c>
      <c r="L58" s="114">
        <v>0.4</v>
      </c>
      <c r="M58" s="114">
        <v>4.5</v>
      </c>
      <c r="N58" s="114">
        <v>0.1</v>
      </c>
      <c r="O58" s="114">
        <v>0</v>
      </c>
      <c r="P58" s="114">
        <v>0</v>
      </c>
      <c r="Q58" s="114">
        <v>0</v>
      </c>
      <c r="R58" s="114">
        <v>0.1</v>
      </c>
      <c r="S58" s="114">
        <v>0.1</v>
      </c>
      <c r="T58" s="114">
        <v>0.1</v>
      </c>
      <c r="U58" s="114">
        <v>0</v>
      </c>
      <c r="V58" s="114">
        <v>1.1000000000000001</v>
      </c>
      <c r="W58" s="114">
        <v>2.9</v>
      </c>
      <c r="X58" s="114">
        <v>0</v>
      </c>
      <c r="Y58" s="114">
        <v>0</v>
      </c>
      <c r="Z58" s="114">
        <v>0</v>
      </c>
      <c r="AA58" s="114">
        <v>3.8</v>
      </c>
      <c r="AB58" s="114">
        <v>0.1</v>
      </c>
      <c r="AC58" s="114">
        <v>0.2</v>
      </c>
      <c r="AD58" s="114">
        <v>3.1</v>
      </c>
      <c r="AE58" s="114">
        <v>2</v>
      </c>
    </row>
    <row r="59" spans="1:31" x14ac:dyDescent="0.35">
      <c r="A59" s="113" t="s">
        <v>36</v>
      </c>
      <c r="B59" s="159"/>
      <c r="C59" s="114">
        <f t="shared" si="0"/>
        <v>468.2000000000001</v>
      </c>
      <c r="D59" s="114">
        <v>4.7</v>
      </c>
      <c r="E59" s="114">
        <v>193.4</v>
      </c>
      <c r="F59" s="114">
        <f t="shared" si="1"/>
        <v>279.50000000000006</v>
      </c>
      <c r="G59" s="114">
        <v>16.600000000000001</v>
      </c>
      <c r="H59" s="114">
        <v>7.6</v>
      </c>
      <c r="I59" s="114">
        <v>22</v>
      </c>
      <c r="J59" s="114">
        <v>12.5</v>
      </c>
      <c r="K59" s="114">
        <v>7.8</v>
      </c>
      <c r="L59" s="114">
        <v>6.1</v>
      </c>
      <c r="M59" s="114">
        <v>54.6</v>
      </c>
      <c r="N59" s="114">
        <v>1.3</v>
      </c>
      <c r="O59" s="114">
        <v>0.1</v>
      </c>
      <c r="P59" s="114">
        <v>0</v>
      </c>
      <c r="Q59" s="114">
        <v>0.3</v>
      </c>
      <c r="R59" s="114">
        <v>0.3</v>
      </c>
      <c r="S59" s="114">
        <v>16.8</v>
      </c>
      <c r="T59" s="114">
        <v>2.6</v>
      </c>
      <c r="U59" s="114">
        <v>0.1</v>
      </c>
      <c r="V59" s="114">
        <v>0.9</v>
      </c>
      <c r="W59" s="114">
        <v>31.1</v>
      </c>
      <c r="X59" s="114">
        <v>0.3</v>
      </c>
      <c r="Y59" s="114">
        <v>0.2</v>
      </c>
      <c r="Z59" s="114">
        <v>0.6</v>
      </c>
      <c r="AA59" s="114">
        <v>1.4</v>
      </c>
      <c r="AB59" s="114">
        <v>4.4000000000000004</v>
      </c>
      <c r="AC59" s="114">
        <v>31.3</v>
      </c>
      <c r="AD59" s="114">
        <v>42.6</v>
      </c>
      <c r="AE59" s="114">
        <v>18</v>
      </c>
    </row>
    <row r="60" spans="1:31" x14ac:dyDescent="0.35">
      <c r="A60" s="113" t="s">
        <v>37</v>
      </c>
      <c r="B60" s="159"/>
      <c r="C60" s="114">
        <f t="shared" si="0"/>
        <v>43.199999999999996</v>
      </c>
      <c r="D60" s="114">
        <v>0</v>
      </c>
      <c r="E60" s="114">
        <v>0</v>
      </c>
      <c r="F60" s="114">
        <f t="shared" si="1"/>
        <v>43.199999999999996</v>
      </c>
      <c r="G60" s="114">
        <v>9.6999999999999993</v>
      </c>
      <c r="H60" s="114">
        <v>0</v>
      </c>
      <c r="I60" s="114">
        <v>0</v>
      </c>
      <c r="J60" s="114">
        <v>0.04</v>
      </c>
      <c r="K60" s="114">
        <v>0.04</v>
      </c>
      <c r="L60" s="114">
        <v>0</v>
      </c>
      <c r="M60" s="114">
        <v>16.2</v>
      </c>
      <c r="N60" s="114">
        <v>0</v>
      </c>
      <c r="O60" s="114">
        <v>0</v>
      </c>
      <c r="P60" s="114">
        <v>0</v>
      </c>
      <c r="Q60" s="114">
        <v>0.2</v>
      </c>
      <c r="R60" s="114">
        <v>0</v>
      </c>
      <c r="S60" s="114">
        <v>0.8</v>
      </c>
      <c r="T60" s="114">
        <v>0.7</v>
      </c>
      <c r="U60" s="114">
        <v>0</v>
      </c>
      <c r="V60" s="114">
        <v>0</v>
      </c>
      <c r="W60" s="114">
        <v>14.5</v>
      </c>
      <c r="X60" s="114">
        <v>0</v>
      </c>
      <c r="Y60" s="114">
        <v>0</v>
      </c>
      <c r="Z60" s="114">
        <v>0</v>
      </c>
      <c r="AA60" s="114">
        <v>0.9</v>
      </c>
      <c r="AB60" s="114">
        <v>0</v>
      </c>
      <c r="AC60" s="114">
        <v>0.02</v>
      </c>
      <c r="AD60" s="114">
        <v>0</v>
      </c>
      <c r="AE60" s="114">
        <v>0.1</v>
      </c>
    </row>
    <row r="61" spans="1:31" x14ac:dyDescent="0.35">
      <c r="A61" s="113" t="s">
        <v>175</v>
      </c>
      <c r="B61" s="159"/>
      <c r="C61" s="114">
        <f t="shared" si="0"/>
        <v>437.40000000000003</v>
      </c>
      <c r="D61" s="114">
        <v>3.4</v>
      </c>
      <c r="E61" s="114">
        <v>8.1</v>
      </c>
      <c r="F61" s="114">
        <f t="shared" si="1"/>
        <v>432.7</v>
      </c>
      <c r="G61" s="114">
        <v>1.4</v>
      </c>
      <c r="H61" s="114">
        <v>0</v>
      </c>
      <c r="I61" s="114">
        <v>0</v>
      </c>
      <c r="J61" s="114">
        <v>0</v>
      </c>
      <c r="K61" s="114">
        <v>5.0999999999999996</v>
      </c>
      <c r="L61" s="114">
        <v>41.5</v>
      </c>
      <c r="M61" s="114">
        <v>111</v>
      </c>
      <c r="N61" s="114">
        <v>5.9</v>
      </c>
      <c r="O61" s="114">
        <v>1.3</v>
      </c>
      <c r="P61" s="114">
        <v>0.1</v>
      </c>
      <c r="Q61" s="114">
        <v>1.4</v>
      </c>
      <c r="R61" s="114">
        <v>7.6</v>
      </c>
      <c r="S61" s="114">
        <v>7.8</v>
      </c>
      <c r="T61" s="114">
        <v>14.1</v>
      </c>
      <c r="U61" s="114">
        <v>2.2000000000000002</v>
      </c>
      <c r="V61" s="114">
        <v>6</v>
      </c>
      <c r="W61" s="114">
        <v>51.6</v>
      </c>
      <c r="X61" s="114">
        <v>5.2</v>
      </c>
      <c r="Y61" s="114">
        <v>2.7</v>
      </c>
      <c r="Z61" s="114">
        <v>4.4000000000000004</v>
      </c>
      <c r="AA61" s="114">
        <v>41.9</v>
      </c>
      <c r="AB61" s="114">
        <v>4.0999999999999996</v>
      </c>
      <c r="AC61" s="114">
        <v>31.1</v>
      </c>
      <c r="AD61" s="114">
        <v>45.1</v>
      </c>
      <c r="AE61" s="114">
        <v>41.2</v>
      </c>
    </row>
    <row r="62" spans="1:31" x14ac:dyDescent="0.35">
      <c r="A62" s="113" t="s">
        <v>176</v>
      </c>
      <c r="B62" s="159"/>
      <c r="C62" s="114">
        <f t="shared" si="0"/>
        <v>247.20000000000002</v>
      </c>
      <c r="D62" s="114">
        <v>0</v>
      </c>
      <c r="E62" s="114">
        <v>0</v>
      </c>
      <c r="F62" s="114">
        <f t="shared" si="1"/>
        <v>247.20000000000002</v>
      </c>
      <c r="G62" s="114">
        <v>0</v>
      </c>
      <c r="H62" s="114">
        <v>0</v>
      </c>
      <c r="I62" s="114">
        <v>0</v>
      </c>
      <c r="J62" s="114">
        <v>0</v>
      </c>
      <c r="K62" s="114">
        <v>3.8</v>
      </c>
      <c r="L62" s="114">
        <v>5.5</v>
      </c>
      <c r="M62" s="114">
        <v>66.900000000000006</v>
      </c>
      <c r="N62" s="114">
        <v>6.5</v>
      </c>
      <c r="O62" s="114">
        <v>0.5</v>
      </c>
      <c r="P62" s="114">
        <v>0.1</v>
      </c>
      <c r="Q62" s="114">
        <v>1.7</v>
      </c>
      <c r="R62" s="114">
        <v>5.7</v>
      </c>
      <c r="S62" s="114">
        <v>10.7</v>
      </c>
      <c r="T62" s="114">
        <v>16.5</v>
      </c>
      <c r="U62" s="114">
        <v>0.8</v>
      </c>
      <c r="V62" s="114">
        <v>2.9</v>
      </c>
      <c r="W62" s="114">
        <v>11.1</v>
      </c>
      <c r="X62" s="114">
        <v>1.9</v>
      </c>
      <c r="Y62" s="114">
        <v>1.9</v>
      </c>
      <c r="Z62" s="114">
        <v>2.8</v>
      </c>
      <c r="AA62" s="114">
        <v>11.2</v>
      </c>
      <c r="AB62" s="114">
        <v>1.7</v>
      </c>
      <c r="AC62" s="114">
        <v>3.8</v>
      </c>
      <c r="AD62" s="114">
        <v>73.3</v>
      </c>
      <c r="AE62" s="114">
        <v>17.899999999999999</v>
      </c>
    </row>
    <row r="63" spans="1:31" x14ac:dyDescent="0.35">
      <c r="A63" s="113" t="s">
        <v>329</v>
      </c>
      <c r="B63" s="159"/>
      <c r="C63" s="114">
        <f t="shared" si="0"/>
        <v>0.34</v>
      </c>
      <c r="D63" s="114">
        <v>0</v>
      </c>
      <c r="E63" s="114">
        <v>0</v>
      </c>
      <c r="F63" s="114">
        <f t="shared" si="1"/>
        <v>0.34</v>
      </c>
      <c r="G63" s="114">
        <v>0</v>
      </c>
      <c r="H63" s="114">
        <v>0</v>
      </c>
      <c r="I63" s="114">
        <v>0</v>
      </c>
      <c r="J63" s="114">
        <v>0</v>
      </c>
      <c r="K63" s="114">
        <v>0</v>
      </c>
      <c r="L63" s="114">
        <v>0</v>
      </c>
      <c r="M63" s="114">
        <v>0</v>
      </c>
      <c r="N63" s="114">
        <v>0</v>
      </c>
      <c r="O63" s="114">
        <v>0</v>
      </c>
      <c r="P63" s="114">
        <v>0</v>
      </c>
      <c r="Q63" s="114">
        <v>0</v>
      </c>
      <c r="R63" s="114">
        <v>0</v>
      </c>
      <c r="S63" s="114">
        <v>0</v>
      </c>
      <c r="T63" s="114">
        <v>0</v>
      </c>
      <c r="U63" s="114">
        <v>0</v>
      </c>
      <c r="V63" s="114">
        <v>0</v>
      </c>
      <c r="W63" s="114">
        <v>0</v>
      </c>
      <c r="X63" s="114">
        <v>0</v>
      </c>
      <c r="Y63" s="114">
        <v>0</v>
      </c>
      <c r="Z63" s="114">
        <v>0</v>
      </c>
      <c r="AA63" s="114">
        <v>0</v>
      </c>
      <c r="AB63" s="114">
        <v>0</v>
      </c>
      <c r="AC63" s="114">
        <v>0</v>
      </c>
      <c r="AD63" s="114">
        <v>0.34</v>
      </c>
      <c r="AE63" s="114">
        <v>0</v>
      </c>
    </row>
    <row r="64" spans="1:31" x14ac:dyDescent="0.35">
      <c r="A64" s="118"/>
      <c r="B64" s="118"/>
      <c r="C64" s="128"/>
      <c r="D64" s="118"/>
      <c r="E64" s="118"/>
      <c r="F64" s="12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</row>
    <row r="65" spans="1:31" ht="15" customHeight="1" x14ac:dyDescent="0.35">
      <c r="A65" s="113" t="s">
        <v>327</v>
      </c>
      <c r="B65" s="159">
        <v>2012</v>
      </c>
      <c r="C65" s="114">
        <f t="shared" si="0"/>
        <v>732.48</v>
      </c>
      <c r="D65" s="114">
        <v>1.2</v>
      </c>
      <c r="E65" s="114">
        <v>343.1</v>
      </c>
      <c r="F65" s="114">
        <f t="shared" si="1"/>
        <v>390.58</v>
      </c>
      <c r="G65" s="114">
        <v>1</v>
      </c>
      <c r="H65" s="114">
        <v>347.5</v>
      </c>
      <c r="I65" s="114">
        <v>41.5</v>
      </c>
      <c r="J65" s="114">
        <v>0.2</v>
      </c>
      <c r="K65" s="114">
        <v>0</v>
      </c>
      <c r="L65" s="114">
        <v>0.3</v>
      </c>
      <c r="M65" s="114">
        <v>0</v>
      </c>
      <c r="N65" s="114">
        <v>0</v>
      </c>
      <c r="O65" s="114">
        <v>0</v>
      </c>
      <c r="P65" s="114">
        <v>0</v>
      </c>
      <c r="Q65" s="114">
        <v>0</v>
      </c>
      <c r="R65" s="114">
        <v>0</v>
      </c>
      <c r="S65" s="114">
        <v>0</v>
      </c>
      <c r="T65" s="114">
        <v>0</v>
      </c>
      <c r="U65" s="114">
        <v>0</v>
      </c>
      <c r="V65" s="114">
        <v>0</v>
      </c>
      <c r="W65" s="114">
        <v>0</v>
      </c>
      <c r="X65" s="114">
        <v>0</v>
      </c>
      <c r="Y65" s="114">
        <v>0</v>
      </c>
      <c r="Z65" s="114">
        <v>0</v>
      </c>
      <c r="AA65" s="114">
        <v>0</v>
      </c>
      <c r="AB65" s="114">
        <v>0</v>
      </c>
      <c r="AC65" s="114">
        <v>0.02</v>
      </c>
      <c r="AD65" s="114">
        <v>0</v>
      </c>
      <c r="AE65" s="114">
        <v>0.06</v>
      </c>
    </row>
    <row r="66" spans="1:31" x14ac:dyDescent="0.35">
      <c r="A66" s="113" t="s">
        <v>328</v>
      </c>
      <c r="B66" s="159"/>
      <c r="C66" s="114">
        <f t="shared" ref="C66:C129" si="2">F66+E66-D66</f>
        <v>800.7</v>
      </c>
      <c r="D66" s="114">
        <v>9.3000000000000007</v>
      </c>
      <c r="E66" s="114">
        <v>206.2</v>
      </c>
      <c r="F66" s="114">
        <f t="shared" ref="F66:F129" si="3">SUM(G66:AE66)</f>
        <v>603.80000000000007</v>
      </c>
      <c r="G66" s="114">
        <v>317.39999999999998</v>
      </c>
      <c r="H66" s="114">
        <v>10.199999999999999</v>
      </c>
      <c r="I66" s="114">
        <v>32.4</v>
      </c>
      <c r="J66" s="114">
        <v>8.4</v>
      </c>
      <c r="K66" s="114">
        <v>1</v>
      </c>
      <c r="L66" s="114">
        <v>16.600000000000001</v>
      </c>
      <c r="M66" s="114">
        <v>57.3</v>
      </c>
      <c r="N66" s="114">
        <v>2.7</v>
      </c>
      <c r="O66" s="114">
        <v>0.1</v>
      </c>
      <c r="P66" s="114">
        <v>0</v>
      </c>
      <c r="Q66" s="114">
        <v>0.1</v>
      </c>
      <c r="R66" s="114">
        <v>0.3</v>
      </c>
      <c r="S66" s="114">
        <v>5.9</v>
      </c>
      <c r="T66" s="114">
        <v>5.3</v>
      </c>
      <c r="U66" s="114">
        <v>0.1</v>
      </c>
      <c r="V66" s="114">
        <v>17.2</v>
      </c>
      <c r="W66" s="114">
        <v>21.8</v>
      </c>
      <c r="X66" s="114">
        <v>1.8</v>
      </c>
      <c r="Y66" s="114">
        <v>0.3</v>
      </c>
      <c r="Z66" s="114">
        <v>1.4</v>
      </c>
      <c r="AA66" s="114">
        <v>1.9</v>
      </c>
      <c r="AB66" s="114">
        <v>3</v>
      </c>
      <c r="AC66" s="114">
        <v>44.4</v>
      </c>
      <c r="AD66" s="114">
        <v>51</v>
      </c>
      <c r="AE66" s="114">
        <v>3.2</v>
      </c>
    </row>
    <row r="67" spans="1:31" x14ac:dyDescent="0.35">
      <c r="A67" s="113" t="s">
        <v>183</v>
      </c>
      <c r="B67" s="159"/>
      <c r="C67" s="114">
        <f t="shared" si="2"/>
        <v>223.5</v>
      </c>
      <c r="D67" s="114">
        <v>17.2</v>
      </c>
      <c r="E67" s="114">
        <v>95.1</v>
      </c>
      <c r="F67" s="114">
        <f t="shared" si="3"/>
        <v>145.6</v>
      </c>
      <c r="G67" s="114">
        <v>95.8</v>
      </c>
      <c r="H67" s="114">
        <v>28.2</v>
      </c>
      <c r="I67" s="114">
        <v>0.2</v>
      </c>
      <c r="J67" s="114">
        <v>0</v>
      </c>
      <c r="K67" s="114">
        <v>0.1</v>
      </c>
      <c r="L67" s="114">
        <v>0.6</v>
      </c>
      <c r="M67" s="114">
        <v>5.5</v>
      </c>
      <c r="N67" s="114">
        <v>0.2</v>
      </c>
      <c r="O67" s="114">
        <v>0</v>
      </c>
      <c r="P67" s="114">
        <v>0</v>
      </c>
      <c r="Q67" s="114">
        <v>0</v>
      </c>
      <c r="R67" s="114">
        <v>0</v>
      </c>
      <c r="S67" s="114">
        <v>0.8</v>
      </c>
      <c r="T67" s="114">
        <v>0.1</v>
      </c>
      <c r="U67" s="114">
        <v>0</v>
      </c>
      <c r="V67" s="114">
        <v>1.3</v>
      </c>
      <c r="W67" s="114">
        <v>3</v>
      </c>
      <c r="X67" s="114">
        <v>0</v>
      </c>
      <c r="Y67" s="114">
        <v>0</v>
      </c>
      <c r="Z67" s="114">
        <v>0</v>
      </c>
      <c r="AA67" s="114">
        <v>4.0999999999999996</v>
      </c>
      <c r="AB67" s="114">
        <v>0.1</v>
      </c>
      <c r="AC67" s="114">
        <v>0.3</v>
      </c>
      <c r="AD67" s="114">
        <v>3.3</v>
      </c>
      <c r="AE67" s="114">
        <v>2</v>
      </c>
    </row>
    <row r="68" spans="1:31" x14ac:dyDescent="0.35">
      <c r="A68" s="113" t="s">
        <v>36</v>
      </c>
      <c r="B68" s="159"/>
      <c r="C68" s="114">
        <f t="shared" si="2"/>
        <v>469.29999999999995</v>
      </c>
      <c r="D68" s="114">
        <v>1.8</v>
      </c>
      <c r="E68" s="114">
        <v>197.7</v>
      </c>
      <c r="F68" s="114">
        <f t="shared" si="3"/>
        <v>273.39999999999998</v>
      </c>
      <c r="G68" s="114">
        <v>16.2</v>
      </c>
      <c r="H68" s="114">
        <v>7.7</v>
      </c>
      <c r="I68" s="114">
        <v>22</v>
      </c>
      <c r="J68" s="114">
        <v>12.6</v>
      </c>
      <c r="K68" s="114">
        <v>0</v>
      </c>
      <c r="L68" s="114">
        <v>4.3</v>
      </c>
      <c r="M68" s="114">
        <v>54.3</v>
      </c>
      <c r="N68" s="114">
        <v>1.3</v>
      </c>
      <c r="O68" s="114">
        <v>0</v>
      </c>
      <c r="P68" s="114">
        <v>0</v>
      </c>
      <c r="Q68" s="114">
        <v>0.5</v>
      </c>
      <c r="R68" s="114">
        <v>0.8</v>
      </c>
      <c r="S68" s="114">
        <v>17.7</v>
      </c>
      <c r="T68" s="114">
        <v>2.5</v>
      </c>
      <c r="U68" s="114">
        <v>0.1</v>
      </c>
      <c r="V68" s="114">
        <v>1</v>
      </c>
      <c r="W68" s="114">
        <v>29.4</v>
      </c>
      <c r="X68" s="114">
        <v>0.3</v>
      </c>
      <c r="Y68" s="114">
        <v>0.2</v>
      </c>
      <c r="Z68" s="114">
        <v>0.4</v>
      </c>
      <c r="AA68" s="114">
        <v>2</v>
      </c>
      <c r="AB68" s="114">
        <v>3.9</v>
      </c>
      <c r="AC68" s="114">
        <v>31.7</v>
      </c>
      <c r="AD68" s="114">
        <v>51.7</v>
      </c>
      <c r="AE68" s="114">
        <v>12.8</v>
      </c>
    </row>
    <row r="69" spans="1:31" x14ac:dyDescent="0.35">
      <c r="A69" s="113" t="s">
        <v>37</v>
      </c>
      <c r="B69" s="159"/>
      <c r="C69" s="114">
        <f t="shared" si="2"/>
        <v>20.149999999999999</v>
      </c>
      <c r="D69" s="114">
        <v>0</v>
      </c>
      <c r="E69" s="114">
        <v>0</v>
      </c>
      <c r="F69" s="114">
        <f t="shared" si="3"/>
        <v>20.149999999999999</v>
      </c>
      <c r="G69" s="114">
        <v>6.8</v>
      </c>
      <c r="H69" s="114">
        <v>0</v>
      </c>
      <c r="I69" s="114">
        <v>0</v>
      </c>
      <c r="J69" s="114">
        <v>0</v>
      </c>
      <c r="K69" s="114">
        <v>0.05</v>
      </c>
      <c r="L69" s="114">
        <v>0</v>
      </c>
      <c r="M69" s="114">
        <v>6.6</v>
      </c>
      <c r="N69" s="114">
        <v>0.1</v>
      </c>
      <c r="O69" s="114">
        <v>0</v>
      </c>
      <c r="P69" s="114">
        <v>0</v>
      </c>
      <c r="Q69" s="114">
        <v>0.2</v>
      </c>
      <c r="R69" s="114">
        <v>0.1</v>
      </c>
      <c r="S69" s="114">
        <v>0.5</v>
      </c>
      <c r="T69" s="114">
        <v>0.2</v>
      </c>
      <c r="U69" s="114">
        <v>0</v>
      </c>
      <c r="V69" s="114">
        <v>0</v>
      </c>
      <c r="W69" s="114">
        <v>5.5</v>
      </c>
      <c r="X69" s="114">
        <v>0</v>
      </c>
      <c r="Y69" s="114">
        <v>0</v>
      </c>
      <c r="Z69" s="114">
        <v>0</v>
      </c>
      <c r="AA69" s="114">
        <v>0</v>
      </c>
      <c r="AB69" s="114">
        <v>0</v>
      </c>
      <c r="AC69" s="114">
        <v>0</v>
      </c>
      <c r="AD69" s="114">
        <v>0</v>
      </c>
      <c r="AE69" s="114">
        <v>0.1</v>
      </c>
    </row>
    <row r="70" spans="1:31" x14ac:dyDescent="0.35">
      <c r="A70" s="113" t="s">
        <v>175</v>
      </c>
      <c r="B70" s="159"/>
      <c r="C70" s="114">
        <f t="shared" si="2"/>
        <v>444.2</v>
      </c>
      <c r="D70" s="114">
        <v>2.9</v>
      </c>
      <c r="E70" s="114">
        <v>4.9000000000000004</v>
      </c>
      <c r="F70" s="114">
        <f t="shared" si="3"/>
        <v>442.2</v>
      </c>
      <c r="G70" s="114">
        <v>1.4</v>
      </c>
      <c r="H70" s="114">
        <v>0</v>
      </c>
      <c r="I70" s="114">
        <v>0</v>
      </c>
      <c r="J70" s="114">
        <v>0</v>
      </c>
      <c r="K70" s="114">
        <v>5.3</v>
      </c>
      <c r="L70" s="114">
        <v>43.5</v>
      </c>
      <c r="M70" s="114">
        <v>113.3</v>
      </c>
      <c r="N70" s="114">
        <v>6</v>
      </c>
      <c r="O70" s="114">
        <v>1.3</v>
      </c>
      <c r="P70" s="114">
        <v>0.1</v>
      </c>
      <c r="Q70" s="114">
        <v>1.4</v>
      </c>
      <c r="R70" s="114">
        <v>7.7</v>
      </c>
      <c r="S70" s="114">
        <v>8</v>
      </c>
      <c r="T70" s="114">
        <v>14.4</v>
      </c>
      <c r="U70" s="114">
        <v>2.2000000000000002</v>
      </c>
      <c r="V70" s="114">
        <v>6.1</v>
      </c>
      <c r="W70" s="114">
        <v>52.7</v>
      </c>
      <c r="X70" s="114">
        <v>5.3</v>
      </c>
      <c r="Y70" s="114">
        <v>2.8</v>
      </c>
      <c r="Z70" s="114">
        <v>4.5</v>
      </c>
      <c r="AA70" s="114">
        <v>40.700000000000003</v>
      </c>
      <c r="AB70" s="114">
        <v>4.3</v>
      </c>
      <c r="AC70" s="114">
        <v>31.4</v>
      </c>
      <c r="AD70" s="114">
        <v>47.3</v>
      </c>
      <c r="AE70" s="114">
        <v>42.5</v>
      </c>
    </row>
    <row r="71" spans="1:31" x14ac:dyDescent="0.35">
      <c r="A71" s="113" t="s">
        <v>176</v>
      </c>
      <c r="B71" s="159"/>
      <c r="C71" s="114">
        <f t="shared" si="2"/>
        <v>237.79999999999995</v>
      </c>
      <c r="D71" s="114">
        <v>0</v>
      </c>
      <c r="E71" s="114">
        <v>0</v>
      </c>
      <c r="F71" s="114">
        <f t="shared" si="3"/>
        <v>237.79999999999995</v>
      </c>
      <c r="G71" s="114">
        <v>0</v>
      </c>
      <c r="H71" s="114">
        <v>0</v>
      </c>
      <c r="I71" s="114">
        <v>0</v>
      </c>
      <c r="J71" s="114">
        <v>0</v>
      </c>
      <c r="K71" s="114">
        <v>3.6</v>
      </c>
      <c r="L71" s="114">
        <v>5.0999999999999996</v>
      </c>
      <c r="M71" s="114">
        <v>61.1</v>
      </c>
      <c r="N71" s="114">
        <v>6.1</v>
      </c>
      <c r="O71" s="114">
        <v>0.4</v>
      </c>
      <c r="P71" s="114">
        <v>0.1</v>
      </c>
      <c r="Q71" s="114">
        <v>1.6</v>
      </c>
      <c r="R71" s="114">
        <v>6.1</v>
      </c>
      <c r="S71" s="114">
        <v>10.3</v>
      </c>
      <c r="T71" s="114">
        <v>16.100000000000001</v>
      </c>
      <c r="U71" s="114">
        <v>0.7</v>
      </c>
      <c r="V71" s="114">
        <v>2.9</v>
      </c>
      <c r="W71" s="114">
        <v>10.5</v>
      </c>
      <c r="X71" s="114">
        <v>1.8</v>
      </c>
      <c r="Y71" s="114">
        <v>1.6</v>
      </c>
      <c r="Z71" s="114">
        <v>2.7</v>
      </c>
      <c r="AA71" s="114">
        <v>9.9</v>
      </c>
      <c r="AB71" s="114">
        <v>1.2</v>
      </c>
      <c r="AC71" s="114">
        <v>3.4</v>
      </c>
      <c r="AD71" s="114">
        <v>72.5</v>
      </c>
      <c r="AE71" s="114">
        <v>20.100000000000001</v>
      </c>
    </row>
    <row r="72" spans="1:31" x14ac:dyDescent="0.35">
      <c r="A72" s="113" t="s">
        <v>329</v>
      </c>
      <c r="B72" s="159"/>
      <c r="C72" s="114">
        <f t="shared" si="2"/>
        <v>0.34</v>
      </c>
      <c r="D72" s="114">
        <v>0</v>
      </c>
      <c r="E72" s="114">
        <v>0</v>
      </c>
      <c r="F72" s="114">
        <f t="shared" si="3"/>
        <v>0.34</v>
      </c>
      <c r="G72" s="114">
        <v>0</v>
      </c>
      <c r="H72" s="114">
        <v>0</v>
      </c>
      <c r="I72" s="114">
        <v>0</v>
      </c>
      <c r="J72" s="114">
        <v>0</v>
      </c>
      <c r="K72" s="114">
        <v>0</v>
      </c>
      <c r="L72" s="114">
        <v>0</v>
      </c>
      <c r="M72" s="114">
        <v>0</v>
      </c>
      <c r="N72" s="114">
        <v>0</v>
      </c>
      <c r="O72" s="114">
        <v>0</v>
      </c>
      <c r="P72" s="114">
        <v>0</v>
      </c>
      <c r="Q72" s="114">
        <v>0</v>
      </c>
      <c r="R72" s="114">
        <v>0</v>
      </c>
      <c r="S72" s="114">
        <v>0</v>
      </c>
      <c r="T72" s="114">
        <v>0</v>
      </c>
      <c r="U72" s="114">
        <v>0</v>
      </c>
      <c r="V72" s="114">
        <v>0</v>
      </c>
      <c r="W72" s="114">
        <v>0</v>
      </c>
      <c r="X72" s="114">
        <v>0</v>
      </c>
      <c r="Y72" s="114">
        <v>0</v>
      </c>
      <c r="Z72" s="114">
        <v>0</v>
      </c>
      <c r="AA72" s="114">
        <v>0</v>
      </c>
      <c r="AB72" s="114">
        <v>0</v>
      </c>
      <c r="AC72" s="114">
        <v>0</v>
      </c>
      <c r="AD72" s="114">
        <v>0.34</v>
      </c>
      <c r="AE72" s="114">
        <v>0</v>
      </c>
    </row>
    <row r="73" spans="1:31" x14ac:dyDescent="0.35">
      <c r="A73" s="118"/>
      <c r="B73" s="118"/>
      <c r="C73" s="128"/>
      <c r="D73" s="118"/>
      <c r="E73" s="118"/>
      <c r="F73" s="12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</row>
    <row r="74" spans="1:31" ht="15" customHeight="1" x14ac:dyDescent="0.35">
      <c r="A74" s="113" t="s">
        <v>327</v>
      </c>
      <c r="B74" s="159">
        <v>2013</v>
      </c>
      <c r="C74" s="114">
        <f t="shared" si="2"/>
        <v>735.76999999999975</v>
      </c>
      <c r="D74" s="114">
        <v>1.2</v>
      </c>
      <c r="E74" s="114">
        <v>338.4</v>
      </c>
      <c r="F74" s="114">
        <f t="shared" si="3"/>
        <v>398.56999999999988</v>
      </c>
      <c r="G74" s="114">
        <v>1</v>
      </c>
      <c r="H74" s="114">
        <v>352.7</v>
      </c>
      <c r="I74" s="114">
        <v>44.2</v>
      </c>
      <c r="J74" s="114">
        <v>0.2</v>
      </c>
      <c r="K74" s="114">
        <v>0.01</v>
      </c>
      <c r="L74" s="114">
        <v>0.3</v>
      </c>
      <c r="M74" s="114">
        <v>0.03</v>
      </c>
      <c r="N74" s="114">
        <v>0</v>
      </c>
      <c r="O74" s="114">
        <v>0</v>
      </c>
      <c r="P74" s="114">
        <v>0</v>
      </c>
      <c r="Q74" s="114">
        <v>0</v>
      </c>
      <c r="R74" s="114">
        <v>0</v>
      </c>
      <c r="S74" s="114">
        <v>0</v>
      </c>
      <c r="T74" s="114">
        <v>0</v>
      </c>
      <c r="U74" s="114">
        <v>0</v>
      </c>
      <c r="V74" s="114">
        <v>0</v>
      </c>
      <c r="W74" s="114">
        <v>0</v>
      </c>
      <c r="X74" s="114">
        <v>0</v>
      </c>
      <c r="Y74" s="114">
        <v>0.01</v>
      </c>
      <c r="Z74" s="114">
        <v>0</v>
      </c>
      <c r="AA74" s="114">
        <v>0</v>
      </c>
      <c r="AB74" s="114">
        <v>0</v>
      </c>
      <c r="AC74" s="114">
        <v>0.03</v>
      </c>
      <c r="AD74" s="114">
        <v>0</v>
      </c>
      <c r="AE74" s="114">
        <v>0.09</v>
      </c>
    </row>
    <row r="75" spans="1:31" x14ac:dyDescent="0.35">
      <c r="A75" s="113" t="s">
        <v>328</v>
      </c>
      <c r="B75" s="159"/>
      <c r="C75" s="114">
        <f t="shared" si="2"/>
        <v>803.31999999999994</v>
      </c>
      <c r="D75" s="114">
        <v>9.5</v>
      </c>
      <c r="E75" s="114">
        <v>226.7</v>
      </c>
      <c r="F75" s="114">
        <f t="shared" si="3"/>
        <v>586.11999999999989</v>
      </c>
      <c r="G75" s="114">
        <v>300.7</v>
      </c>
      <c r="H75" s="114">
        <v>10.199999999999999</v>
      </c>
      <c r="I75" s="114">
        <v>32.4</v>
      </c>
      <c r="J75" s="114">
        <v>9.9</v>
      </c>
      <c r="K75" s="114">
        <v>1.5</v>
      </c>
      <c r="L75" s="114">
        <v>11.6</v>
      </c>
      <c r="M75" s="114">
        <v>54.1</v>
      </c>
      <c r="N75" s="114">
        <v>2.2999999999999998</v>
      </c>
      <c r="O75" s="114">
        <v>7.0000000000000007E-2</v>
      </c>
      <c r="P75" s="114">
        <v>0.05</v>
      </c>
      <c r="Q75" s="114">
        <v>0.1</v>
      </c>
      <c r="R75" s="114">
        <v>0.1</v>
      </c>
      <c r="S75" s="114">
        <v>5.2</v>
      </c>
      <c r="T75" s="114">
        <v>5.0999999999999996</v>
      </c>
      <c r="U75" s="114">
        <v>0.5</v>
      </c>
      <c r="V75" s="114">
        <v>16.7</v>
      </c>
      <c r="W75" s="114">
        <v>20.7</v>
      </c>
      <c r="X75" s="114">
        <v>1.7</v>
      </c>
      <c r="Y75" s="114">
        <v>0.3</v>
      </c>
      <c r="Z75" s="114">
        <v>1.1000000000000001</v>
      </c>
      <c r="AA75" s="114">
        <v>1.9</v>
      </c>
      <c r="AB75" s="114">
        <v>3.3</v>
      </c>
      <c r="AC75" s="114">
        <v>45</v>
      </c>
      <c r="AD75" s="114">
        <v>58.8</v>
      </c>
      <c r="AE75" s="114">
        <v>2.8</v>
      </c>
    </row>
    <row r="76" spans="1:31" x14ac:dyDescent="0.35">
      <c r="A76" s="113" t="s">
        <v>183</v>
      </c>
      <c r="B76" s="159"/>
      <c r="C76" s="114">
        <f t="shared" si="2"/>
        <v>221.08</v>
      </c>
      <c r="D76" s="114">
        <v>18.899999999999999</v>
      </c>
      <c r="E76" s="114">
        <v>105.7</v>
      </c>
      <c r="F76" s="114">
        <f t="shared" si="3"/>
        <v>134.28</v>
      </c>
      <c r="G76" s="114">
        <v>86.3</v>
      </c>
      <c r="H76" s="114">
        <v>28</v>
      </c>
      <c r="I76" s="114">
        <v>0.2</v>
      </c>
      <c r="J76" s="114">
        <v>7.0000000000000007E-2</v>
      </c>
      <c r="K76" s="114">
        <v>7.0000000000000007E-2</v>
      </c>
      <c r="L76" s="114">
        <v>0.6</v>
      </c>
      <c r="M76" s="114">
        <v>5.4</v>
      </c>
      <c r="N76" s="114">
        <v>0.2</v>
      </c>
      <c r="O76" s="114">
        <v>0</v>
      </c>
      <c r="P76" s="114">
        <v>0</v>
      </c>
      <c r="Q76" s="114">
        <v>0</v>
      </c>
      <c r="R76" s="114">
        <v>0.01</v>
      </c>
      <c r="S76" s="114">
        <v>0.7</v>
      </c>
      <c r="T76" s="114">
        <v>0.2</v>
      </c>
      <c r="U76" s="114">
        <v>0</v>
      </c>
      <c r="V76" s="114">
        <v>1.3</v>
      </c>
      <c r="W76" s="114">
        <v>3.1</v>
      </c>
      <c r="X76" s="114">
        <v>0.01</v>
      </c>
      <c r="Y76" s="114">
        <v>0</v>
      </c>
      <c r="Z76" s="114">
        <v>0.02</v>
      </c>
      <c r="AA76" s="114">
        <v>3.9</v>
      </c>
      <c r="AB76" s="114">
        <v>0.1</v>
      </c>
      <c r="AC76" s="114">
        <v>0.3</v>
      </c>
      <c r="AD76" s="114">
        <v>2.5</v>
      </c>
      <c r="AE76" s="114">
        <v>1.3</v>
      </c>
    </row>
    <row r="77" spans="1:31" x14ac:dyDescent="0.35">
      <c r="A77" s="113" t="s">
        <v>36</v>
      </c>
      <c r="B77" s="159"/>
      <c r="C77" s="114">
        <f t="shared" si="2"/>
        <v>494.39000000000004</v>
      </c>
      <c r="D77" s="114">
        <v>1.4</v>
      </c>
      <c r="E77" s="114">
        <v>209.3</v>
      </c>
      <c r="F77" s="114">
        <f t="shared" si="3"/>
        <v>286.49</v>
      </c>
      <c r="G77" s="114">
        <v>12.3</v>
      </c>
      <c r="H77" s="114">
        <v>7.7</v>
      </c>
      <c r="I77" s="114">
        <v>22.5</v>
      </c>
      <c r="J77" s="114">
        <v>13.1</v>
      </c>
      <c r="K77" s="114">
        <v>5.7</v>
      </c>
      <c r="L77" s="114">
        <v>5.9</v>
      </c>
      <c r="M77" s="114">
        <v>59.3</v>
      </c>
      <c r="N77" s="114">
        <v>1.2</v>
      </c>
      <c r="O77" s="114">
        <v>0.03</v>
      </c>
      <c r="P77" s="114">
        <v>0</v>
      </c>
      <c r="Q77" s="114">
        <v>0.2</v>
      </c>
      <c r="R77" s="114">
        <v>0.7</v>
      </c>
      <c r="S77" s="114">
        <v>25.1</v>
      </c>
      <c r="T77" s="114">
        <v>2.5</v>
      </c>
      <c r="U77" s="114">
        <v>0.06</v>
      </c>
      <c r="V77" s="114">
        <v>1</v>
      </c>
      <c r="W77" s="114">
        <v>27.4</v>
      </c>
      <c r="X77" s="114">
        <v>0.3</v>
      </c>
      <c r="Y77" s="114">
        <v>0.1</v>
      </c>
      <c r="Z77" s="114">
        <v>0.4</v>
      </c>
      <c r="AA77" s="114">
        <v>2.4</v>
      </c>
      <c r="AB77" s="114">
        <v>4.0999999999999996</v>
      </c>
      <c r="AC77" s="114">
        <v>31.4</v>
      </c>
      <c r="AD77" s="114">
        <v>50.4</v>
      </c>
      <c r="AE77" s="114">
        <v>12.7</v>
      </c>
    </row>
    <row r="78" spans="1:31" x14ac:dyDescent="0.35">
      <c r="A78" s="113" t="s">
        <v>37</v>
      </c>
      <c r="B78" s="159"/>
      <c r="C78" s="114">
        <f t="shared" si="2"/>
        <v>19.320000000000004</v>
      </c>
      <c r="D78" s="114">
        <v>0</v>
      </c>
      <c r="E78" s="114">
        <v>0</v>
      </c>
      <c r="F78" s="114">
        <f t="shared" si="3"/>
        <v>19.320000000000004</v>
      </c>
      <c r="G78" s="114">
        <v>6.6</v>
      </c>
      <c r="H78" s="114">
        <v>0</v>
      </c>
      <c r="I78" s="114">
        <v>0</v>
      </c>
      <c r="J78" s="114">
        <v>0.04</v>
      </c>
      <c r="K78" s="114">
        <v>0.05</v>
      </c>
      <c r="L78" s="114">
        <v>0.03</v>
      </c>
      <c r="M78" s="114">
        <v>6.3</v>
      </c>
      <c r="N78" s="114">
        <v>0.09</v>
      </c>
      <c r="O78" s="114">
        <v>0</v>
      </c>
      <c r="P78" s="114">
        <v>0</v>
      </c>
      <c r="Q78" s="114">
        <v>0.1</v>
      </c>
      <c r="R78" s="114">
        <v>0.1</v>
      </c>
      <c r="S78" s="114">
        <v>0.3</v>
      </c>
      <c r="T78" s="114">
        <v>0.09</v>
      </c>
      <c r="U78" s="114">
        <v>0</v>
      </c>
      <c r="V78" s="114">
        <v>0.01</v>
      </c>
      <c r="W78" s="114">
        <v>5.5</v>
      </c>
      <c r="X78" s="114">
        <v>0</v>
      </c>
      <c r="Y78" s="114">
        <v>0</v>
      </c>
      <c r="Z78" s="114">
        <v>0</v>
      </c>
      <c r="AA78" s="114">
        <v>0.01</v>
      </c>
      <c r="AB78" s="114">
        <v>0</v>
      </c>
      <c r="AC78" s="114">
        <v>0</v>
      </c>
      <c r="AD78" s="114">
        <v>0</v>
      </c>
      <c r="AE78" s="114">
        <v>0.1</v>
      </c>
    </row>
    <row r="79" spans="1:31" x14ac:dyDescent="0.35">
      <c r="A79" s="113" t="s">
        <v>175</v>
      </c>
      <c r="B79" s="159"/>
      <c r="C79" s="114">
        <f t="shared" si="2"/>
        <v>437.2</v>
      </c>
      <c r="D79" s="114">
        <v>3.9</v>
      </c>
      <c r="E79" s="114">
        <v>5.4</v>
      </c>
      <c r="F79" s="114">
        <f t="shared" si="3"/>
        <v>435.7</v>
      </c>
      <c r="G79" s="114">
        <v>1.3</v>
      </c>
      <c r="H79" s="114">
        <v>0</v>
      </c>
      <c r="I79" s="114">
        <v>0</v>
      </c>
      <c r="J79" s="114">
        <v>0</v>
      </c>
      <c r="K79" s="114">
        <v>4.7</v>
      </c>
      <c r="L79" s="114">
        <v>45.2</v>
      </c>
      <c r="M79" s="114">
        <v>109.8</v>
      </c>
      <c r="N79" s="114">
        <v>5.8</v>
      </c>
      <c r="O79" s="114">
        <v>1.3</v>
      </c>
      <c r="P79" s="114">
        <v>0.1</v>
      </c>
      <c r="Q79" s="114">
        <v>1.3</v>
      </c>
      <c r="R79" s="114">
        <v>7.5</v>
      </c>
      <c r="S79" s="114">
        <v>7.7</v>
      </c>
      <c r="T79" s="114">
        <v>14</v>
      </c>
      <c r="U79" s="114">
        <v>2.1</v>
      </c>
      <c r="V79" s="114">
        <v>5.9</v>
      </c>
      <c r="W79" s="114">
        <v>51.1</v>
      </c>
      <c r="X79" s="114">
        <v>5.2</v>
      </c>
      <c r="Y79" s="114">
        <v>2.7</v>
      </c>
      <c r="Z79" s="114">
        <v>4.4000000000000004</v>
      </c>
      <c r="AA79" s="114">
        <v>38</v>
      </c>
      <c r="AB79" s="114">
        <v>4.2</v>
      </c>
      <c r="AC79" s="114">
        <v>31.1</v>
      </c>
      <c r="AD79" s="114">
        <v>48.6</v>
      </c>
      <c r="AE79" s="114">
        <v>43.7</v>
      </c>
    </row>
    <row r="80" spans="1:31" x14ac:dyDescent="0.35">
      <c r="A80" s="113" t="s">
        <v>176</v>
      </c>
      <c r="B80" s="159"/>
      <c r="C80" s="114">
        <f t="shared" si="2"/>
        <v>226.36</v>
      </c>
      <c r="D80" s="114">
        <v>0</v>
      </c>
      <c r="E80" s="114">
        <v>0</v>
      </c>
      <c r="F80" s="114">
        <f t="shared" si="3"/>
        <v>226.36</v>
      </c>
      <c r="G80" s="114">
        <v>0</v>
      </c>
      <c r="H80" s="114">
        <v>0</v>
      </c>
      <c r="I80" s="114">
        <v>0</v>
      </c>
      <c r="J80" s="114">
        <v>0</v>
      </c>
      <c r="K80" s="114">
        <v>3.2</v>
      </c>
      <c r="L80" s="114">
        <v>5.0999999999999996</v>
      </c>
      <c r="M80" s="114">
        <v>55.7</v>
      </c>
      <c r="N80" s="114">
        <v>5.9</v>
      </c>
      <c r="O80" s="114">
        <v>0.4</v>
      </c>
      <c r="P80" s="114">
        <v>0.06</v>
      </c>
      <c r="Q80" s="114">
        <v>1.4</v>
      </c>
      <c r="R80" s="114">
        <v>5.6</v>
      </c>
      <c r="S80" s="114">
        <v>9.6</v>
      </c>
      <c r="T80" s="114">
        <v>14.5</v>
      </c>
      <c r="U80" s="114">
        <v>0.8</v>
      </c>
      <c r="V80" s="114">
        <v>2.8</v>
      </c>
      <c r="W80" s="114">
        <v>9.1999999999999993</v>
      </c>
      <c r="X80" s="114">
        <v>1.5</v>
      </c>
      <c r="Y80" s="114">
        <v>1.4</v>
      </c>
      <c r="Z80" s="114">
        <v>2.2999999999999998</v>
      </c>
      <c r="AA80" s="114">
        <v>9.9</v>
      </c>
      <c r="AB80" s="114">
        <v>1.4</v>
      </c>
      <c r="AC80" s="114">
        <v>3.3</v>
      </c>
      <c r="AD80" s="114">
        <v>72.3</v>
      </c>
      <c r="AE80" s="114">
        <v>20</v>
      </c>
    </row>
    <row r="81" spans="1:31" x14ac:dyDescent="0.35">
      <c r="A81" s="113" t="s">
        <v>329</v>
      </c>
      <c r="B81" s="159"/>
      <c r="C81" s="114">
        <f t="shared" si="2"/>
        <v>0.34</v>
      </c>
      <c r="D81" s="114">
        <v>0</v>
      </c>
      <c r="E81" s="114">
        <v>0</v>
      </c>
      <c r="F81" s="114">
        <f t="shared" si="3"/>
        <v>0.34</v>
      </c>
      <c r="G81" s="114">
        <v>0</v>
      </c>
      <c r="H81" s="114">
        <v>0</v>
      </c>
      <c r="I81" s="114">
        <v>0</v>
      </c>
      <c r="J81" s="114">
        <v>0</v>
      </c>
      <c r="K81" s="114">
        <v>0</v>
      </c>
      <c r="L81" s="114">
        <v>0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R81" s="114">
        <v>0</v>
      </c>
      <c r="S81" s="114">
        <v>0</v>
      </c>
      <c r="T81" s="114">
        <v>0</v>
      </c>
      <c r="U81" s="114">
        <v>0</v>
      </c>
      <c r="V81" s="114">
        <v>0</v>
      </c>
      <c r="W81" s="114">
        <v>0</v>
      </c>
      <c r="X81" s="114">
        <v>0</v>
      </c>
      <c r="Y81" s="114">
        <v>0</v>
      </c>
      <c r="Z81" s="114">
        <v>0</v>
      </c>
      <c r="AA81" s="114">
        <v>0</v>
      </c>
      <c r="AB81" s="114">
        <v>0</v>
      </c>
      <c r="AC81" s="114">
        <v>0</v>
      </c>
      <c r="AD81" s="114">
        <v>0.34</v>
      </c>
      <c r="AE81" s="114">
        <v>0</v>
      </c>
    </row>
    <row r="82" spans="1:31" x14ac:dyDescent="0.35">
      <c r="A82" s="118"/>
      <c r="B82" s="118"/>
      <c r="C82" s="128"/>
      <c r="D82" s="118"/>
      <c r="E82" s="118"/>
      <c r="F82" s="12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</row>
    <row r="83" spans="1:31" ht="15" customHeight="1" x14ac:dyDescent="0.35">
      <c r="A83" s="113" t="s">
        <v>327</v>
      </c>
      <c r="B83" s="159">
        <v>2014</v>
      </c>
      <c r="C83" s="114">
        <f t="shared" si="2"/>
        <v>736.30499999999995</v>
      </c>
      <c r="D83" s="114">
        <v>3.1</v>
      </c>
      <c r="E83" s="114">
        <v>320.39999999999998</v>
      </c>
      <c r="F83" s="114">
        <f t="shared" si="3"/>
        <v>419.00499999999994</v>
      </c>
      <c r="G83" s="114">
        <v>0.9</v>
      </c>
      <c r="H83" s="114">
        <v>373.1</v>
      </c>
      <c r="I83" s="114">
        <v>44.4</v>
      </c>
      <c r="J83" s="114">
        <v>0.2</v>
      </c>
      <c r="K83" s="114">
        <v>0.02</v>
      </c>
      <c r="L83" s="114">
        <v>0.2</v>
      </c>
      <c r="M83" s="114">
        <v>0.02</v>
      </c>
      <c r="N83" s="114">
        <v>4.0000000000000001E-3</v>
      </c>
      <c r="O83" s="114">
        <v>0</v>
      </c>
      <c r="P83" s="114">
        <v>0</v>
      </c>
      <c r="Q83" s="114">
        <v>0</v>
      </c>
      <c r="R83" s="114">
        <v>0</v>
      </c>
      <c r="S83" s="114">
        <v>0</v>
      </c>
      <c r="T83" s="114">
        <v>0</v>
      </c>
      <c r="U83" s="114">
        <v>0</v>
      </c>
      <c r="V83" s="114">
        <v>1E-3</v>
      </c>
      <c r="W83" s="114">
        <v>0</v>
      </c>
      <c r="X83" s="114">
        <v>0</v>
      </c>
      <c r="Y83" s="114">
        <v>0.02</v>
      </c>
      <c r="Z83" s="114">
        <v>0</v>
      </c>
      <c r="AA83" s="114">
        <v>0</v>
      </c>
      <c r="AB83" s="114">
        <v>0</v>
      </c>
      <c r="AC83" s="114">
        <v>0.04</v>
      </c>
      <c r="AD83" s="114">
        <v>0</v>
      </c>
      <c r="AE83" s="114">
        <v>0.1</v>
      </c>
    </row>
    <row r="84" spans="1:31" x14ac:dyDescent="0.35">
      <c r="A84" s="113" t="s">
        <v>328</v>
      </c>
      <c r="B84" s="159"/>
      <c r="C84" s="114">
        <f t="shared" si="2"/>
        <v>773.81999999999994</v>
      </c>
      <c r="D84" s="114">
        <v>9.9</v>
      </c>
      <c r="E84" s="114">
        <v>201.1</v>
      </c>
      <c r="F84" s="114">
        <f t="shared" si="3"/>
        <v>582.61999999999989</v>
      </c>
      <c r="G84" s="114">
        <v>301.2</v>
      </c>
      <c r="H84" s="114">
        <v>10.3</v>
      </c>
      <c r="I84" s="114">
        <v>37.4</v>
      </c>
      <c r="J84" s="114">
        <v>12.5</v>
      </c>
      <c r="K84" s="114">
        <v>1.4</v>
      </c>
      <c r="L84" s="114">
        <v>15.9</v>
      </c>
      <c r="M84" s="114">
        <v>48.2</v>
      </c>
      <c r="N84" s="114">
        <v>2.2999999999999998</v>
      </c>
      <c r="O84" s="114">
        <v>0.1</v>
      </c>
      <c r="P84" s="114">
        <v>0.02</v>
      </c>
      <c r="Q84" s="114">
        <v>0.2</v>
      </c>
      <c r="R84" s="114">
        <v>0.5</v>
      </c>
      <c r="S84" s="114">
        <v>4.7</v>
      </c>
      <c r="T84" s="114">
        <v>4.4000000000000004</v>
      </c>
      <c r="U84" s="114">
        <v>0.1</v>
      </c>
      <c r="V84" s="114">
        <v>15.2</v>
      </c>
      <c r="W84" s="114">
        <v>17.600000000000001</v>
      </c>
      <c r="X84" s="114">
        <v>1.7</v>
      </c>
      <c r="Y84" s="114">
        <v>0.2</v>
      </c>
      <c r="Z84" s="114">
        <v>1</v>
      </c>
      <c r="AA84" s="114">
        <v>1.9</v>
      </c>
      <c r="AB84" s="114">
        <v>3.6</v>
      </c>
      <c r="AC84" s="114">
        <v>40.9</v>
      </c>
      <c r="AD84" s="114">
        <v>58.9</v>
      </c>
      <c r="AE84" s="114">
        <v>2.4</v>
      </c>
    </row>
    <row r="85" spans="1:31" x14ac:dyDescent="0.35">
      <c r="A85" s="113" t="s">
        <v>183</v>
      </c>
      <c r="B85" s="159"/>
      <c r="C85" s="114">
        <f t="shared" si="2"/>
        <v>228.67100000000002</v>
      </c>
      <c r="D85" s="114">
        <v>18.600000000000001</v>
      </c>
      <c r="E85" s="114">
        <v>116.7</v>
      </c>
      <c r="F85" s="114">
        <f t="shared" si="3"/>
        <v>130.571</v>
      </c>
      <c r="G85" s="114">
        <v>81.3</v>
      </c>
      <c r="H85" s="114">
        <v>28.2</v>
      </c>
      <c r="I85" s="114">
        <v>0.2</v>
      </c>
      <c r="J85" s="114">
        <v>0.1</v>
      </c>
      <c r="K85" s="114">
        <v>0.1</v>
      </c>
      <c r="L85" s="114">
        <v>1</v>
      </c>
      <c r="M85" s="114">
        <v>5.7</v>
      </c>
      <c r="N85" s="114">
        <v>0.2</v>
      </c>
      <c r="O85" s="114">
        <v>0</v>
      </c>
      <c r="P85" s="114">
        <v>0</v>
      </c>
      <c r="Q85" s="114">
        <v>0</v>
      </c>
      <c r="R85" s="114">
        <v>0.01</v>
      </c>
      <c r="S85" s="114">
        <v>0.7</v>
      </c>
      <c r="T85" s="114">
        <v>0.1</v>
      </c>
      <c r="U85" s="114">
        <v>0</v>
      </c>
      <c r="V85" s="114">
        <v>1.2</v>
      </c>
      <c r="W85" s="114">
        <v>3.5</v>
      </c>
      <c r="X85" s="114">
        <v>0.04</v>
      </c>
      <c r="Y85" s="114">
        <v>1E-3</v>
      </c>
      <c r="Z85" s="114">
        <v>0.02</v>
      </c>
      <c r="AA85" s="114">
        <v>4.0999999999999996</v>
      </c>
      <c r="AB85" s="114">
        <v>0.1</v>
      </c>
      <c r="AC85" s="114">
        <v>0.3</v>
      </c>
      <c r="AD85" s="114">
        <v>2.4</v>
      </c>
      <c r="AE85" s="114">
        <v>1.3</v>
      </c>
    </row>
    <row r="86" spans="1:31" x14ac:dyDescent="0.35">
      <c r="A86" s="113" t="s">
        <v>36</v>
      </c>
      <c r="B86" s="159"/>
      <c r="C86" s="114">
        <f t="shared" si="2"/>
        <v>510.74000000000007</v>
      </c>
      <c r="D86" s="114">
        <v>2.2000000000000002</v>
      </c>
      <c r="E86" s="114">
        <v>212.8</v>
      </c>
      <c r="F86" s="114">
        <f t="shared" si="3"/>
        <v>300.14</v>
      </c>
      <c r="G86" s="114">
        <v>11.7</v>
      </c>
      <c r="H86" s="114">
        <v>7.6</v>
      </c>
      <c r="I86" s="114">
        <v>24.1</v>
      </c>
      <c r="J86" s="114">
        <v>13.1</v>
      </c>
      <c r="K86" s="114">
        <v>6.9</v>
      </c>
      <c r="L86" s="114">
        <v>8.1</v>
      </c>
      <c r="M86" s="114">
        <v>58.9</v>
      </c>
      <c r="N86" s="114">
        <v>1.1000000000000001</v>
      </c>
      <c r="O86" s="114">
        <v>0.03</v>
      </c>
      <c r="P86" s="114">
        <v>0.01</v>
      </c>
      <c r="Q86" s="114">
        <v>0.2</v>
      </c>
      <c r="R86" s="114">
        <v>0.7</v>
      </c>
      <c r="S86" s="114">
        <v>23.9</v>
      </c>
      <c r="T86" s="114">
        <v>2.2000000000000002</v>
      </c>
      <c r="U86" s="114">
        <v>0.1</v>
      </c>
      <c r="V86" s="114">
        <v>1.2</v>
      </c>
      <c r="W86" s="114">
        <v>28.4</v>
      </c>
      <c r="X86" s="114">
        <v>0.2</v>
      </c>
      <c r="Y86" s="114">
        <v>0.1</v>
      </c>
      <c r="Z86" s="114">
        <v>0.5</v>
      </c>
      <c r="AA86" s="114">
        <v>2.5</v>
      </c>
      <c r="AB86" s="114">
        <v>4</v>
      </c>
      <c r="AC86" s="114">
        <v>33.4</v>
      </c>
      <c r="AD86" s="114">
        <v>58.1</v>
      </c>
      <c r="AE86" s="114">
        <v>13.1</v>
      </c>
    </row>
    <row r="87" spans="1:31" x14ac:dyDescent="0.35">
      <c r="A87" s="113" t="s">
        <v>37</v>
      </c>
      <c r="B87" s="159"/>
      <c r="C87" s="114">
        <f t="shared" si="2"/>
        <v>19.895</v>
      </c>
      <c r="D87" s="114">
        <v>0</v>
      </c>
      <c r="E87" s="114">
        <v>0</v>
      </c>
      <c r="F87" s="114">
        <f t="shared" si="3"/>
        <v>19.895</v>
      </c>
      <c r="G87" s="114">
        <v>7.4</v>
      </c>
      <c r="H87" s="114">
        <v>0</v>
      </c>
      <c r="I87" s="114">
        <v>0</v>
      </c>
      <c r="J87" s="114">
        <v>0.01</v>
      </c>
      <c r="K87" s="114">
        <v>0.1</v>
      </c>
      <c r="L87" s="114">
        <v>0.01</v>
      </c>
      <c r="M87" s="114">
        <v>6.1</v>
      </c>
      <c r="N87" s="114">
        <v>0.04</v>
      </c>
      <c r="O87" s="114">
        <v>3.0000000000000001E-3</v>
      </c>
      <c r="P87" s="114">
        <v>0</v>
      </c>
      <c r="Q87" s="114">
        <v>0.2</v>
      </c>
      <c r="R87" s="114">
        <v>0.2</v>
      </c>
      <c r="S87" s="114">
        <v>0.4</v>
      </c>
      <c r="T87" s="114">
        <v>0.1</v>
      </c>
      <c r="U87" s="114">
        <v>0</v>
      </c>
      <c r="V87" s="114">
        <v>0.02</v>
      </c>
      <c r="W87" s="114">
        <v>5.2</v>
      </c>
      <c r="X87" s="114">
        <v>0</v>
      </c>
      <c r="Y87" s="114">
        <v>0</v>
      </c>
      <c r="Z87" s="114">
        <v>0</v>
      </c>
      <c r="AA87" s="114">
        <v>0.01</v>
      </c>
      <c r="AB87" s="114">
        <v>0</v>
      </c>
      <c r="AC87" s="114">
        <v>2E-3</v>
      </c>
      <c r="AD87" s="114">
        <v>0</v>
      </c>
      <c r="AE87" s="114">
        <v>0.1</v>
      </c>
    </row>
    <row r="88" spans="1:31" x14ac:dyDescent="0.35">
      <c r="A88" s="113" t="s">
        <v>175</v>
      </c>
      <c r="B88" s="159"/>
      <c r="C88" s="114">
        <f t="shared" si="2"/>
        <v>437.2</v>
      </c>
      <c r="D88" s="114">
        <v>3.1</v>
      </c>
      <c r="E88" s="114">
        <v>2.8</v>
      </c>
      <c r="F88" s="114">
        <f t="shared" si="3"/>
        <v>437.5</v>
      </c>
      <c r="G88" s="114">
        <v>1.1000000000000001</v>
      </c>
      <c r="H88" s="114">
        <v>0</v>
      </c>
      <c r="I88" s="114">
        <v>0</v>
      </c>
      <c r="J88" s="114">
        <v>0</v>
      </c>
      <c r="K88" s="114">
        <v>5.5</v>
      </c>
      <c r="L88" s="114">
        <v>45.6</v>
      </c>
      <c r="M88" s="114">
        <v>107.7</v>
      </c>
      <c r="N88" s="114">
        <v>5.3</v>
      </c>
      <c r="O88" s="114">
        <v>0.5</v>
      </c>
      <c r="P88" s="114">
        <v>0.1</v>
      </c>
      <c r="Q88" s="114">
        <v>1.4</v>
      </c>
      <c r="R88" s="114">
        <v>6</v>
      </c>
      <c r="S88" s="114">
        <v>7</v>
      </c>
      <c r="T88" s="114">
        <v>14.3</v>
      </c>
      <c r="U88" s="114">
        <v>1.6</v>
      </c>
      <c r="V88" s="114">
        <v>6.8</v>
      </c>
      <c r="W88" s="114">
        <v>55.1</v>
      </c>
      <c r="X88" s="114">
        <v>2.2000000000000002</v>
      </c>
      <c r="Y88" s="114">
        <v>2.5</v>
      </c>
      <c r="Z88" s="114">
        <v>4.5</v>
      </c>
      <c r="AA88" s="114">
        <v>39</v>
      </c>
      <c r="AB88" s="114">
        <v>4.4000000000000004</v>
      </c>
      <c r="AC88" s="114">
        <v>31.1</v>
      </c>
      <c r="AD88" s="114">
        <v>50.4</v>
      </c>
      <c r="AE88" s="114">
        <v>45.4</v>
      </c>
    </row>
    <row r="89" spans="1:31" x14ac:dyDescent="0.35">
      <c r="A89" s="113" t="s">
        <v>176</v>
      </c>
      <c r="B89" s="159"/>
      <c r="C89" s="114">
        <f t="shared" si="2"/>
        <v>229.1</v>
      </c>
      <c r="D89" s="114">
        <v>0</v>
      </c>
      <c r="E89" s="114">
        <v>0</v>
      </c>
      <c r="F89" s="114">
        <f t="shared" si="3"/>
        <v>229.1</v>
      </c>
      <c r="G89" s="114">
        <v>0</v>
      </c>
      <c r="H89" s="114">
        <v>0</v>
      </c>
      <c r="I89" s="114">
        <v>0</v>
      </c>
      <c r="J89" s="114">
        <v>0</v>
      </c>
      <c r="K89" s="114">
        <v>3.3</v>
      </c>
      <c r="L89" s="114">
        <v>6.6</v>
      </c>
      <c r="M89" s="114">
        <v>56.9</v>
      </c>
      <c r="N89" s="114">
        <v>5.2</v>
      </c>
      <c r="O89" s="114">
        <v>0.4</v>
      </c>
      <c r="P89" s="114">
        <v>0.1</v>
      </c>
      <c r="Q89" s="114">
        <v>1.5</v>
      </c>
      <c r="R89" s="114">
        <v>5.4</v>
      </c>
      <c r="S89" s="114">
        <v>9.8000000000000007</v>
      </c>
      <c r="T89" s="114">
        <v>15.2</v>
      </c>
      <c r="U89" s="114">
        <v>0.8</v>
      </c>
      <c r="V89" s="114">
        <v>3.5</v>
      </c>
      <c r="W89" s="114">
        <v>9.1999999999999993</v>
      </c>
      <c r="X89" s="114">
        <v>1.4</v>
      </c>
      <c r="Y89" s="114">
        <v>1.3</v>
      </c>
      <c r="Z89" s="114">
        <v>2.9</v>
      </c>
      <c r="AA89" s="114">
        <v>11</v>
      </c>
      <c r="AB89" s="114">
        <v>1.1000000000000001</v>
      </c>
      <c r="AC89" s="114">
        <v>3.2</v>
      </c>
      <c r="AD89" s="114">
        <v>67.2</v>
      </c>
      <c r="AE89" s="114">
        <v>23.1</v>
      </c>
    </row>
    <row r="90" spans="1:31" x14ac:dyDescent="0.35">
      <c r="A90" s="113" t="s">
        <v>329</v>
      </c>
      <c r="B90" s="159"/>
      <c r="C90" s="114">
        <f t="shared" si="2"/>
        <v>0.34</v>
      </c>
      <c r="D90" s="114">
        <v>0</v>
      </c>
      <c r="E90" s="114">
        <v>0</v>
      </c>
      <c r="F90" s="114">
        <f t="shared" si="3"/>
        <v>0.34</v>
      </c>
      <c r="G90" s="114">
        <v>0</v>
      </c>
      <c r="H90" s="114">
        <v>0</v>
      </c>
      <c r="I90" s="114">
        <v>0</v>
      </c>
      <c r="J90" s="114">
        <v>0</v>
      </c>
      <c r="K90" s="114">
        <v>0</v>
      </c>
      <c r="L90" s="114">
        <v>0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  <c r="R90" s="114">
        <v>0</v>
      </c>
      <c r="S90" s="114">
        <v>0</v>
      </c>
      <c r="T90" s="114">
        <v>0</v>
      </c>
      <c r="U90" s="114">
        <v>0</v>
      </c>
      <c r="V90" s="114">
        <v>0</v>
      </c>
      <c r="W90" s="114">
        <v>0</v>
      </c>
      <c r="X90" s="114">
        <v>0</v>
      </c>
      <c r="Y90" s="114">
        <v>0</v>
      </c>
      <c r="Z90" s="114">
        <v>0</v>
      </c>
      <c r="AA90" s="114">
        <v>0</v>
      </c>
      <c r="AB90" s="114">
        <v>0</v>
      </c>
      <c r="AC90" s="114">
        <v>0</v>
      </c>
      <c r="AD90" s="114">
        <v>0.34</v>
      </c>
      <c r="AE90" s="114">
        <v>0</v>
      </c>
    </row>
    <row r="91" spans="1:31" x14ac:dyDescent="0.35">
      <c r="A91" s="118"/>
      <c r="B91" s="118"/>
      <c r="C91" s="128"/>
      <c r="D91" s="118"/>
      <c r="E91" s="118"/>
      <c r="F91" s="12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</row>
    <row r="92" spans="1:31" ht="15" customHeight="1" x14ac:dyDescent="0.35">
      <c r="A92" s="113" t="s">
        <v>327</v>
      </c>
      <c r="B92" s="159">
        <v>2015</v>
      </c>
      <c r="C92" s="114">
        <f t="shared" si="2"/>
        <v>750.56499999999994</v>
      </c>
      <c r="D92" s="114">
        <v>4.0999999999999996</v>
      </c>
      <c r="E92" s="114">
        <v>349.7</v>
      </c>
      <c r="F92" s="114">
        <f t="shared" si="3"/>
        <v>404.96499999999997</v>
      </c>
      <c r="G92" s="114">
        <v>0.8</v>
      </c>
      <c r="H92" s="114">
        <v>358.3</v>
      </c>
      <c r="I92" s="114">
        <v>45.2</v>
      </c>
      <c r="J92" s="114">
        <v>0.3</v>
      </c>
      <c r="K92" s="114">
        <v>0.01</v>
      </c>
      <c r="L92" s="114">
        <v>0.2</v>
      </c>
      <c r="M92" s="114">
        <v>0.01</v>
      </c>
      <c r="N92" s="114">
        <v>3.0000000000000001E-3</v>
      </c>
      <c r="O92" s="114">
        <v>0</v>
      </c>
      <c r="P92" s="114">
        <v>0</v>
      </c>
      <c r="Q92" s="114">
        <v>1E-3</v>
      </c>
      <c r="R92" s="114">
        <v>0</v>
      </c>
      <c r="S92" s="114">
        <v>0</v>
      </c>
      <c r="T92" s="114">
        <v>0</v>
      </c>
      <c r="U92" s="114">
        <v>0</v>
      </c>
      <c r="V92" s="114">
        <v>1E-3</v>
      </c>
      <c r="W92" s="114">
        <v>0</v>
      </c>
      <c r="X92" s="114">
        <v>0</v>
      </c>
      <c r="Y92" s="114">
        <v>0</v>
      </c>
      <c r="Z92" s="114">
        <v>0</v>
      </c>
      <c r="AA92" s="114">
        <v>0</v>
      </c>
      <c r="AB92" s="114">
        <v>0</v>
      </c>
      <c r="AC92" s="114">
        <v>0.04</v>
      </c>
      <c r="AD92" s="114">
        <v>0</v>
      </c>
      <c r="AE92" s="114">
        <v>0.1</v>
      </c>
    </row>
    <row r="93" spans="1:31" x14ac:dyDescent="0.35">
      <c r="A93" s="113" t="s">
        <v>328</v>
      </c>
      <c r="B93" s="159"/>
      <c r="C93" s="114">
        <f t="shared" si="2"/>
        <v>759.10300000000018</v>
      </c>
      <c r="D93" s="114">
        <v>10.199999999999999</v>
      </c>
      <c r="E93" s="114">
        <v>214</v>
      </c>
      <c r="F93" s="114">
        <f t="shared" si="3"/>
        <v>555.30300000000022</v>
      </c>
      <c r="G93" s="114">
        <v>277.5</v>
      </c>
      <c r="H93" s="114">
        <v>10.5</v>
      </c>
      <c r="I93" s="114">
        <v>38.5</v>
      </c>
      <c r="J93" s="114">
        <v>13.3</v>
      </c>
      <c r="K93" s="114">
        <v>1.6</v>
      </c>
      <c r="L93" s="114">
        <v>15.8</v>
      </c>
      <c r="M93" s="114">
        <v>41.5</v>
      </c>
      <c r="N93" s="114">
        <v>1.5</v>
      </c>
      <c r="O93" s="114">
        <v>0.1</v>
      </c>
      <c r="P93" s="114">
        <v>3.0000000000000001E-3</v>
      </c>
      <c r="Q93" s="114">
        <v>0.3</v>
      </c>
      <c r="R93" s="114">
        <v>0.4</v>
      </c>
      <c r="S93" s="114">
        <v>4</v>
      </c>
      <c r="T93" s="114">
        <v>4.3</v>
      </c>
      <c r="U93" s="114">
        <v>0.1</v>
      </c>
      <c r="V93" s="114">
        <v>12</v>
      </c>
      <c r="W93" s="114">
        <v>16.600000000000001</v>
      </c>
      <c r="X93" s="114">
        <v>1.3</v>
      </c>
      <c r="Y93" s="114">
        <v>0.2</v>
      </c>
      <c r="Z93" s="114">
        <v>0.6</v>
      </c>
      <c r="AA93" s="114">
        <v>2.1</v>
      </c>
      <c r="AB93" s="114">
        <v>4.7</v>
      </c>
      <c r="AC93" s="114">
        <v>41.5</v>
      </c>
      <c r="AD93" s="114">
        <v>63.7</v>
      </c>
      <c r="AE93" s="114">
        <v>3.2</v>
      </c>
    </row>
    <row r="94" spans="1:31" x14ac:dyDescent="0.35">
      <c r="A94" s="113" t="s">
        <v>183</v>
      </c>
      <c r="B94" s="159"/>
      <c r="C94" s="114">
        <f t="shared" si="2"/>
        <v>237.35199999999992</v>
      </c>
      <c r="D94" s="114">
        <v>17.8</v>
      </c>
      <c r="E94" s="114">
        <v>116.8</v>
      </c>
      <c r="F94" s="114">
        <f t="shared" si="3"/>
        <v>138.35199999999995</v>
      </c>
      <c r="G94" s="114">
        <v>84.6</v>
      </c>
      <c r="H94" s="114">
        <v>27.4</v>
      </c>
      <c r="I94" s="114">
        <v>0.2</v>
      </c>
      <c r="J94" s="114">
        <v>0.1</v>
      </c>
      <c r="K94" s="114">
        <v>0.1</v>
      </c>
      <c r="L94" s="114">
        <v>1.6</v>
      </c>
      <c r="M94" s="114">
        <v>7.1</v>
      </c>
      <c r="N94" s="114">
        <v>0.1</v>
      </c>
      <c r="O94" s="114">
        <v>0</v>
      </c>
      <c r="P94" s="114">
        <v>0</v>
      </c>
      <c r="Q94" s="114">
        <v>0</v>
      </c>
      <c r="R94" s="114">
        <v>1E-3</v>
      </c>
      <c r="S94" s="114">
        <v>0.5</v>
      </c>
      <c r="T94" s="114">
        <v>0.1</v>
      </c>
      <c r="U94" s="114">
        <v>0</v>
      </c>
      <c r="V94" s="114">
        <v>1.2</v>
      </c>
      <c r="W94" s="114">
        <v>5</v>
      </c>
      <c r="X94" s="114">
        <v>0.04</v>
      </c>
      <c r="Y94" s="114">
        <v>1E-3</v>
      </c>
      <c r="Z94" s="114">
        <v>0.01</v>
      </c>
      <c r="AA94" s="114">
        <v>6</v>
      </c>
      <c r="AB94" s="114">
        <v>0.1</v>
      </c>
      <c r="AC94" s="114">
        <v>0.2</v>
      </c>
      <c r="AD94" s="114">
        <v>2.5</v>
      </c>
      <c r="AE94" s="114">
        <v>1.5</v>
      </c>
    </row>
    <row r="95" spans="1:31" x14ac:dyDescent="0.35">
      <c r="A95" s="113" t="s">
        <v>36</v>
      </c>
      <c r="B95" s="159"/>
      <c r="C95" s="114">
        <f t="shared" si="2"/>
        <v>498.92500000000001</v>
      </c>
      <c r="D95" s="114">
        <v>3.2</v>
      </c>
      <c r="E95" s="114">
        <v>194.4</v>
      </c>
      <c r="F95" s="114">
        <f t="shared" si="3"/>
        <v>307.72500000000002</v>
      </c>
      <c r="G95" s="114">
        <v>13.1</v>
      </c>
      <c r="H95" s="114">
        <v>7.9</v>
      </c>
      <c r="I95" s="114">
        <v>25.2</v>
      </c>
      <c r="J95" s="114">
        <v>11.7</v>
      </c>
      <c r="K95" s="114">
        <v>5</v>
      </c>
      <c r="L95" s="114">
        <v>8.4</v>
      </c>
      <c r="M95" s="114">
        <v>56.6</v>
      </c>
      <c r="N95" s="114">
        <v>1.1000000000000001</v>
      </c>
      <c r="O95" s="114">
        <v>0.02</v>
      </c>
      <c r="P95" s="114">
        <v>5.0000000000000001E-3</v>
      </c>
      <c r="Q95" s="114">
        <v>0.2</v>
      </c>
      <c r="R95" s="114">
        <v>0.7</v>
      </c>
      <c r="S95" s="114">
        <v>22.9</v>
      </c>
      <c r="T95" s="114">
        <v>2.2999999999999998</v>
      </c>
      <c r="U95" s="114">
        <v>0.1</v>
      </c>
      <c r="V95" s="114">
        <v>0.8</v>
      </c>
      <c r="W95" s="114">
        <v>27.7</v>
      </c>
      <c r="X95" s="114">
        <v>0.3</v>
      </c>
      <c r="Y95" s="114">
        <v>0.1</v>
      </c>
      <c r="Z95" s="114">
        <v>0.4</v>
      </c>
      <c r="AA95" s="114">
        <v>3.4</v>
      </c>
      <c r="AB95" s="114">
        <v>5.3</v>
      </c>
      <c r="AC95" s="114">
        <v>32.5</v>
      </c>
      <c r="AD95" s="114">
        <v>69.7</v>
      </c>
      <c r="AE95" s="114">
        <v>12.3</v>
      </c>
    </row>
    <row r="96" spans="1:31" x14ac:dyDescent="0.35">
      <c r="A96" s="113" t="s">
        <v>37</v>
      </c>
      <c r="B96" s="159"/>
      <c r="C96" s="114">
        <f t="shared" si="2"/>
        <v>22.295200000000005</v>
      </c>
      <c r="D96" s="114">
        <v>0</v>
      </c>
      <c r="E96" s="114">
        <v>0</v>
      </c>
      <c r="F96" s="114">
        <f t="shared" si="3"/>
        <v>22.295200000000005</v>
      </c>
      <c r="G96" s="114">
        <v>7.3</v>
      </c>
      <c r="H96" s="114">
        <v>0</v>
      </c>
      <c r="I96" s="114">
        <v>0.1</v>
      </c>
      <c r="J96" s="114">
        <v>0.02</v>
      </c>
      <c r="K96" s="114">
        <v>0.1</v>
      </c>
      <c r="L96" s="114">
        <v>2.0000000000000001E-4</v>
      </c>
      <c r="M96" s="114">
        <v>7.4</v>
      </c>
      <c r="N96" s="114">
        <v>0.1</v>
      </c>
      <c r="O96" s="114">
        <v>1E-3</v>
      </c>
      <c r="P96" s="114">
        <v>0</v>
      </c>
      <c r="Q96" s="114">
        <v>0.4</v>
      </c>
      <c r="R96" s="114">
        <v>0.1</v>
      </c>
      <c r="S96" s="114">
        <v>0.5</v>
      </c>
      <c r="T96" s="114">
        <v>0.2</v>
      </c>
      <c r="U96" s="114">
        <v>0</v>
      </c>
      <c r="V96" s="114">
        <v>0.02</v>
      </c>
      <c r="W96" s="114">
        <v>6</v>
      </c>
      <c r="X96" s="114">
        <v>0</v>
      </c>
      <c r="Y96" s="114">
        <v>0</v>
      </c>
      <c r="Z96" s="114">
        <v>0</v>
      </c>
      <c r="AA96" s="114">
        <v>0.01</v>
      </c>
      <c r="AB96" s="114">
        <v>0</v>
      </c>
      <c r="AC96" s="114">
        <v>4.0000000000000001E-3</v>
      </c>
      <c r="AD96" s="114">
        <v>0.01</v>
      </c>
      <c r="AE96" s="114">
        <v>0.03</v>
      </c>
    </row>
    <row r="97" spans="1:31" x14ac:dyDescent="0.35">
      <c r="A97" s="113" t="s">
        <v>175</v>
      </c>
      <c r="B97" s="159"/>
      <c r="C97" s="114">
        <f t="shared" si="2"/>
        <v>436.2</v>
      </c>
      <c r="D97" s="114">
        <v>3</v>
      </c>
      <c r="E97" s="114">
        <v>5.6</v>
      </c>
      <c r="F97" s="114">
        <f t="shared" si="3"/>
        <v>433.59999999999997</v>
      </c>
      <c r="G97" s="114">
        <v>0.9</v>
      </c>
      <c r="H97" s="114">
        <v>0</v>
      </c>
      <c r="I97" s="114">
        <v>0</v>
      </c>
      <c r="J97" s="114">
        <v>0</v>
      </c>
      <c r="K97" s="114">
        <v>5.8</v>
      </c>
      <c r="L97" s="114">
        <v>46.7</v>
      </c>
      <c r="M97" s="114">
        <v>105.1</v>
      </c>
      <c r="N97" s="114">
        <v>5.3</v>
      </c>
      <c r="O97" s="114">
        <v>0.5</v>
      </c>
      <c r="P97" s="114">
        <v>0.1</v>
      </c>
      <c r="Q97" s="114">
        <v>1.3</v>
      </c>
      <c r="R97" s="114">
        <v>6.1</v>
      </c>
      <c r="S97" s="114">
        <v>7.5</v>
      </c>
      <c r="T97" s="114">
        <v>14.2</v>
      </c>
      <c r="U97" s="114">
        <v>1.7</v>
      </c>
      <c r="V97" s="114">
        <v>6.4</v>
      </c>
      <c r="W97" s="114">
        <v>53.8</v>
      </c>
      <c r="X97" s="114">
        <v>1.9</v>
      </c>
      <c r="Y97" s="114">
        <v>2.1</v>
      </c>
      <c r="Z97" s="114">
        <v>4.0999999999999996</v>
      </c>
      <c r="AA97" s="114">
        <v>39.9</v>
      </c>
      <c r="AB97" s="114">
        <v>4.2</v>
      </c>
      <c r="AC97" s="114">
        <v>30.3</v>
      </c>
      <c r="AD97" s="114">
        <v>50.5</v>
      </c>
      <c r="AE97" s="114">
        <v>45.2</v>
      </c>
    </row>
    <row r="98" spans="1:31" x14ac:dyDescent="0.35">
      <c r="A98" s="113" t="s">
        <v>176</v>
      </c>
      <c r="B98" s="159"/>
      <c r="C98" s="114">
        <f t="shared" si="2"/>
        <v>217.70000000000002</v>
      </c>
      <c r="D98" s="114">
        <v>0</v>
      </c>
      <c r="E98" s="114">
        <v>0</v>
      </c>
      <c r="F98" s="114">
        <f t="shared" si="3"/>
        <v>217.70000000000002</v>
      </c>
      <c r="G98" s="114">
        <v>0</v>
      </c>
      <c r="H98" s="114">
        <v>0</v>
      </c>
      <c r="I98" s="114">
        <v>0</v>
      </c>
      <c r="J98" s="114">
        <v>0</v>
      </c>
      <c r="K98" s="114">
        <v>3.4</v>
      </c>
      <c r="L98" s="114">
        <v>6.1</v>
      </c>
      <c r="M98" s="114">
        <v>56.5</v>
      </c>
      <c r="N98" s="114">
        <v>5.2</v>
      </c>
      <c r="O98" s="114">
        <v>0.4</v>
      </c>
      <c r="P98" s="114">
        <v>0.1</v>
      </c>
      <c r="Q98" s="114">
        <v>0.1</v>
      </c>
      <c r="R98" s="114">
        <v>5.5</v>
      </c>
      <c r="S98" s="114">
        <v>10.4</v>
      </c>
      <c r="T98" s="114">
        <v>16.399999999999999</v>
      </c>
      <c r="U98" s="114">
        <v>0.7</v>
      </c>
      <c r="V98" s="114">
        <v>2.7</v>
      </c>
      <c r="W98" s="114">
        <v>9.6</v>
      </c>
      <c r="X98" s="114">
        <v>1.2</v>
      </c>
      <c r="Y98" s="114">
        <v>1.2</v>
      </c>
      <c r="Z98" s="114">
        <v>2.7</v>
      </c>
      <c r="AA98" s="114">
        <v>10.6</v>
      </c>
      <c r="AB98" s="114">
        <v>1</v>
      </c>
      <c r="AC98" s="114">
        <v>3.2</v>
      </c>
      <c r="AD98" s="114">
        <v>64.400000000000006</v>
      </c>
      <c r="AE98" s="114">
        <v>16.3</v>
      </c>
    </row>
    <row r="99" spans="1:31" x14ac:dyDescent="0.35">
      <c r="A99" s="113" t="s">
        <v>329</v>
      </c>
      <c r="B99" s="159"/>
      <c r="C99" s="114">
        <f t="shared" si="2"/>
        <v>0.34</v>
      </c>
      <c r="D99" s="114">
        <v>0</v>
      </c>
      <c r="E99" s="114">
        <v>0</v>
      </c>
      <c r="F99" s="114">
        <f t="shared" si="3"/>
        <v>0.34</v>
      </c>
      <c r="G99" s="114">
        <v>0</v>
      </c>
      <c r="H99" s="114">
        <v>0</v>
      </c>
      <c r="I99" s="114">
        <v>0</v>
      </c>
      <c r="J99" s="114">
        <v>0</v>
      </c>
      <c r="K99" s="114">
        <v>0</v>
      </c>
      <c r="L99" s="114">
        <v>0</v>
      </c>
      <c r="M99" s="114">
        <v>0</v>
      </c>
      <c r="N99" s="114">
        <v>0</v>
      </c>
      <c r="O99" s="114">
        <v>0</v>
      </c>
      <c r="P99" s="114">
        <v>0</v>
      </c>
      <c r="Q99" s="114">
        <v>0</v>
      </c>
      <c r="R99" s="114">
        <v>0</v>
      </c>
      <c r="S99" s="114">
        <v>0</v>
      </c>
      <c r="T99" s="114">
        <v>0</v>
      </c>
      <c r="U99" s="114">
        <v>0</v>
      </c>
      <c r="V99" s="114">
        <v>0</v>
      </c>
      <c r="W99" s="114">
        <v>0</v>
      </c>
      <c r="X99" s="114">
        <v>0</v>
      </c>
      <c r="Y99" s="114">
        <v>0</v>
      </c>
      <c r="Z99" s="114">
        <v>0</v>
      </c>
      <c r="AA99" s="114">
        <v>0</v>
      </c>
      <c r="AB99" s="114">
        <v>0</v>
      </c>
      <c r="AC99" s="114">
        <v>0</v>
      </c>
      <c r="AD99" s="114">
        <v>0.34</v>
      </c>
      <c r="AE99" s="114">
        <v>0</v>
      </c>
    </row>
    <row r="100" spans="1:31" x14ac:dyDescent="0.35">
      <c r="A100" s="118"/>
      <c r="B100" s="118"/>
      <c r="C100" s="128"/>
      <c r="D100" s="118"/>
      <c r="E100" s="118"/>
      <c r="F100" s="12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</row>
    <row r="101" spans="1:31" ht="15" customHeight="1" x14ac:dyDescent="0.35">
      <c r="A101" s="113" t="s">
        <v>327</v>
      </c>
      <c r="B101" s="159">
        <v>2016</v>
      </c>
      <c r="C101" s="114">
        <f t="shared" si="2"/>
        <v>772.75099999999998</v>
      </c>
      <c r="D101" s="114">
        <v>1.1000000000000001</v>
      </c>
      <c r="E101" s="114">
        <v>364.5</v>
      </c>
      <c r="F101" s="114">
        <f t="shared" si="3"/>
        <v>409.351</v>
      </c>
      <c r="G101" s="114">
        <v>0.8</v>
      </c>
      <c r="H101" s="114">
        <v>358.9</v>
      </c>
      <c r="I101" s="114">
        <v>49</v>
      </c>
      <c r="J101" s="114">
        <v>0.2</v>
      </c>
      <c r="K101" s="114">
        <v>1.0999999999999999E-2</v>
      </c>
      <c r="L101" s="114">
        <v>0.4</v>
      </c>
      <c r="M101" s="114">
        <v>8.0000000000000002E-3</v>
      </c>
      <c r="N101" s="114">
        <v>4.0000000000000001E-3</v>
      </c>
      <c r="O101" s="114">
        <v>0</v>
      </c>
      <c r="P101" s="114">
        <v>0</v>
      </c>
      <c r="Q101" s="114">
        <v>0</v>
      </c>
      <c r="R101" s="114">
        <v>0</v>
      </c>
      <c r="S101" s="114">
        <v>0</v>
      </c>
      <c r="T101" s="114">
        <v>0</v>
      </c>
      <c r="U101" s="114">
        <v>0</v>
      </c>
      <c r="V101" s="114">
        <v>0</v>
      </c>
      <c r="W101" s="114">
        <v>4.0000000000000001E-3</v>
      </c>
      <c r="X101" s="114">
        <v>0</v>
      </c>
      <c r="Y101" s="114">
        <v>0</v>
      </c>
      <c r="Z101" s="114">
        <v>0</v>
      </c>
      <c r="AA101" s="114">
        <v>0</v>
      </c>
      <c r="AB101" s="114">
        <v>4.0000000000000001E-3</v>
      </c>
      <c r="AC101" s="114">
        <v>1.2999999999999999E-2</v>
      </c>
      <c r="AD101" s="114">
        <v>0</v>
      </c>
      <c r="AE101" s="114">
        <v>7.0000000000000001E-3</v>
      </c>
    </row>
    <row r="102" spans="1:31" x14ac:dyDescent="0.35">
      <c r="A102" s="113" t="s">
        <v>328</v>
      </c>
      <c r="B102" s="159"/>
      <c r="C102" s="114">
        <f t="shared" si="2"/>
        <v>772.77700000000004</v>
      </c>
      <c r="D102" s="114">
        <v>10.3</v>
      </c>
      <c r="E102" s="114">
        <v>229.3</v>
      </c>
      <c r="F102" s="114">
        <f t="shared" si="3"/>
        <v>553.77700000000004</v>
      </c>
      <c r="G102" s="114">
        <v>277.39999999999998</v>
      </c>
      <c r="H102" s="114">
        <v>11.8</v>
      </c>
      <c r="I102" s="114">
        <v>32.5</v>
      </c>
      <c r="J102" s="114">
        <v>7.7</v>
      </c>
      <c r="K102" s="114">
        <v>1.8</v>
      </c>
      <c r="L102" s="114">
        <v>17.100000000000001</v>
      </c>
      <c r="M102" s="114">
        <v>42.7</v>
      </c>
      <c r="N102" s="114">
        <v>1.9</v>
      </c>
      <c r="O102" s="114">
        <v>7.3999999999999996E-2</v>
      </c>
      <c r="P102" s="114">
        <v>3.0000000000000001E-3</v>
      </c>
      <c r="Q102" s="114">
        <v>0.3</v>
      </c>
      <c r="R102" s="114">
        <v>0.8</v>
      </c>
      <c r="S102" s="114">
        <v>3.8</v>
      </c>
      <c r="T102" s="114">
        <v>3.9</v>
      </c>
      <c r="U102" s="114">
        <v>0.1</v>
      </c>
      <c r="V102" s="114">
        <v>11.8</v>
      </c>
      <c r="W102" s="114">
        <v>17.2</v>
      </c>
      <c r="X102" s="114">
        <v>0.5</v>
      </c>
      <c r="Y102" s="114">
        <v>1.4</v>
      </c>
      <c r="Z102" s="114">
        <v>0.8</v>
      </c>
      <c r="AA102" s="114">
        <v>2.4</v>
      </c>
      <c r="AB102" s="114">
        <v>5.0999999999999996</v>
      </c>
      <c r="AC102" s="114">
        <v>43.4</v>
      </c>
      <c r="AD102" s="114">
        <v>66.099999999999994</v>
      </c>
      <c r="AE102" s="114">
        <v>3.2</v>
      </c>
    </row>
    <row r="103" spans="1:31" x14ac:dyDescent="0.35">
      <c r="A103" s="113" t="s">
        <v>183</v>
      </c>
      <c r="B103" s="159"/>
      <c r="C103" s="114">
        <f t="shared" si="2"/>
        <v>244.97899999999998</v>
      </c>
      <c r="D103" s="114">
        <v>16.2</v>
      </c>
      <c r="E103" s="114">
        <v>127.9</v>
      </c>
      <c r="F103" s="114">
        <f t="shared" si="3"/>
        <v>133.279</v>
      </c>
      <c r="G103" s="114">
        <v>82.2</v>
      </c>
      <c r="H103" s="114">
        <v>27.7</v>
      </c>
      <c r="I103" s="114">
        <v>0.3</v>
      </c>
      <c r="J103" s="114">
        <v>8.5999999999999993E-2</v>
      </c>
      <c r="K103" s="114">
        <v>8.5000000000000006E-2</v>
      </c>
      <c r="L103" s="114">
        <v>1.4</v>
      </c>
      <c r="M103" s="114">
        <v>6.2</v>
      </c>
      <c r="N103" s="114">
        <v>0.1</v>
      </c>
      <c r="O103" s="114">
        <v>0</v>
      </c>
      <c r="P103" s="114">
        <v>0</v>
      </c>
      <c r="Q103" s="114">
        <v>0</v>
      </c>
      <c r="R103" s="114">
        <v>2.3E-2</v>
      </c>
      <c r="S103" s="114">
        <v>0</v>
      </c>
      <c r="T103" s="114">
        <v>0.1</v>
      </c>
      <c r="U103" s="114">
        <v>0</v>
      </c>
      <c r="V103" s="114">
        <v>1.1000000000000001</v>
      </c>
      <c r="W103" s="114">
        <v>4.7</v>
      </c>
      <c r="X103" s="114">
        <v>0.04</v>
      </c>
      <c r="Y103" s="114">
        <v>2E-3</v>
      </c>
      <c r="Z103" s="114">
        <v>1.2E-2</v>
      </c>
      <c r="AA103" s="114">
        <v>6</v>
      </c>
      <c r="AB103" s="114">
        <v>3.1E-2</v>
      </c>
      <c r="AC103" s="114">
        <v>0.2</v>
      </c>
      <c r="AD103" s="114">
        <v>1.9</v>
      </c>
      <c r="AE103" s="114">
        <v>1.1000000000000001</v>
      </c>
    </row>
    <row r="104" spans="1:31" x14ac:dyDescent="0.35">
      <c r="A104" s="113" t="s">
        <v>36</v>
      </c>
      <c r="B104" s="159"/>
      <c r="C104" s="114">
        <f t="shared" si="2"/>
        <v>478.79699999999997</v>
      </c>
      <c r="D104" s="114">
        <v>2.2999999999999998</v>
      </c>
      <c r="E104" s="114">
        <v>177.2</v>
      </c>
      <c r="F104" s="114">
        <f t="shared" si="3"/>
        <v>303.89699999999999</v>
      </c>
      <c r="G104" s="114">
        <v>12.1</v>
      </c>
      <c r="H104" s="114">
        <v>8.6</v>
      </c>
      <c r="I104" s="114">
        <v>24.7</v>
      </c>
      <c r="J104" s="114">
        <v>12.3</v>
      </c>
      <c r="K104" s="114">
        <v>4.5999999999999996</v>
      </c>
      <c r="L104" s="114">
        <v>7.6</v>
      </c>
      <c r="M104" s="114">
        <v>56</v>
      </c>
      <c r="N104" s="114">
        <v>1.4</v>
      </c>
      <c r="O104" s="114">
        <v>2.9000000000000001E-2</v>
      </c>
      <c r="P104" s="114">
        <v>5.0000000000000001E-3</v>
      </c>
      <c r="Q104" s="114">
        <v>0.2</v>
      </c>
      <c r="R104" s="114">
        <v>0.8</v>
      </c>
      <c r="S104" s="114">
        <v>20.6</v>
      </c>
      <c r="T104" s="114">
        <v>2.4</v>
      </c>
      <c r="U104" s="114">
        <v>6.3E-2</v>
      </c>
      <c r="V104" s="114">
        <v>1.4</v>
      </c>
      <c r="W104" s="114">
        <v>28.1</v>
      </c>
      <c r="X104" s="114">
        <v>0.3</v>
      </c>
      <c r="Y104" s="114">
        <v>0.1</v>
      </c>
      <c r="Z104" s="114">
        <v>0.4</v>
      </c>
      <c r="AA104" s="114">
        <v>3.5</v>
      </c>
      <c r="AB104" s="114">
        <v>12.3</v>
      </c>
      <c r="AC104" s="114">
        <v>34.1</v>
      </c>
      <c r="AD104" s="114">
        <v>62.1</v>
      </c>
      <c r="AE104" s="114">
        <v>10.199999999999999</v>
      </c>
    </row>
    <row r="105" spans="1:31" x14ac:dyDescent="0.35">
      <c r="A105" s="113" t="s">
        <v>37</v>
      </c>
      <c r="B105" s="159"/>
      <c r="C105" s="114">
        <f t="shared" si="2"/>
        <v>22.695000000000004</v>
      </c>
      <c r="D105" s="114">
        <v>0</v>
      </c>
      <c r="E105" s="114">
        <v>0</v>
      </c>
      <c r="F105" s="114">
        <f t="shared" si="3"/>
        <v>22.695000000000004</v>
      </c>
      <c r="G105" s="114">
        <v>7.3</v>
      </c>
      <c r="H105" s="114">
        <v>0</v>
      </c>
      <c r="I105" s="114">
        <v>0.2</v>
      </c>
      <c r="J105" s="114">
        <v>1.4999999999999999E-2</v>
      </c>
      <c r="K105" s="114">
        <v>8.6999999999999994E-2</v>
      </c>
      <c r="L105" s="114">
        <v>3.2000000000000001E-2</v>
      </c>
      <c r="M105" s="114">
        <v>7.5</v>
      </c>
      <c r="N105" s="114">
        <v>0.1</v>
      </c>
      <c r="O105" s="114">
        <v>2E-3</v>
      </c>
      <c r="P105" s="114">
        <v>0</v>
      </c>
      <c r="Q105" s="114">
        <v>0.2</v>
      </c>
      <c r="R105" s="114">
        <v>8.5000000000000006E-2</v>
      </c>
      <c r="S105" s="114">
        <v>0.7</v>
      </c>
      <c r="T105" s="114">
        <v>0.3</v>
      </c>
      <c r="U105" s="114">
        <v>0</v>
      </c>
      <c r="V105" s="114">
        <v>4.4999999999999998E-2</v>
      </c>
      <c r="W105" s="114">
        <v>6</v>
      </c>
      <c r="X105" s="114">
        <v>0</v>
      </c>
      <c r="Y105" s="114">
        <v>0</v>
      </c>
      <c r="Z105" s="114">
        <v>1E-3</v>
      </c>
      <c r="AA105" s="114">
        <v>8.2000000000000003E-2</v>
      </c>
      <c r="AB105" s="114">
        <v>2E-3</v>
      </c>
      <c r="AC105" s="114">
        <v>1E-3</v>
      </c>
      <c r="AD105" s="114">
        <v>1.4E-2</v>
      </c>
      <c r="AE105" s="114">
        <v>2.9000000000000001E-2</v>
      </c>
    </row>
    <row r="106" spans="1:31" x14ac:dyDescent="0.35">
      <c r="A106" s="113" t="s">
        <v>175</v>
      </c>
      <c r="B106" s="159"/>
      <c r="C106" s="114">
        <f t="shared" si="2"/>
        <v>445.17400000000004</v>
      </c>
      <c r="D106" s="114">
        <v>1.2</v>
      </c>
      <c r="E106" s="114">
        <v>5.5</v>
      </c>
      <c r="F106" s="114">
        <f t="shared" si="3"/>
        <v>440.87400000000002</v>
      </c>
      <c r="G106" s="114">
        <v>1.1000000000000001</v>
      </c>
      <c r="H106" s="114">
        <v>0</v>
      </c>
      <c r="I106" s="114">
        <v>0</v>
      </c>
      <c r="J106" s="114">
        <v>0</v>
      </c>
      <c r="K106" s="114">
        <v>5.9</v>
      </c>
      <c r="L106" s="114">
        <v>47.9</v>
      </c>
      <c r="M106" s="114">
        <v>106.7</v>
      </c>
      <c r="N106" s="114">
        <v>5.4</v>
      </c>
      <c r="O106" s="114">
        <v>0.5</v>
      </c>
      <c r="P106" s="114">
        <v>7.3999999999999996E-2</v>
      </c>
      <c r="Q106" s="114">
        <v>1.5</v>
      </c>
      <c r="R106" s="114">
        <v>6.2</v>
      </c>
      <c r="S106" s="114">
        <v>7.9</v>
      </c>
      <c r="T106" s="114">
        <v>14.5</v>
      </c>
      <c r="U106" s="114">
        <v>1.7</v>
      </c>
      <c r="V106" s="114">
        <v>6</v>
      </c>
      <c r="W106" s="114">
        <v>51.9</v>
      </c>
      <c r="X106" s="114">
        <v>4.0999999999999996</v>
      </c>
      <c r="Y106" s="114">
        <v>2.2000000000000002</v>
      </c>
      <c r="Z106" s="114">
        <v>4.3</v>
      </c>
      <c r="AA106" s="114">
        <v>39.4</v>
      </c>
      <c r="AB106" s="114">
        <v>4.3</v>
      </c>
      <c r="AC106" s="114">
        <v>30.5</v>
      </c>
      <c r="AD106" s="114">
        <v>53</v>
      </c>
      <c r="AE106" s="114">
        <v>45.8</v>
      </c>
    </row>
    <row r="107" spans="1:31" x14ac:dyDescent="0.35">
      <c r="A107" s="113" t="s">
        <v>176</v>
      </c>
      <c r="B107" s="159"/>
      <c r="C107" s="114">
        <f t="shared" si="2"/>
        <v>226.15800000000004</v>
      </c>
      <c r="D107" s="114">
        <v>0</v>
      </c>
      <c r="E107" s="114">
        <v>0</v>
      </c>
      <c r="F107" s="114">
        <f t="shared" si="3"/>
        <v>226.15800000000004</v>
      </c>
      <c r="G107" s="114">
        <v>0</v>
      </c>
      <c r="H107" s="114">
        <v>0</v>
      </c>
      <c r="I107" s="114">
        <v>0</v>
      </c>
      <c r="J107" s="114">
        <v>0</v>
      </c>
      <c r="K107" s="114">
        <v>3.5</v>
      </c>
      <c r="L107" s="114">
        <v>6.8</v>
      </c>
      <c r="M107" s="114">
        <v>59.1</v>
      </c>
      <c r="N107" s="114">
        <v>5.9</v>
      </c>
      <c r="O107" s="114">
        <v>0.3</v>
      </c>
      <c r="P107" s="114">
        <v>5.8000000000000003E-2</v>
      </c>
      <c r="Q107" s="114">
        <v>1.7</v>
      </c>
      <c r="R107" s="114">
        <v>5.7</v>
      </c>
      <c r="S107" s="114">
        <v>9.6</v>
      </c>
      <c r="T107" s="114">
        <v>16.8</v>
      </c>
      <c r="U107" s="114">
        <v>0.7</v>
      </c>
      <c r="V107" s="114">
        <v>3.1</v>
      </c>
      <c r="W107" s="114">
        <v>9.8000000000000007</v>
      </c>
      <c r="X107" s="114">
        <v>1.2</v>
      </c>
      <c r="Y107" s="114">
        <v>1.3</v>
      </c>
      <c r="Z107" s="114">
        <v>2.9</v>
      </c>
      <c r="AA107" s="114">
        <v>12.3</v>
      </c>
      <c r="AB107" s="114">
        <v>0.8</v>
      </c>
      <c r="AC107" s="114">
        <v>3.3</v>
      </c>
      <c r="AD107" s="114">
        <v>57.2</v>
      </c>
      <c r="AE107" s="114">
        <v>24.1</v>
      </c>
    </row>
    <row r="108" spans="1:31" x14ac:dyDescent="0.35">
      <c r="A108" s="113" t="s">
        <v>329</v>
      </c>
      <c r="B108" s="159"/>
      <c r="C108" s="114">
        <f t="shared" si="2"/>
        <v>0.33</v>
      </c>
      <c r="D108" s="114">
        <v>0</v>
      </c>
      <c r="E108" s="114">
        <v>0</v>
      </c>
      <c r="F108" s="114">
        <f t="shared" si="3"/>
        <v>0.33</v>
      </c>
      <c r="G108" s="114">
        <v>0</v>
      </c>
      <c r="H108" s="114">
        <v>0</v>
      </c>
      <c r="I108" s="114">
        <v>0</v>
      </c>
      <c r="J108" s="114">
        <v>0</v>
      </c>
      <c r="K108" s="114">
        <v>0</v>
      </c>
      <c r="L108" s="114">
        <v>0</v>
      </c>
      <c r="M108" s="114">
        <v>0</v>
      </c>
      <c r="N108" s="114">
        <v>0</v>
      </c>
      <c r="O108" s="114">
        <v>0</v>
      </c>
      <c r="P108" s="114">
        <v>0</v>
      </c>
      <c r="Q108" s="114">
        <v>0</v>
      </c>
      <c r="R108" s="114">
        <v>0</v>
      </c>
      <c r="S108" s="114">
        <v>0</v>
      </c>
      <c r="T108" s="114">
        <v>0</v>
      </c>
      <c r="U108" s="114">
        <v>0</v>
      </c>
      <c r="V108" s="114">
        <v>0</v>
      </c>
      <c r="W108" s="114">
        <v>0</v>
      </c>
      <c r="X108" s="114">
        <v>0</v>
      </c>
      <c r="Y108" s="114">
        <v>0</v>
      </c>
      <c r="Z108" s="114">
        <v>0</v>
      </c>
      <c r="AA108" s="114">
        <v>0</v>
      </c>
      <c r="AB108" s="114">
        <v>0</v>
      </c>
      <c r="AC108" s="114">
        <v>0</v>
      </c>
      <c r="AD108" s="114">
        <v>0.33</v>
      </c>
      <c r="AE108" s="114">
        <v>0</v>
      </c>
    </row>
    <row r="109" spans="1:31" x14ac:dyDescent="0.35">
      <c r="A109" s="118"/>
      <c r="B109" s="118"/>
      <c r="C109" s="128"/>
      <c r="D109" s="118"/>
      <c r="E109" s="118"/>
      <c r="F109" s="12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</row>
    <row r="110" spans="1:31" ht="15" customHeight="1" x14ac:dyDescent="0.35">
      <c r="A110" s="113" t="s">
        <v>327</v>
      </c>
      <c r="B110" s="159">
        <v>2017</v>
      </c>
      <c r="C110" s="114">
        <f t="shared" si="2"/>
        <v>772.36699999999996</v>
      </c>
      <c r="D110" s="120">
        <v>0.9</v>
      </c>
      <c r="E110" s="120">
        <v>361.5</v>
      </c>
      <c r="F110" s="114">
        <f t="shared" si="3"/>
        <v>411.76699999999994</v>
      </c>
      <c r="G110" s="120">
        <v>0.8</v>
      </c>
      <c r="H110" s="120">
        <v>360.8</v>
      </c>
      <c r="I110" s="120">
        <v>49.5</v>
      </c>
      <c r="J110" s="120">
        <v>0.2</v>
      </c>
      <c r="K110" s="120">
        <v>0.02</v>
      </c>
      <c r="L110" s="120">
        <v>0.4</v>
      </c>
      <c r="M110" s="120">
        <v>0.02</v>
      </c>
      <c r="N110" s="120">
        <v>4.0000000000000001E-3</v>
      </c>
      <c r="O110" s="120">
        <v>0</v>
      </c>
      <c r="P110" s="120">
        <v>0</v>
      </c>
      <c r="Q110" s="120">
        <v>0</v>
      </c>
      <c r="R110" s="120">
        <v>0</v>
      </c>
      <c r="S110" s="120">
        <v>1E-3</v>
      </c>
      <c r="T110" s="120">
        <v>0</v>
      </c>
      <c r="U110" s="120">
        <v>0</v>
      </c>
      <c r="V110" s="120">
        <v>0</v>
      </c>
      <c r="W110" s="120">
        <v>0.01</v>
      </c>
      <c r="X110" s="120">
        <v>0</v>
      </c>
      <c r="Y110" s="120">
        <v>0</v>
      </c>
      <c r="Z110" s="120">
        <v>0</v>
      </c>
      <c r="AA110" s="120">
        <v>0</v>
      </c>
      <c r="AB110" s="120">
        <v>0</v>
      </c>
      <c r="AC110" s="120">
        <v>0.01</v>
      </c>
      <c r="AD110" s="120">
        <v>2E-3</v>
      </c>
      <c r="AE110" s="120">
        <v>0</v>
      </c>
    </row>
    <row r="111" spans="1:31" x14ac:dyDescent="0.35">
      <c r="A111" s="113" t="s">
        <v>328</v>
      </c>
      <c r="B111" s="159"/>
      <c r="C111" s="114">
        <f t="shared" si="2"/>
        <v>740.81999999999994</v>
      </c>
      <c r="D111" s="120">
        <v>10.1</v>
      </c>
      <c r="E111" s="120">
        <v>245.6</v>
      </c>
      <c r="F111" s="114">
        <f t="shared" si="3"/>
        <v>505.31999999999994</v>
      </c>
      <c r="G111" s="120">
        <v>283.3</v>
      </c>
      <c r="H111" s="120">
        <v>14.9</v>
      </c>
      <c r="I111" s="120">
        <v>36.9</v>
      </c>
      <c r="J111" s="120">
        <v>7.9</v>
      </c>
      <c r="K111" s="120">
        <v>1.8</v>
      </c>
      <c r="L111" s="120">
        <v>17.100000000000001</v>
      </c>
      <c r="M111" s="120">
        <v>43.3</v>
      </c>
      <c r="N111" s="120">
        <v>1.8</v>
      </c>
      <c r="O111" s="120">
        <v>0.08</v>
      </c>
      <c r="P111" s="120">
        <v>0.01</v>
      </c>
      <c r="Q111" s="120">
        <v>0.3</v>
      </c>
      <c r="R111" s="120">
        <v>0.4</v>
      </c>
      <c r="S111" s="120">
        <v>5</v>
      </c>
      <c r="T111" s="120">
        <v>5.3</v>
      </c>
      <c r="U111" s="120">
        <v>0.1</v>
      </c>
      <c r="V111" s="120">
        <v>11</v>
      </c>
      <c r="W111" s="120">
        <v>16.3</v>
      </c>
      <c r="X111" s="120">
        <v>0.4</v>
      </c>
      <c r="Y111" s="120">
        <v>1.4</v>
      </c>
      <c r="Z111" s="120">
        <v>0.8</v>
      </c>
      <c r="AA111" s="120">
        <v>3.6</v>
      </c>
      <c r="AB111" s="120">
        <v>5.7</v>
      </c>
      <c r="AC111" s="120">
        <v>44.7</v>
      </c>
      <c r="AD111" s="120">
        <v>3.2</v>
      </c>
      <c r="AE111" s="120">
        <v>0.03</v>
      </c>
    </row>
    <row r="112" spans="1:31" x14ac:dyDescent="0.35">
      <c r="A112" s="113" t="s">
        <v>330</v>
      </c>
      <c r="B112" s="159"/>
      <c r="C112" s="114">
        <f t="shared" si="2"/>
        <v>247.32999999999998</v>
      </c>
      <c r="D112" s="120">
        <v>18.7</v>
      </c>
      <c r="E112" s="120">
        <v>142.19999999999999</v>
      </c>
      <c r="F112" s="114">
        <f t="shared" si="3"/>
        <v>123.82999999999998</v>
      </c>
      <c r="G112" s="120">
        <v>76.099999999999994</v>
      </c>
      <c r="H112" s="120">
        <v>27</v>
      </c>
      <c r="I112" s="120">
        <v>0.2</v>
      </c>
      <c r="J112" s="120">
        <v>0.2</v>
      </c>
      <c r="K112" s="120">
        <v>7.0000000000000007E-2</v>
      </c>
      <c r="L112" s="120">
        <v>0.3</v>
      </c>
      <c r="M112" s="120">
        <v>6.4</v>
      </c>
      <c r="N112" s="120">
        <v>0.1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0.2</v>
      </c>
      <c r="U112" s="120">
        <v>0</v>
      </c>
      <c r="V112" s="120">
        <v>1</v>
      </c>
      <c r="W112" s="120">
        <v>5</v>
      </c>
      <c r="X112" s="120">
        <v>0</v>
      </c>
      <c r="Y112" s="120">
        <v>0</v>
      </c>
      <c r="Z112" s="120">
        <v>0.03</v>
      </c>
      <c r="AA112" s="120">
        <v>6.5</v>
      </c>
      <c r="AB112" s="120">
        <v>0.02</v>
      </c>
      <c r="AC112" s="120">
        <v>0.1</v>
      </c>
      <c r="AD112" s="120">
        <v>0.6</v>
      </c>
      <c r="AE112" s="120">
        <v>0.01</v>
      </c>
    </row>
    <row r="113" spans="1:31" x14ac:dyDescent="0.35">
      <c r="A113" s="113" t="s">
        <v>36</v>
      </c>
      <c r="B113" s="159"/>
      <c r="C113" s="114">
        <f t="shared" si="2"/>
        <v>409.59999999999997</v>
      </c>
      <c r="D113" s="120">
        <v>1.3</v>
      </c>
      <c r="E113" s="120">
        <v>167.6</v>
      </c>
      <c r="F113" s="114">
        <f t="shared" si="3"/>
        <v>243.29999999999998</v>
      </c>
      <c r="G113" s="120">
        <v>11.9</v>
      </c>
      <c r="H113" s="120">
        <v>2.1</v>
      </c>
      <c r="I113" s="120">
        <v>29.3</v>
      </c>
      <c r="J113" s="120">
        <v>12.9</v>
      </c>
      <c r="K113" s="120">
        <v>5.5</v>
      </c>
      <c r="L113" s="120">
        <v>7.3</v>
      </c>
      <c r="M113" s="120">
        <v>57.5</v>
      </c>
      <c r="N113" s="120">
        <v>1.3</v>
      </c>
      <c r="O113" s="120">
        <v>0.03</v>
      </c>
      <c r="P113" s="120">
        <v>0.01</v>
      </c>
      <c r="Q113" s="120">
        <v>0.2</v>
      </c>
      <c r="R113" s="120">
        <v>0.4</v>
      </c>
      <c r="S113" s="120">
        <v>20.8</v>
      </c>
      <c r="T113" s="120">
        <v>2.7</v>
      </c>
      <c r="U113" s="120">
        <v>0.06</v>
      </c>
      <c r="V113" s="120">
        <v>1.4</v>
      </c>
      <c r="W113" s="120">
        <v>29.4</v>
      </c>
      <c r="X113" s="120">
        <v>0.2</v>
      </c>
      <c r="Y113" s="120">
        <v>0.1</v>
      </c>
      <c r="Z113" s="120">
        <v>0.5</v>
      </c>
      <c r="AA113" s="120">
        <v>3.3</v>
      </c>
      <c r="AB113" s="120">
        <v>12.6</v>
      </c>
      <c r="AC113" s="120">
        <v>35.1</v>
      </c>
      <c r="AD113" s="120">
        <v>8.6</v>
      </c>
      <c r="AE113" s="120">
        <v>0.1</v>
      </c>
    </row>
    <row r="114" spans="1:31" x14ac:dyDescent="0.35">
      <c r="A114" s="113" t="s">
        <v>37</v>
      </c>
      <c r="B114" s="159"/>
      <c r="C114" s="114">
        <f t="shared" si="2"/>
        <v>26.691999999999997</v>
      </c>
      <c r="D114" s="120">
        <v>0</v>
      </c>
      <c r="E114" s="120">
        <v>0</v>
      </c>
      <c r="F114" s="114">
        <f t="shared" si="3"/>
        <v>26.691999999999997</v>
      </c>
      <c r="G114" s="120">
        <v>7.3</v>
      </c>
      <c r="H114" s="120">
        <v>0</v>
      </c>
      <c r="I114" s="120">
        <v>0.2</v>
      </c>
      <c r="J114" s="120">
        <v>7.0000000000000007E-2</v>
      </c>
      <c r="K114" s="120">
        <v>0.01</v>
      </c>
      <c r="L114" s="120">
        <v>0</v>
      </c>
      <c r="M114" s="120">
        <v>9.5</v>
      </c>
      <c r="N114" s="120">
        <v>0.06</v>
      </c>
      <c r="O114" s="120">
        <v>2E-3</v>
      </c>
      <c r="P114" s="120">
        <v>0</v>
      </c>
      <c r="Q114" s="120">
        <v>0.2</v>
      </c>
      <c r="R114" s="120">
        <v>0.7</v>
      </c>
      <c r="S114" s="120">
        <v>1.2</v>
      </c>
      <c r="T114" s="120">
        <v>0.3</v>
      </c>
      <c r="U114" s="120">
        <v>0</v>
      </c>
      <c r="V114" s="120">
        <v>0.04</v>
      </c>
      <c r="W114" s="120">
        <v>7</v>
      </c>
      <c r="X114" s="120">
        <v>0</v>
      </c>
      <c r="Y114" s="120">
        <v>0</v>
      </c>
      <c r="Z114" s="120">
        <v>0</v>
      </c>
      <c r="AA114" s="120">
        <v>0.1</v>
      </c>
      <c r="AB114" s="120">
        <v>0</v>
      </c>
      <c r="AC114" s="120">
        <v>0</v>
      </c>
      <c r="AD114" s="120">
        <v>0.01</v>
      </c>
      <c r="AE114" s="120">
        <v>0</v>
      </c>
    </row>
    <row r="115" spans="1:31" x14ac:dyDescent="0.35">
      <c r="A115" s="113" t="s">
        <v>175</v>
      </c>
      <c r="B115" s="159"/>
      <c r="C115" s="114">
        <f t="shared" si="2"/>
        <v>394.30000000000007</v>
      </c>
      <c r="D115" s="120">
        <v>2.2000000000000002</v>
      </c>
      <c r="E115" s="120">
        <v>4</v>
      </c>
      <c r="F115" s="114">
        <f t="shared" si="3"/>
        <v>392.50000000000006</v>
      </c>
      <c r="G115" s="120">
        <v>1</v>
      </c>
      <c r="H115" s="120">
        <v>0</v>
      </c>
      <c r="I115" s="120">
        <v>0</v>
      </c>
      <c r="J115" s="120">
        <v>0</v>
      </c>
      <c r="K115" s="120">
        <v>6.5</v>
      </c>
      <c r="L115" s="120">
        <v>46.5</v>
      </c>
      <c r="M115" s="120">
        <v>109.4</v>
      </c>
      <c r="N115" s="120">
        <v>6</v>
      </c>
      <c r="O115" s="120">
        <v>0.6</v>
      </c>
      <c r="P115" s="120"/>
      <c r="Q115" s="120">
        <v>1.6</v>
      </c>
      <c r="R115" s="120">
        <v>5.5</v>
      </c>
      <c r="S115" s="120">
        <v>9.4</v>
      </c>
      <c r="T115" s="120">
        <v>14.4</v>
      </c>
      <c r="U115" s="120">
        <v>1.8</v>
      </c>
      <c r="V115" s="120">
        <v>6.3</v>
      </c>
      <c r="W115" s="120">
        <v>52.9</v>
      </c>
      <c r="X115" s="120">
        <v>1.5</v>
      </c>
      <c r="Y115" s="120">
        <v>2.5</v>
      </c>
      <c r="Z115" s="120">
        <v>4.7</v>
      </c>
      <c r="AA115" s="120">
        <v>41</v>
      </c>
      <c r="AB115" s="120">
        <v>4.4000000000000004</v>
      </c>
      <c r="AC115" s="120">
        <v>29.8</v>
      </c>
      <c r="AD115" s="120">
        <v>44.6</v>
      </c>
      <c r="AE115" s="120">
        <v>2.1</v>
      </c>
    </row>
    <row r="116" spans="1:31" x14ac:dyDescent="0.35">
      <c r="A116" s="113" t="s">
        <v>176</v>
      </c>
      <c r="B116" s="159"/>
      <c r="C116" s="114">
        <f t="shared" si="2"/>
        <v>168.20000000000002</v>
      </c>
      <c r="D116" s="120">
        <v>0</v>
      </c>
      <c r="E116" s="120">
        <v>0</v>
      </c>
      <c r="F116" s="114">
        <f t="shared" si="3"/>
        <v>168.20000000000002</v>
      </c>
      <c r="G116" s="120">
        <v>0</v>
      </c>
      <c r="H116" s="120">
        <v>0</v>
      </c>
      <c r="I116" s="120">
        <v>0</v>
      </c>
      <c r="J116" s="120">
        <v>0</v>
      </c>
      <c r="K116" s="120">
        <v>3.8</v>
      </c>
      <c r="L116" s="120">
        <v>7</v>
      </c>
      <c r="M116" s="120">
        <v>58.9</v>
      </c>
      <c r="N116" s="120">
        <v>6.1</v>
      </c>
      <c r="O116" s="120">
        <v>0.3</v>
      </c>
      <c r="P116" s="120"/>
      <c r="Q116" s="120">
        <v>1.6</v>
      </c>
      <c r="R116" s="120">
        <v>5.7</v>
      </c>
      <c r="S116" s="120">
        <v>10.4</v>
      </c>
      <c r="T116" s="120">
        <v>16.3</v>
      </c>
      <c r="U116" s="120">
        <v>0.8</v>
      </c>
      <c r="V116" s="120">
        <v>3.3</v>
      </c>
      <c r="W116" s="120">
        <v>8.9</v>
      </c>
      <c r="X116" s="120">
        <v>0.9</v>
      </c>
      <c r="Y116" s="120">
        <v>1.2</v>
      </c>
      <c r="Z116" s="120">
        <v>2.9</v>
      </c>
      <c r="AA116" s="120">
        <v>12.4</v>
      </c>
      <c r="AB116" s="120">
        <v>0.8</v>
      </c>
      <c r="AC116" s="120">
        <v>3</v>
      </c>
      <c r="AD116" s="120">
        <v>23.5</v>
      </c>
      <c r="AE116" s="120">
        <v>0.4</v>
      </c>
    </row>
    <row r="117" spans="1:31" x14ac:dyDescent="0.35">
      <c r="A117" s="113" t="s">
        <v>329</v>
      </c>
      <c r="B117" s="159"/>
      <c r="C117" s="114">
        <f t="shared" si="2"/>
        <v>0.33</v>
      </c>
      <c r="D117" s="114">
        <v>0</v>
      </c>
      <c r="E117" s="114">
        <v>0</v>
      </c>
      <c r="F117" s="114">
        <f t="shared" si="3"/>
        <v>0.33</v>
      </c>
      <c r="G117" s="114">
        <v>0</v>
      </c>
      <c r="H117" s="114">
        <v>0</v>
      </c>
      <c r="I117" s="114">
        <v>0</v>
      </c>
      <c r="J117" s="114">
        <v>0</v>
      </c>
      <c r="K117" s="114">
        <v>0</v>
      </c>
      <c r="L117" s="114">
        <v>0</v>
      </c>
      <c r="M117" s="114">
        <v>0</v>
      </c>
      <c r="N117" s="114">
        <v>0</v>
      </c>
      <c r="O117" s="114">
        <v>0</v>
      </c>
      <c r="P117" s="114">
        <v>0</v>
      </c>
      <c r="Q117" s="114">
        <v>0</v>
      </c>
      <c r="R117" s="114">
        <v>0</v>
      </c>
      <c r="S117" s="114">
        <v>0</v>
      </c>
      <c r="T117" s="114">
        <v>0</v>
      </c>
      <c r="U117" s="114">
        <v>0</v>
      </c>
      <c r="V117" s="114">
        <v>0</v>
      </c>
      <c r="W117" s="114">
        <v>0</v>
      </c>
      <c r="X117" s="114">
        <v>0</v>
      </c>
      <c r="Y117" s="114">
        <v>0</v>
      </c>
      <c r="Z117" s="114">
        <v>0</v>
      </c>
      <c r="AA117" s="114">
        <v>0</v>
      </c>
      <c r="AB117" s="114">
        <v>0</v>
      </c>
      <c r="AC117" s="114">
        <v>0</v>
      </c>
      <c r="AD117" s="114">
        <v>0.33</v>
      </c>
      <c r="AE117" s="114">
        <v>0</v>
      </c>
    </row>
    <row r="118" spans="1:31" x14ac:dyDescent="0.35">
      <c r="A118" s="118"/>
      <c r="B118" s="118"/>
      <c r="C118" s="128"/>
      <c r="D118" s="118"/>
      <c r="E118" s="118"/>
      <c r="F118" s="12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</row>
    <row r="119" spans="1:31" ht="15" customHeight="1" x14ac:dyDescent="0.35">
      <c r="A119" s="113" t="s">
        <v>327</v>
      </c>
      <c r="B119" s="159">
        <v>2018</v>
      </c>
      <c r="C119" s="114">
        <f t="shared" si="2"/>
        <v>784.9559999999999</v>
      </c>
      <c r="D119" s="120">
        <v>0.7</v>
      </c>
      <c r="E119" s="120">
        <v>372.6</v>
      </c>
      <c r="F119" s="114">
        <f t="shared" si="3"/>
        <v>413.05599999999987</v>
      </c>
      <c r="G119" s="120">
        <v>0.7</v>
      </c>
      <c r="H119" s="120">
        <v>358.9</v>
      </c>
      <c r="I119" s="120">
        <v>52.9</v>
      </c>
      <c r="J119" s="120">
        <v>0.2</v>
      </c>
      <c r="K119" s="120">
        <v>0.01</v>
      </c>
      <c r="L119" s="120">
        <v>0.3</v>
      </c>
      <c r="M119" s="120">
        <v>0.02</v>
      </c>
      <c r="N119" s="120">
        <v>3.0000000000000001E-3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0.01</v>
      </c>
      <c r="X119" s="120">
        <v>0</v>
      </c>
      <c r="Y119" s="120">
        <v>0</v>
      </c>
      <c r="Z119" s="120">
        <v>0</v>
      </c>
      <c r="AA119" s="120">
        <v>0</v>
      </c>
      <c r="AB119" s="120">
        <v>3.0000000000000001E-3</v>
      </c>
      <c r="AC119" s="120">
        <v>0.01</v>
      </c>
      <c r="AD119" s="120">
        <v>0</v>
      </c>
      <c r="AE119" s="120">
        <v>0</v>
      </c>
    </row>
    <row r="120" spans="1:31" x14ac:dyDescent="0.35">
      <c r="A120" s="113" t="s">
        <v>328</v>
      </c>
      <c r="B120" s="159"/>
      <c r="C120" s="114">
        <f t="shared" si="2"/>
        <v>775.91000000000008</v>
      </c>
      <c r="D120" s="120">
        <v>10.8</v>
      </c>
      <c r="E120" s="120">
        <v>254.6</v>
      </c>
      <c r="F120" s="114">
        <f t="shared" si="3"/>
        <v>532.11</v>
      </c>
      <c r="G120" s="120">
        <v>293</v>
      </c>
      <c r="H120" s="120">
        <v>27</v>
      </c>
      <c r="I120" s="120">
        <v>40.4</v>
      </c>
      <c r="J120" s="120">
        <v>8.4</v>
      </c>
      <c r="K120" s="120">
        <v>1.9</v>
      </c>
      <c r="L120" s="120">
        <v>16.899999999999999</v>
      </c>
      <c r="M120" s="120">
        <v>43.2</v>
      </c>
      <c r="N120" s="120">
        <v>2.1</v>
      </c>
      <c r="O120" s="120">
        <v>7.0000000000000007E-2</v>
      </c>
      <c r="P120" s="120">
        <v>0.01</v>
      </c>
      <c r="Q120" s="120">
        <v>0.3</v>
      </c>
      <c r="R120" s="120">
        <v>0.5</v>
      </c>
      <c r="S120" s="120">
        <v>5.5</v>
      </c>
      <c r="T120" s="120">
        <v>4.3</v>
      </c>
      <c r="U120" s="120">
        <v>0.1</v>
      </c>
      <c r="V120" s="120">
        <v>11.2</v>
      </c>
      <c r="W120" s="120">
        <v>16.100000000000001</v>
      </c>
      <c r="X120" s="120">
        <v>0.2</v>
      </c>
      <c r="Y120" s="120">
        <v>1.5</v>
      </c>
      <c r="Z120" s="120">
        <v>1</v>
      </c>
      <c r="AA120" s="120">
        <v>3.8</v>
      </c>
      <c r="AB120" s="120">
        <v>6.3</v>
      </c>
      <c r="AC120" s="120">
        <v>45.2</v>
      </c>
      <c r="AD120" s="120">
        <v>3.1</v>
      </c>
      <c r="AE120" s="120">
        <v>0.03</v>
      </c>
    </row>
    <row r="121" spans="1:31" x14ac:dyDescent="0.35">
      <c r="A121" s="113" t="s">
        <v>330</v>
      </c>
      <c r="B121" s="159"/>
      <c r="C121" s="114">
        <f t="shared" si="2"/>
        <v>266.63</v>
      </c>
      <c r="D121" s="120">
        <v>18.5</v>
      </c>
      <c r="E121" s="120">
        <v>157.4</v>
      </c>
      <c r="F121" s="114">
        <f t="shared" si="3"/>
        <v>127.72999999999999</v>
      </c>
      <c r="G121" s="120">
        <v>79.5</v>
      </c>
      <c r="H121" s="120">
        <v>27</v>
      </c>
      <c r="I121" s="120">
        <v>0.3</v>
      </c>
      <c r="J121" s="120">
        <v>0.3</v>
      </c>
      <c r="K121" s="120">
        <v>7.0000000000000007E-2</v>
      </c>
      <c r="L121" s="120">
        <v>0.3</v>
      </c>
      <c r="M121" s="120">
        <v>6.6</v>
      </c>
      <c r="N121" s="120">
        <v>0.1</v>
      </c>
      <c r="O121" s="120">
        <v>0</v>
      </c>
      <c r="P121" s="120">
        <v>0</v>
      </c>
      <c r="Q121" s="120">
        <v>0.01</v>
      </c>
      <c r="R121" s="120">
        <v>0</v>
      </c>
      <c r="S121" s="120">
        <v>0</v>
      </c>
      <c r="T121" s="120">
        <v>0.2</v>
      </c>
      <c r="U121" s="120">
        <v>0</v>
      </c>
      <c r="V121" s="120">
        <v>1</v>
      </c>
      <c r="W121" s="120">
        <v>5.2</v>
      </c>
      <c r="X121" s="120">
        <v>0</v>
      </c>
      <c r="Y121" s="120">
        <v>0</v>
      </c>
      <c r="Z121" s="120">
        <v>0.01</v>
      </c>
      <c r="AA121" s="120">
        <v>6.3</v>
      </c>
      <c r="AB121" s="120">
        <v>0.03</v>
      </c>
      <c r="AC121" s="120">
        <v>0.2</v>
      </c>
      <c r="AD121" s="120">
        <v>0.6</v>
      </c>
      <c r="AE121" s="120">
        <v>0.01</v>
      </c>
    </row>
    <row r="122" spans="1:31" x14ac:dyDescent="0.35">
      <c r="A122" s="113" t="s">
        <v>36</v>
      </c>
      <c r="B122" s="159"/>
      <c r="C122" s="114">
        <f t="shared" si="2"/>
        <v>411.60999999999996</v>
      </c>
      <c r="D122" s="120">
        <v>1.2</v>
      </c>
      <c r="E122" s="120">
        <v>185.2</v>
      </c>
      <c r="F122" s="114">
        <f t="shared" si="3"/>
        <v>227.60999999999999</v>
      </c>
      <c r="G122" s="120">
        <v>12.1</v>
      </c>
      <c r="H122" s="120">
        <v>2</v>
      </c>
      <c r="I122" s="120">
        <v>29.9</v>
      </c>
      <c r="J122" s="120">
        <v>12.8</v>
      </c>
      <c r="K122" s="120">
        <v>5.5</v>
      </c>
      <c r="L122" s="120">
        <v>8.1</v>
      </c>
      <c r="M122" s="120">
        <v>55.3</v>
      </c>
      <c r="N122" s="120">
        <v>1.3</v>
      </c>
      <c r="O122" s="120">
        <v>0.05</v>
      </c>
      <c r="P122" s="120">
        <v>0.01</v>
      </c>
      <c r="Q122" s="120">
        <v>0.3</v>
      </c>
      <c r="R122" s="120">
        <v>0.3</v>
      </c>
      <c r="S122" s="120">
        <v>20.100000000000001</v>
      </c>
      <c r="T122" s="120">
        <v>2.2999999999999998</v>
      </c>
      <c r="U122" s="120">
        <v>0.05</v>
      </c>
      <c r="V122" s="120">
        <v>0.7</v>
      </c>
      <c r="W122" s="120">
        <v>29</v>
      </c>
      <c r="X122" s="120">
        <v>0.1</v>
      </c>
      <c r="Y122" s="120">
        <v>0.1</v>
      </c>
      <c r="Z122" s="120">
        <v>0.4</v>
      </c>
      <c r="AA122" s="120">
        <v>1.9</v>
      </c>
      <c r="AB122" s="120">
        <v>5.0999999999999996</v>
      </c>
      <c r="AC122" s="120">
        <v>35</v>
      </c>
      <c r="AD122" s="120">
        <v>5</v>
      </c>
      <c r="AE122" s="120">
        <v>0.2</v>
      </c>
    </row>
    <row r="123" spans="1:31" x14ac:dyDescent="0.35">
      <c r="A123" s="113" t="s">
        <v>37</v>
      </c>
      <c r="B123" s="159"/>
      <c r="C123" s="114">
        <f t="shared" si="2"/>
        <v>26.749999999999996</v>
      </c>
      <c r="D123" s="120">
        <v>0</v>
      </c>
      <c r="E123" s="120">
        <v>0</v>
      </c>
      <c r="F123" s="114">
        <f t="shared" si="3"/>
        <v>26.749999999999996</v>
      </c>
      <c r="G123" s="120">
        <v>5.8</v>
      </c>
      <c r="H123" s="120">
        <v>0</v>
      </c>
      <c r="I123" s="120">
        <v>0.2</v>
      </c>
      <c r="J123" s="120">
        <v>0.1</v>
      </c>
      <c r="K123" s="120">
        <v>0</v>
      </c>
      <c r="L123" s="120">
        <v>0</v>
      </c>
      <c r="M123" s="120">
        <v>10.199999999999999</v>
      </c>
      <c r="N123" s="120">
        <v>0.03</v>
      </c>
      <c r="O123" s="120">
        <v>0</v>
      </c>
      <c r="P123" s="120">
        <v>0</v>
      </c>
      <c r="Q123" s="120">
        <v>0.7</v>
      </c>
      <c r="R123" s="120">
        <v>0.8</v>
      </c>
      <c r="S123" s="120">
        <v>1.2</v>
      </c>
      <c r="T123" s="120">
        <v>0.3</v>
      </c>
      <c r="U123" s="120">
        <v>0</v>
      </c>
      <c r="V123" s="120">
        <v>0.05</v>
      </c>
      <c r="W123" s="120">
        <v>7.1</v>
      </c>
      <c r="X123" s="120">
        <v>0</v>
      </c>
      <c r="Y123" s="120">
        <v>0</v>
      </c>
      <c r="Z123" s="120">
        <v>0</v>
      </c>
      <c r="AA123" s="120">
        <v>0.2</v>
      </c>
      <c r="AB123" s="120">
        <v>0</v>
      </c>
      <c r="AC123" s="120">
        <v>0.01</v>
      </c>
      <c r="AD123" s="120">
        <v>0.06</v>
      </c>
      <c r="AE123" s="120">
        <v>0</v>
      </c>
    </row>
    <row r="124" spans="1:31" x14ac:dyDescent="0.35">
      <c r="A124" s="113" t="s">
        <v>175</v>
      </c>
      <c r="B124" s="159"/>
      <c r="C124" s="114">
        <f t="shared" si="2"/>
        <v>401.76000000000005</v>
      </c>
      <c r="D124" s="120">
        <v>1.8</v>
      </c>
      <c r="E124" s="120">
        <v>4.2</v>
      </c>
      <c r="F124" s="114">
        <f t="shared" si="3"/>
        <v>399.36000000000007</v>
      </c>
      <c r="G124" s="120">
        <v>1</v>
      </c>
      <c r="H124" s="120">
        <v>0</v>
      </c>
      <c r="I124" s="120">
        <v>0</v>
      </c>
      <c r="J124" s="120">
        <v>0</v>
      </c>
      <c r="K124" s="120">
        <v>6.5</v>
      </c>
      <c r="L124" s="120">
        <v>47.3</v>
      </c>
      <c r="M124" s="120">
        <v>109.8</v>
      </c>
      <c r="N124" s="120">
        <v>5.5</v>
      </c>
      <c r="O124" s="120">
        <v>0.5</v>
      </c>
      <c r="P124" s="120">
        <v>0.06</v>
      </c>
      <c r="Q124" s="120">
        <v>1.7</v>
      </c>
      <c r="R124" s="120">
        <v>6.3</v>
      </c>
      <c r="S124" s="120">
        <v>9.8000000000000007</v>
      </c>
      <c r="T124" s="120">
        <v>14.5</v>
      </c>
      <c r="U124" s="120">
        <v>1.8</v>
      </c>
      <c r="V124" s="120">
        <v>5.7</v>
      </c>
      <c r="W124" s="120">
        <v>54</v>
      </c>
      <c r="X124" s="120">
        <v>1.4</v>
      </c>
      <c r="Y124" s="120">
        <v>2.1</v>
      </c>
      <c r="Z124" s="120">
        <v>4.5999999999999996</v>
      </c>
      <c r="AA124" s="120">
        <v>43.8</v>
      </c>
      <c r="AB124" s="120">
        <v>4.3</v>
      </c>
      <c r="AC124" s="120">
        <v>31</v>
      </c>
      <c r="AD124" s="120">
        <v>45.5</v>
      </c>
      <c r="AE124" s="120">
        <v>2.2000000000000002</v>
      </c>
    </row>
    <row r="125" spans="1:31" x14ac:dyDescent="0.35">
      <c r="A125" s="113" t="s">
        <v>176</v>
      </c>
      <c r="B125" s="159"/>
      <c r="C125" s="114">
        <f t="shared" si="2"/>
        <v>162.15</v>
      </c>
      <c r="D125" s="120">
        <v>0</v>
      </c>
      <c r="E125" s="120">
        <v>0</v>
      </c>
      <c r="F125" s="114">
        <f t="shared" si="3"/>
        <v>162.15</v>
      </c>
      <c r="G125" s="120">
        <v>0</v>
      </c>
      <c r="H125" s="120">
        <v>0</v>
      </c>
      <c r="I125" s="120">
        <v>0</v>
      </c>
      <c r="J125" s="120">
        <v>0</v>
      </c>
      <c r="K125" s="120">
        <v>4.2</v>
      </c>
      <c r="L125" s="120">
        <v>7</v>
      </c>
      <c r="M125" s="120">
        <v>61.4</v>
      </c>
      <c r="N125" s="120">
        <v>5.9</v>
      </c>
      <c r="O125" s="120">
        <v>0.3</v>
      </c>
      <c r="P125" s="120">
        <v>0.05</v>
      </c>
      <c r="Q125" s="120">
        <v>1.8</v>
      </c>
      <c r="R125" s="120">
        <v>6</v>
      </c>
      <c r="S125" s="120">
        <v>11.2</v>
      </c>
      <c r="T125" s="120">
        <v>17.2</v>
      </c>
      <c r="U125" s="120">
        <v>0.8</v>
      </c>
      <c r="V125" s="120">
        <v>3</v>
      </c>
      <c r="W125" s="120">
        <v>9.1</v>
      </c>
      <c r="X125" s="120">
        <v>1.3</v>
      </c>
      <c r="Y125" s="120">
        <v>1.4</v>
      </c>
      <c r="Z125" s="120">
        <v>3</v>
      </c>
      <c r="AA125" s="120">
        <v>12.4</v>
      </c>
      <c r="AB125" s="120">
        <v>0.7</v>
      </c>
      <c r="AC125" s="120">
        <v>3</v>
      </c>
      <c r="AD125" s="120">
        <v>12.1</v>
      </c>
      <c r="AE125" s="120">
        <v>0.3</v>
      </c>
    </row>
    <row r="126" spans="1:31" x14ac:dyDescent="0.35">
      <c r="A126" s="113" t="s">
        <v>329</v>
      </c>
      <c r="B126" s="159"/>
      <c r="C126" s="114">
        <f t="shared" si="2"/>
        <v>0.37</v>
      </c>
      <c r="D126" s="114">
        <v>0</v>
      </c>
      <c r="E126" s="114">
        <v>0</v>
      </c>
      <c r="F126" s="114">
        <f t="shared" si="3"/>
        <v>0.37</v>
      </c>
      <c r="G126" s="114">
        <v>0</v>
      </c>
      <c r="H126" s="114">
        <v>0</v>
      </c>
      <c r="I126" s="114">
        <v>0</v>
      </c>
      <c r="J126" s="114">
        <v>0</v>
      </c>
      <c r="K126" s="114">
        <v>0</v>
      </c>
      <c r="L126" s="114">
        <v>0</v>
      </c>
      <c r="M126" s="114">
        <v>0</v>
      </c>
      <c r="N126" s="114">
        <v>0</v>
      </c>
      <c r="O126" s="114">
        <v>0</v>
      </c>
      <c r="P126" s="114">
        <v>0</v>
      </c>
      <c r="Q126" s="114">
        <v>0</v>
      </c>
      <c r="R126" s="114">
        <v>0</v>
      </c>
      <c r="S126" s="114">
        <v>0</v>
      </c>
      <c r="T126" s="114">
        <v>0</v>
      </c>
      <c r="U126" s="114">
        <v>0</v>
      </c>
      <c r="V126" s="114">
        <v>0</v>
      </c>
      <c r="W126" s="114">
        <v>0</v>
      </c>
      <c r="X126" s="114">
        <v>0</v>
      </c>
      <c r="Y126" s="114">
        <v>0</v>
      </c>
      <c r="Z126" s="114">
        <v>0</v>
      </c>
      <c r="AA126" s="114">
        <v>0</v>
      </c>
      <c r="AB126" s="114">
        <v>0</v>
      </c>
      <c r="AC126" s="114">
        <v>0</v>
      </c>
      <c r="AD126" s="114">
        <v>0.37</v>
      </c>
      <c r="AE126" s="114">
        <v>0</v>
      </c>
    </row>
    <row r="127" spans="1:31" x14ac:dyDescent="0.35">
      <c r="A127" s="118"/>
      <c r="B127" s="118"/>
      <c r="C127" s="128"/>
      <c r="D127" s="118"/>
      <c r="E127" s="118"/>
      <c r="F127" s="12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</row>
    <row r="128" spans="1:31" ht="15" customHeight="1" x14ac:dyDescent="0.35">
      <c r="A128" s="113" t="s">
        <v>327</v>
      </c>
      <c r="B128" s="159">
        <v>2019</v>
      </c>
      <c r="C128" s="114">
        <f t="shared" si="2"/>
        <v>792.98399999999992</v>
      </c>
      <c r="D128" s="120">
        <v>0</v>
      </c>
      <c r="E128" s="120">
        <v>384.9</v>
      </c>
      <c r="F128" s="114">
        <f t="shared" si="3"/>
        <v>408.08399999999995</v>
      </c>
      <c r="G128" s="120">
        <v>0.8</v>
      </c>
      <c r="H128" s="120">
        <v>354.4</v>
      </c>
      <c r="I128" s="120">
        <v>52.5</v>
      </c>
      <c r="J128" s="120">
        <v>0.2</v>
      </c>
      <c r="K128" s="120">
        <v>0.02</v>
      </c>
      <c r="L128" s="120">
        <v>0.1</v>
      </c>
      <c r="M128" s="120">
        <v>0.02</v>
      </c>
      <c r="N128" s="120">
        <v>2E-3</v>
      </c>
      <c r="O128" s="120">
        <v>0</v>
      </c>
      <c r="P128" s="120">
        <v>0</v>
      </c>
      <c r="Q128" s="120">
        <v>0</v>
      </c>
      <c r="R128" s="120">
        <v>0</v>
      </c>
      <c r="S128" s="120">
        <v>0</v>
      </c>
      <c r="T128" s="120">
        <v>0</v>
      </c>
      <c r="U128" s="120">
        <v>0</v>
      </c>
      <c r="V128" s="120">
        <v>0</v>
      </c>
      <c r="W128" s="120">
        <v>0.02</v>
      </c>
      <c r="X128" s="120">
        <v>0</v>
      </c>
      <c r="Y128" s="120">
        <v>0</v>
      </c>
      <c r="Z128" s="120">
        <v>0</v>
      </c>
      <c r="AA128" s="120">
        <v>0.01</v>
      </c>
      <c r="AB128" s="120">
        <v>7.0000000000000001E-3</v>
      </c>
      <c r="AC128" s="120">
        <v>3.0000000000000001E-3</v>
      </c>
      <c r="AD128" s="120">
        <v>2E-3</v>
      </c>
      <c r="AE128" s="120">
        <v>0</v>
      </c>
    </row>
    <row r="129" spans="1:31" x14ac:dyDescent="0.35">
      <c r="A129" s="113" t="s">
        <v>328</v>
      </c>
      <c r="B129" s="159"/>
      <c r="C129" s="114">
        <f t="shared" si="2"/>
        <v>787.9</v>
      </c>
      <c r="D129" s="120">
        <v>10.5</v>
      </c>
      <c r="E129" s="120">
        <v>254.6</v>
      </c>
      <c r="F129" s="114">
        <f t="shared" si="3"/>
        <v>543.79999999999995</v>
      </c>
      <c r="G129" s="120">
        <v>279.7</v>
      </c>
      <c r="H129" s="120">
        <v>34</v>
      </c>
      <c r="I129" s="120">
        <v>53.3</v>
      </c>
      <c r="J129" s="120">
        <v>10.5</v>
      </c>
      <c r="K129" s="120">
        <v>1.7</v>
      </c>
      <c r="L129" s="120">
        <v>17.899999999999999</v>
      </c>
      <c r="M129" s="120">
        <v>47.1</v>
      </c>
      <c r="N129" s="120">
        <v>1.9</v>
      </c>
      <c r="O129" s="120">
        <v>7.0000000000000007E-2</v>
      </c>
      <c r="P129" s="120">
        <v>0.01</v>
      </c>
      <c r="Q129" s="120">
        <v>0.3</v>
      </c>
      <c r="R129" s="120">
        <v>0.8</v>
      </c>
      <c r="S129" s="120">
        <v>6</v>
      </c>
      <c r="T129" s="120">
        <v>5.8</v>
      </c>
      <c r="U129" s="120">
        <v>0.1</v>
      </c>
      <c r="V129" s="120">
        <v>11.4</v>
      </c>
      <c r="W129" s="120">
        <v>16.399999999999999</v>
      </c>
      <c r="X129" s="120">
        <v>1.9</v>
      </c>
      <c r="Y129" s="120">
        <v>0.3</v>
      </c>
      <c r="Z129" s="120">
        <v>1.1000000000000001</v>
      </c>
      <c r="AA129" s="120">
        <v>0.6</v>
      </c>
      <c r="AB129" s="120">
        <v>5.3</v>
      </c>
      <c r="AC129" s="120">
        <v>39.700000000000003</v>
      </c>
      <c r="AD129" s="120">
        <v>7.9</v>
      </c>
      <c r="AE129" s="120">
        <v>0.02</v>
      </c>
    </row>
    <row r="130" spans="1:31" x14ac:dyDescent="0.35">
      <c r="A130" s="113" t="s">
        <v>330</v>
      </c>
      <c r="B130" s="159"/>
      <c r="C130" s="114">
        <f t="shared" ref="C130:C162" si="4">F130+E130-D130</f>
        <v>268.61500000000001</v>
      </c>
      <c r="D130" s="120">
        <v>17.899999999999999</v>
      </c>
      <c r="E130" s="120">
        <v>162.6</v>
      </c>
      <c r="F130" s="114">
        <f t="shared" ref="F130:F162" si="5">SUM(G130:AE130)</f>
        <v>123.91499999999999</v>
      </c>
      <c r="G130" s="120">
        <v>79.599999999999994</v>
      </c>
      <c r="H130" s="120">
        <v>27.1</v>
      </c>
      <c r="I130" s="120">
        <v>0.1</v>
      </c>
      <c r="J130" s="120">
        <v>0.3</v>
      </c>
      <c r="K130" s="120">
        <v>7.0000000000000007E-2</v>
      </c>
      <c r="L130" s="120">
        <v>0.3</v>
      </c>
      <c r="M130" s="120">
        <v>4.9000000000000004</v>
      </c>
      <c r="N130" s="120">
        <v>0.1</v>
      </c>
      <c r="O130" s="120">
        <v>0</v>
      </c>
      <c r="P130" s="120">
        <v>0</v>
      </c>
      <c r="Q130" s="120">
        <v>0.01</v>
      </c>
      <c r="R130" s="120">
        <v>0</v>
      </c>
      <c r="S130" s="120">
        <v>0</v>
      </c>
      <c r="T130" s="120">
        <v>0.2</v>
      </c>
      <c r="U130" s="120">
        <v>0</v>
      </c>
      <c r="V130" s="120">
        <v>0.9</v>
      </c>
      <c r="W130" s="120">
        <v>3.7</v>
      </c>
      <c r="X130" s="120">
        <v>0</v>
      </c>
      <c r="Y130" s="120">
        <v>0</v>
      </c>
      <c r="Z130" s="120">
        <v>0.01</v>
      </c>
      <c r="AA130" s="120">
        <v>5.4</v>
      </c>
      <c r="AB130" s="120">
        <v>0.02</v>
      </c>
      <c r="AC130" s="120">
        <v>0.2</v>
      </c>
      <c r="AD130" s="120">
        <v>1</v>
      </c>
      <c r="AE130" s="120">
        <v>5.0000000000000001E-3</v>
      </c>
    </row>
    <row r="131" spans="1:31" x14ac:dyDescent="0.35">
      <c r="A131" s="113" t="s">
        <v>36</v>
      </c>
      <c r="B131" s="159"/>
      <c r="C131" s="114">
        <f t="shared" si="4"/>
        <v>413.38</v>
      </c>
      <c r="D131" s="120">
        <v>1</v>
      </c>
      <c r="E131" s="120">
        <v>182.7</v>
      </c>
      <c r="F131" s="114">
        <f t="shared" si="5"/>
        <v>231.68000000000004</v>
      </c>
      <c r="G131" s="120">
        <v>11.5</v>
      </c>
      <c r="H131" s="120">
        <v>2</v>
      </c>
      <c r="I131" s="120">
        <v>32.700000000000003</v>
      </c>
      <c r="J131" s="120">
        <v>12.7</v>
      </c>
      <c r="K131" s="120">
        <v>5.3</v>
      </c>
      <c r="L131" s="120">
        <v>7.8</v>
      </c>
      <c r="M131" s="120">
        <v>56.2</v>
      </c>
      <c r="N131" s="120">
        <v>1.2</v>
      </c>
      <c r="O131" s="120">
        <v>0.02</v>
      </c>
      <c r="P131" s="120">
        <v>0.01</v>
      </c>
      <c r="Q131" s="120">
        <v>0.3</v>
      </c>
      <c r="R131" s="120">
        <v>0.3</v>
      </c>
      <c r="S131" s="120">
        <v>21.3</v>
      </c>
      <c r="T131" s="120">
        <v>2.5</v>
      </c>
      <c r="U131" s="120">
        <v>0.05</v>
      </c>
      <c r="V131" s="120">
        <v>0.8</v>
      </c>
      <c r="W131" s="120">
        <v>28.8</v>
      </c>
      <c r="X131" s="120">
        <v>0.2</v>
      </c>
      <c r="Y131" s="120">
        <v>0.1</v>
      </c>
      <c r="Z131" s="120">
        <v>0.4</v>
      </c>
      <c r="AA131" s="120">
        <v>1.8</v>
      </c>
      <c r="AB131" s="120">
        <v>5</v>
      </c>
      <c r="AC131" s="120">
        <v>36.5</v>
      </c>
      <c r="AD131" s="120">
        <v>4</v>
      </c>
      <c r="AE131" s="120">
        <v>0.2</v>
      </c>
    </row>
    <row r="132" spans="1:31" x14ac:dyDescent="0.35">
      <c r="A132" s="113" t="s">
        <v>37</v>
      </c>
      <c r="B132" s="159"/>
      <c r="C132" s="114">
        <f t="shared" si="4"/>
        <v>28.799000000000003</v>
      </c>
      <c r="D132" s="120">
        <v>0</v>
      </c>
      <c r="E132" s="120">
        <v>0</v>
      </c>
      <c r="F132" s="114">
        <f t="shared" si="5"/>
        <v>28.799000000000003</v>
      </c>
      <c r="G132" s="120">
        <v>6.8</v>
      </c>
      <c r="H132" s="120">
        <v>0</v>
      </c>
      <c r="I132" s="120">
        <v>0.2</v>
      </c>
      <c r="J132" s="120">
        <v>0.09</v>
      </c>
      <c r="K132" s="120">
        <v>0.06</v>
      </c>
      <c r="L132" s="120">
        <v>1E-3</v>
      </c>
      <c r="M132" s="120">
        <v>10.8</v>
      </c>
      <c r="N132" s="120">
        <v>0.3</v>
      </c>
      <c r="O132" s="120">
        <v>0.01</v>
      </c>
      <c r="P132" s="120">
        <v>0</v>
      </c>
      <c r="Q132" s="120">
        <v>0.8</v>
      </c>
      <c r="R132" s="120">
        <v>0.7</v>
      </c>
      <c r="S132" s="120">
        <v>1.5</v>
      </c>
      <c r="T132" s="120">
        <v>0.4</v>
      </c>
      <c r="U132" s="120">
        <v>0</v>
      </c>
      <c r="V132" s="120">
        <v>0.1</v>
      </c>
      <c r="W132" s="120">
        <v>6.8</v>
      </c>
      <c r="X132" s="120">
        <v>0</v>
      </c>
      <c r="Y132" s="120">
        <v>0</v>
      </c>
      <c r="Z132" s="120">
        <v>0</v>
      </c>
      <c r="AA132" s="120">
        <v>0.2</v>
      </c>
      <c r="AB132" s="120">
        <v>0</v>
      </c>
      <c r="AC132" s="120">
        <v>8.0000000000000002E-3</v>
      </c>
      <c r="AD132" s="120">
        <v>0.03</v>
      </c>
      <c r="AE132" s="120">
        <v>0</v>
      </c>
    </row>
    <row r="133" spans="1:31" x14ac:dyDescent="0.35">
      <c r="A133" s="113" t="s">
        <v>175</v>
      </c>
      <c r="B133" s="159"/>
      <c r="C133" s="114">
        <f t="shared" si="4"/>
        <v>404.54999999999995</v>
      </c>
      <c r="D133" s="120">
        <v>0.5</v>
      </c>
      <c r="E133" s="120">
        <v>4.4000000000000004</v>
      </c>
      <c r="F133" s="114">
        <f t="shared" si="5"/>
        <v>400.65</v>
      </c>
      <c r="G133" s="120">
        <v>1</v>
      </c>
      <c r="H133" s="120">
        <v>0</v>
      </c>
      <c r="I133" s="120">
        <v>0</v>
      </c>
      <c r="J133" s="120">
        <v>0</v>
      </c>
      <c r="K133" s="120">
        <v>6.8</v>
      </c>
      <c r="L133" s="120">
        <v>48.7</v>
      </c>
      <c r="M133" s="120">
        <v>110</v>
      </c>
      <c r="N133" s="120">
        <v>5.7</v>
      </c>
      <c r="O133" s="120">
        <v>0.5</v>
      </c>
      <c r="P133" s="120">
        <v>0.05</v>
      </c>
      <c r="Q133" s="120">
        <v>1.5</v>
      </c>
      <c r="R133" s="120">
        <v>6.3</v>
      </c>
      <c r="S133" s="120">
        <v>10.4</v>
      </c>
      <c r="T133" s="120">
        <v>14.5</v>
      </c>
      <c r="U133" s="120">
        <v>1.9</v>
      </c>
      <c r="V133" s="120">
        <v>5.8</v>
      </c>
      <c r="W133" s="120">
        <v>53.5</v>
      </c>
      <c r="X133" s="120">
        <v>2.2000000000000002</v>
      </c>
      <c r="Y133" s="120">
        <v>0.8</v>
      </c>
      <c r="Z133" s="120">
        <v>4.5</v>
      </c>
      <c r="AA133" s="120">
        <v>43.4</v>
      </c>
      <c r="AB133" s="120">
        <v>4.2</v>
      </c>
      <c r="AC133" s="120">
        <v>30.9</v>
      </c>
      <c r="AD133" s="120">
        <v>45.8</v>
      </c>
      <c r="AE133" s="120">
        <v>2.2000000000000002</v>
      </c>
    </row>
    <row r="134" spans="1:31" x14ac:dyDescent="0.35">
      <c r="A134" s="113" t="s">
        <v>176</v>
      </c>
      <c r="B134" s="159"/>
      <c r="C134" s="114">
        <f t="shared" si="4"/>
        <v>162.04999999999995</v>
      </c>
      <c r="D134" s="120">
        <v>0</v>
      </c>
      <c r="E134" s="120">
        <v>0</v>
      </c>
      <c r="F134" s="114">
        <f t="shared" si="5"/>
        <v>162.04999999999995</v>
      </c>
      <c r="G134" s="120">
        <v>0</v>
      </c>
      <c r="H134" s="120">
        <v>0</v>
      </c>
      <c r="I134" s="120">
        <v>0</v>
      </c>
      <c r="J134" s="120">
        <v>0</v>
      </c>
      <c r="K134" s="120">
        <v>3.8</v>
      </c>
      <c r="L134" s="120">
        <v>5.5</v>
      </c>
      <c r="M134" s="120">
        <v>62.3</v>
      </c>
      <c r="N134" s="120">
        <v>5.9</v>
      </c>
      <c r="O134" s="120">
        <v>0.3</v>
      </c>
      <c r="P134" s="120">
        <v>0.05</v>
      </c>
      <c r="Q134" s="120">
        <v>1.8</v>
      </c>
      <c r="R134" s="120">
        <v>6</v>
      </c>
      <c r="S134" s="120">
        <v>13.1</v>
      </c>
      <c r="T134" s="120">
        <v>16.899999999999999</v>
      </c>
      <c r="U134" s="120">
        <v>0.8</v>
      </c>
      <c r="V134" s="120">
        <v>3</v>
      </c>
      <c r="W134" s="120">
        <v>8.6999999999999993</v>
      </c>
      <c r="X134" s="120">
        <v>1.7</v>
      </c>
      <c r="Y134" s="120">
        <v>0.7</v>
      </c>
      <c r="Z134" s="120">
        <v>2.9</v>
      </c>
      <c r="AA134" s="120">
        <v>12.1</v>
      </c>
      <c r="AB134" s="120">
        <v>0.6</v>
      </c>
      <c r="AC134" s="120">
        <v>3.4</v>
      </c>
      <c r="AD134" s="120">
        <v>12.2</v>
      </c>
      <c r="AE134" s="120">
        <v>0.3</v>
      </c>
    </row>
    <row r="135" spans="1:31" x14ac:dyDescent="0.35">
      <c r="A135" s="113" t="s">
        <v>329</v>
      </c>
      <c r="B135" s="159"/>
      <c r="C135" s="114">
        <f t="shared" si="4"/>
        <v>0.46</v>
      </c>
      <c r="D135" s="114">
        <v>0</v>
      </c>
      <c r="E135" s="114">
        <v>0</v>
      </c>
      <c r="F135" s="114">
        <f t="shared" si="5"/>
        <v>0.46</v>
      </c>
      <c r="G135" s="114">
        <v>0</v>
      </c>
      <c r="H135" s="114">
        <v>0</v>
      </c>
      <c r="I135" s="114">
        <v>0</v>
      </c>
      <c r="J135" s="114">
        <v>0</v>
      </c>
      <c r="K135" s="114">
        <v>0</v>
      </c>
      <c r="L135" s="114">
        <v>0</v>
      </c>
      <c r="M135" s="114">
        <v>0</v>
      </c>
      <c r="N135" s="114">
        <v>0</v>
      </c>
      <c r="O135" s="114">
        <v>0</v>
      </c>
      <c r="P135" s="114">
        <v>0</v>
      </c>
      <c r="Q135" s="114">
        <v>0</v>
      </c>
      <c r="R135" s="114">
        <v>0</v>
      </c>
      <c r="S135" s="114">
        <v>0</v>
      </c>
      <c r="T135" s="114">
        <v>0</v>
      </c>
      <c r="U135" s="114">
        <v>0</v>
      </c>
      <c r="V135" s="114">
        <v>0</v>
      </c>
      <c r="W135" s="114">
        <v>0</v>
      </c>
      <c r="X135" s="114">
        <v>0</v>
      </c>
      <c r="Y135" s="114">
        <v>0</v>
      </c>
      <c r="Z135" s="114">
        <v>0</v>
      </c>
      <c r="AA135" s="114">
        <v>0</v>
      </c>
      <c r="AB135" s="114">
        <v>0</v>
      </c>
      <c r="AC135" s="114">
        <v>0</v>
      </c>
      <c r="AD135" s="114">
        <v>0.46</v>
      </c>
      <c r="AE135" s="114">
        <v>0</v>
      </c>
    </row>
    <row r="136" spans="1:31" x14ac:dyDescent="0.35">
      <c r="A136" s="118"/>
      <c r="B136" s="118"/>
      <c r="C136" s="128"/>
      <c r="D136" s="118"/>
      <c r="E136" s="118"/>
      <c r="F136" s="12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</row>
    <row r="137" spans="1:31" ht="15" customHeight="1" x14ac:dyDescent="0.35">
      <c r="A137" s="113" t="s">
        <v>327</v>
      </c>
      <c r="B137" s="159">
        <v>2020</v>
      </c>
      <c r="C137" s="114">
        <f t="shared" si="4"/>
        <v>738.09613899999988</v>
      </c>
      <c r="D137" s="120">
        <v>3.8610000000000003E-3</v>
      </c>
      <c r="E137" s="120">
        <v>342</v>
      </c>
      <c r="F137" s="114">
        <f t="shared" si="5"/>
        <v>396.09999999999991</v>
      </c>
      <c r="G137" s="120">
        <v>0.7</v>
      </c>
      <c r="H137" s="120">
        <v>362.3</v>
      </c>
      <c r="I137" s="120">
        <v>32.6</v>
      </c>
      <c r="J137" s="120">
        <v>0.2</v>
      </c>
      <c r="K137" s="120">
        <v>0.03</v>
      </c>
      <c r="L137" s="121">
        <v>0.2</v>
      </c>
      <c r="M137" s="121">
        <v>0.02</v>
      </c>
      <c r="N137" s="120">
        <v>0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>
        <v>0.02</v>
      </c>
      <c r="X137" s="120">
        <v>0</v>
      </c>
      <c r="Y137" s="120">
        <v>0</v>
      </c>
      <c r="Z137" s="120">
        <v>0</v>
      </c>
      <c r="AA137" s="120">
        <v>0.01</v>
      </c>
      <c r="AB137" s="120">
        <v>0.01</v>
      </c>
      <c r="AC137" s="120">
        <v>0.01</v>
      </c>
      <c r="AD137" s="120">
        <v>0</v>
      </c>
      <c r="AE137" s="120">
        <v>0</v>
      </c>
    </row>
    <row r="138" spans="1:31" x14ac:dyDescent="0.35">
      <c r="A138" s="113" t="s">
        <v>328</v>
      </c>
      <c r="B138" s="159"/>
      <c r="C138" s="114">
        <f t="shared" si="4"/>
        <v>778.21000000000015</v>
      </c>
      <c r="D138" s="120">
        <v>10.4</v>
      </c>
      <c r="E138" s="120">
        <v>233.7</v>
      </c>
      <c r="F138" s="114">
        <f t="shared" si="5"/>
        <v>554.91000000000008</v>
      </c>
      <c r="G138" s="120">
        <v>287.8</v>
      </c>
      <c r="H138" s="120">
        <v>34.799999999999997</v>
      </c>
      <c r="I138" s="120">
        <v>56.6</v>
      </c>
      <c r="J138" s="120">
        <v>11.3</v>
      </c>
      <c r="K138" s="120">
        <v>1.9</v>
      </c>
      <c r="L138" s="121">
        <v>26.4</v>
      </c>
      <c r="M138" s="121">
        <v>46.1</v>
      </c>
      <c r="N138" s="120">
        <v>1.8</v>
      </c>
      <c r="O138" s="120">
        <v>0.1</v>
      </c>
      <c r="P138" s="120">
        <v>0.01</v>
      </c>
      <c r="Q138" s="120">
        <v>0.3</v>
      </c>
      <c r="R138" s="120">
        <v>0.7</v>
      </c>
      <c r="S138" s="120">
        <v>5.3</v>
      </c>
      <c r="T138" s="120">
        <v>3.2</v>
      </c>
      <c r="U138" s="120">
        <v>0.1</v>
      </c>
      <c r="V138" s="120">
        <v>13.7</v>
      </c>
      <c r="W138" s="120">
        <v>16.2</v>
      </c>
      <c r="X138" s="120">
        <v>2.4</v>
      </c>
      <c r="Y138" s="120">
        <v>0.3</v>
      </c>
      <c r="Z138" s="120">
        <v>0.7</v>
      </c>
      <c r="AA138" s="120">
        <v>1.5</v>
      </c>
      <c r="AB138" s="120">
        <v>4.2</v>
      </c>
      <c r="AC138" s="120">
        <v>33.799999999999997</v>
      </c>
      <c r="AD138" s="120">
        <v>5.6</v>
      </c>
      <c r="AE138" s="120">
        <v>0.1</v>
      </c>
    </row>
    <row r="139" spans="1:31" x14ac:dyDescent="0.35">
      <c r="A139" s="113" t="s">
        <v>330</v>
      </c>
      <c r="B139" s="159"/>
      <c r="C139" s="114">
        <f t="shared" si="4"/>
        <v>253.13599999999997</v>
      </c>
      <c r="D139" s="120">
        <v>18</v>
      </c>
      <c r="E139" s="120">
        <v>158.30000000000001</v>
      </c>
      <c r="F139" s="114">
        <f t="shared" si="5"/>
        <v>112.83599999999998</v>
      </c>
      <c r="G139" s="120">
        <v>74.900000000000006</v>
      </c>
      <c r="H139" s="120">
        <v>27.5</v>
      </c>
      <c r="I139" s="120">
        <v>0.1</v>
      </c>
      <c r="J139" s="120">
        <v>0.3</v>
      </c>
      <c r="K139" s="120">
        <v>0.1</v>
      </c>
      <c r="L139" s="121">
        <v>0.3</v>
      </c>
      <c r="M139" s="121">
        <v>2.8</v>
      </c>
      <c r="N139" s="120">
        <v>0.1</v>
      </c>
      <c r="O139" s="120">
        <v>0</v>
      </c>
      <c r="P139" s="120">
        <v>0</v>
      </c>
      <c r="Q139" s="120">
        <v>1E-3</v>
      </c>
      <c r="R139" s="120">
        <v>1E-3</v>
      </c>
      <c r="S139" s="120">
        <v>0</v>
      </c>
      <c r="T139" s="120">
        <v>0.3</v>
      </c>
      <c r="U139" s="120">
        <v>0</v>
      </c>
      <c r="V139" s="120">
        <v>0.8</v>
      </c>
      <c r="W139" s="120">
        <v>1.6</v>
      </c>
      <c r="X139" s="120">
        <v>0</v>
      </c>
      <c r="Y139" s="120">
        <v>0</v>
      </c>
      <c r="Z139" s="120">
        <v>0.01</v>
      </c>
      <c r="AA139" s="120">
        <v>2.8</v>
      </c>
      <c r="AB139" s="120">
        <v>0.02</v>
      </c>
      <c r="AC139" s="120">
        <v>0.2</v>
      </c>
      <c r="AD139" s="120">
        <v>1</v>
      </c>
      <c r="AE139" s="120">
        <v>4.0000000000000001E-3</v>
      </c>
    </row>
    <row r="140" spans="1:31" x14ac:dyDescent="0.35">
      <c r="A140" s="113" t="s">
        <v>36</v>
      </c>
      <c r="B140" s="159"/>
      <c r="C140" s="114">
        <f t="shared" si="4"/>
        <v>394.94299999999998</v>
      </c>
      <c r="D140" s="120">
        <v>1.9</v>
      </c>
      <c r="E140" s="120">
        <v>166.7</v>
      </c>
      <c r="F140" s="114">
        <f t="shared" si="5"/>
        <v>230.143</v>
      </c>
      <c r="G140" s="120">
        <v>10.9</v>
      </c>
      <c r="H140" s="120">
        <v>2</v>
      </c>
      <c r="I140" s="120">
        <v>29.1</v>
      </c>
      <c r="J140" s="120">
        <v>14.7</v>
      </c>
      <c r="K140" s="120">
        <v>5.0999999999999996</v>
      </c>
      <c r="L140" s="121">
        <v>7.4</v>
      </c>
      <c r="M140" s="121">
        <v>56.8</v>
      </c>
      <c r="N140" s="120">
        <v>1.3</v>
      </c>
      <c r="O140" s="120">
        <v>0.04</v>
      </c>
      <c r="P140" s="120">
        <v>3.0000000000000001E-3</v>
      </c>
      <c r="Q140" s="120">
        <v>0.4</v>
      </c>
      <c r="R140" s="120">
        <v>0.3</v>
      </c>
      <c r="S140" s="120">
        <v>21</v>
      </c>
      <c r="T140" s="120">
        <v>3.9</v>
      </c>
      <c r="U140" s="120">
        <v>0.1</v>
      </c>
      <c r="V140" s="120">
        <v>0.6</v>
      </c>
      <c r="W140" s="120">
        <v>28.3</v>
      </c>
      <c r="X140" s="120">
        <v>0.2</v>
      </c>
      <c r="Y140" s="120">
        <v>0.1</v>
      </c>
      <c r="Z140" s="120">
        <v>0.3</v>
      </c>
      <c r="AA140" s="120">
        <v>1.6</v>
      </c>
      <c r="AB140" s="120">
        <v>4.0999999999999996</v>
      </c>
      <c r="AC140" s="120">
        <v>34.299999999999997</v>
      </c>
      <c r="AD140" s="120">
        <v>7.5</v>
      </c>
      <c r="AE140" s="120">
        <v>0.1</v>
      </c>
    </row>
    <row r="141" spans="1:31" x14ac:dyDescent="0.35">
      <c r="A141" s="113" t="s">
        <v>37</v>
      </c>
      <c r="B141" s="159"/>
      <c r="C141" s="114">
        <f t="shared" si="4"/>
        <v>28.525999999999996</v>
      </c>
      <c r="D141" s="120">
        <v>0</v>
      </c>
      <c r="E141" s="120">
        <v>0</v>
      </c>
      <c r="F141" s="114">
        <f t="shared" si="5"/>
        <v>28.525999999999996</v>
      </c>
      <c r="G141" s="120">
        <v>7.3</v>
      </c>
      <c r="H141" s="120">
        <v>0</v>
      </c>
      <c r="I141" s="120">
        <v>0.1</v>
      </c>
      <c r="J141" s="120">
        <v>0.1</v>
      </c>
      <c r="K141" s="120">
        <v>0.1</v>
      </c>
      <c r="L141" s="121">
        <v>1E-3</v>
      </c>
      <c r="M141" s="121">
        <v>10.4</v>
      </c>
      <c r="N141" s="120">
        <v>0.3</v>
      </c>
      <c r="O141" s="120">
        <v>2E-3</v>
      </c>
      <c r="P141" s="120">
        <v>0</v>
      </c>
      <c r="Q141" s="120">
        <v>0.8</v>
      </c>
      <c r="R141" s="120">
        <v>0.4</v>
      </c>
      <c r="S141" s="120">
        <v>1.5</v>
      </c>
      <c r="T141" s="120">
        <v>0.3</v>
      </c>
      <c r="U141" s="120">
        <v>0</v>
      </c>
      <c r="V141" s="120">
        <v>0.1</v>
      </c>
      <c r="W141" s="120">
        <v>6.9</v>
      </c>
      <c r="X141" s="120">
        <v>0</v>
      </c>
      <c r="Y141" s="120">
        <v>0</v>
      </c>
      <c r="Z141" s="120">
        <v>0</v>
      </c>
      <c r="AA141" s="120">
        <v>0.2</v>
      </c>
      <c r="AB141" s="120">
        <v>0</v>
      </c>
      <c r="AC141" s="120">
        <v>3.0000000000000001E-3</v>
      </c>
      <c r="AD141" s="120">
        <v>0.02</v>
      </c>
      <c r="AE141" s="120">
        <v>0</v>
      </c>
    </row>
    <row r="142" spans="1:31" x14ac:dyDescent="0.35">
      <c r="A142" s="113" t="s">
        <v>175</v>
      </c>
      <c r="B142" s="159"/>
      <c r="C142" s="114">
        <f t="shared" si="4"/>
        <v>393.29999999999995</v>
      </c>
      <c r="D142" s="120">
        <v>1.1000000000000001</v>
      </c>
      <c r="E142" s="120">
        <v>2.7</v>
      </c>
      <c r="F142" s="114">
        <f t="shared" si="5"/>
        <v>391.7</v>
      </c>
      <c r="G142" s="120">
        <v>0.9</v>
      </c>
      <c r="H142" s="120">
        <v>0</v>
      </c>
      <c r="I142" s="120">
        <v>0</v>
      </c>
      <c r="J142" s="120">
        <v>0</v>
      </c>
      <c r="K142" s="120">
        <v>6.8</v>
      </c>
      <c r="L142" s="121">
        <v>46.7</v>
      </c>
      <c r="M142" s="121">
        <v>108.4</v>
      </c>
      <c r="N142" s="120">
        <v>5.7</v>
      </c>
      <c r="O142" s="120">
        <v>0.5</v>
      </c>
      <c r="P142" s="120">
        <v>0.1</v>
      </c>
      <c r="Q142" s="120">
        <v>1.6</v>
      </c>
      <c r="R142" s="120">
        <v>6.3</v>
      </c>
      <c r="S142" s="120">
        <v>9.6999999999999993</v>
      </c>
      <c r="T142" s="120">
        <v>16</v>
      </c>
      <c r="U142" s="120">
        <v>1.7</v>
      </c>
      <c r="V142" s="120">
        <v>5.7</v>
      </c>
      <c r="W142" s="120">
        <v>52.9</v>
      </c>
      <c r="X142" s="120">
        <v>1.1000000000000001</v>
      </c>
      <c r="Y142" s="120">
        <v>1.7</v>
      </c>
      <c r="Z142" s="120">
        <v>4.0999999999999996</v>
      </c>
      <c r="AA142" s="120">
        <v>42.5</v>
      </c>
      <c r="AB142" s="120">
        <v>4.0999999999999996</v>
      </c>
      <c r="AC142" s="120">
        <v>29.3</v>
      </c>
      <c r="AD142" s="120">
        <v>43.5</v>
      </c>
      <c r="AE142" s="120">
        <v>2.4</v>
      </c>
    </row>
    <row r="143" spans="1:31" x14ac:dyDescent="0.35">
      <c r="A143" s="113" t="s">
        <v>176</v>
      </c>
      <c r="B143" s="159"/>
      <c r="C143" s="114">
        <f t="shared" si="4"/>
        <v>162.65000000000003</v>
      </c>
      <c r="D143" s="120">
        <v>0</v>
      </c>
      <c r="E143" s="120">
        <v>0</v>
      </c>
      <c r="F143" s="114">
        <f t="shared" si="5"/>
        <v>162.65000000000003</v>
      </c>
      <c r="G143" s="120">
        <v>0</v>
      </c>
      <c r="H143" s="120">
        <v>0</v>
      </c>
      <c r="I143" s="120">
        <v>0</v>
      </c>
      <c r="J143" s="120">
        <v>0</v>
      </c>
      <c r="K143" s="120">
        <v>4.0999999999999996</v>
      </c>
      <c r="L143" s="121">
        <v>5.5</v>
      </c>
      <c r="M143" s="121">
        <v>63</v>
      </c>
      <c r="N143" s="120">
        <v>5.9</v>
      </c>
      <c r="O143" s="120">
        <v>0.3</v>
      </c>
      <c r="P143" s="120">
        <v>0.05</v>
      </c>
      <c r="Q143" s="120">
        <v>1.7</v>
      </c>
      <c r="R143" s="120">
        <v>6.4</v>
      </c>
      <c r="S143" s="120">
        <v>12</v>
      </c>
      <c r="T143" s="120">
        <v>18.899999999999999</v>
      </c>
      <c r="U143" s="120">
        <v>0.7</v>
      </c>
      <c r="V143" s="120">
        <v>3</v>
      </c>
      <c r="W143" s="120">
        <v>8.5</v>
      </c>
      <c r="X143" s="120">
        <v>1.4</v>
      </c>
      <c r="Y143" s="120">
        <v>1</v>
      </c>
      <c r="Z143" s="120">
        <v>2.7</v>
      </c>
      <c r="AA143" s="120">
        <v>12.1</v>
      </c>
      <c r="AB143" s="120">
        <v>0.5</v>
      </c>
      <c r="AC143" s="120">
        <v>2.8</v>
      </c>
      <c r="AD143" s="120">
        <v>11.8</v>
      </c>
      <c r="AE143" s="120">
        <v>0.3</v>
      </c>
    </row>
    <row r="144" spans="1:31" x14ac:dyDescent="0.35">
      <c r="A144" s="113" t="s">
        <v>329</v>
      </c>
      <c r="B144" s="159"/>
      <c r="C144" s="114">
        <f t="shared" si="4"/>
        <v>0.7</v>
      </c>
      <c r="D144" s="114">
        <v>0</v>
      </c>
      <c r="E144" s="114">
        <v>0</v>
      </c>
      <c r="F144" s="114">
        <f t="shared" si="5"/>
        <v>0.7</v>
      </c>
      <c r="G144" s="114">
        <v>0</v>
      </c>
      <c r="H144" s="114">
        <v>0</v>
      </c>
      <c r="I144" s="114">
        <v>0</v>
      </c>
      <c r="J144" s="114">
        <v>0</v>
      </c>
      <c r="K144" s="114">
        <v>0</v>
      </c>
      <c r="L144" s="114">
        <v>0</v>
      </c>
      <c r="M144" s="114">
        <v>0</v>
      </c>
      <c r="N144" s="114">
        <v>0</v>
      </c>
      <c r="O144" s="114">
        <v>0</v>
      </c>
      <c r="P144" s="114">
        <v>0</v>
      </c>
      <c r="Q144" s="114">
        <v>0</v>
      </c>
      <c r="R144" s="114">
        <v>0</v>
      </c>
      <c r="S144" s="114">
        <v>0</v>
      </c>
      <c r="T144" s="114">
        <v>0</v>
      </c>
      <c r="U144" s="114">
        <v>0</v>
      </c>
      <c r="V144" s="114">
        <v>0</v>
      </c>
      <c r="W144" s="114">
        <v>0</v>
      </c>
      <c r="X144" s="114">
        <v>0</v>
      </c>
      <c r="Y144" s="114">
        <v>0</v>
      </c>
      <c r="Z144" s="114">
        <v>0</v>
      </c>
      <c r="AA144" s="114">
        <v>0</v>
      </c>
      <c r="AB144" s="114">
        <v>0</v>
      </c>
      <c r="AC144" s="114">
        <v>0</v>
      </c>
      <c r="AD144" s="114">
        <v>0.7</v>
      </c>
      <c r="AE144" s="114">
        <v>0</v>
      </c>
    </row>
    <row r="145" spans="1:31" x14ac:dyDescent="0.35">
      <c r="A145" s="118"/>
      <c r="B145" s="118"/>
      <c r="C145" s="128"/>
      <c r="D145" s="118"/>
      <c r="E145" s="118"/>
      <c r="F145" s="12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</row>
    <row r="146" spans="1:31" x14ac:dyDescent="0.35">
      <c r="A146" s="113" t="s">
        <v>327</v>
      </c>
      <c r="B146" s="159">
        <v>2021</v>
      </c>
      <c r="C146" s="114">
        <f t="shared" si="4"/>
        <v>754.33425405800017</v>
      </c>
      <c r="D146" s="120">
        <v>3.945942E-3</v>
      </c>
      <c r="E146" s="120">
        <v>349.524</v>
      </c>
      <c r="F146" s="114">
        <f t="shared" si="5"/>
        <v>404.81420000000008</v>
      </c>
      <c r="G146" s="120">
        <v>0.71539999999999992</v>
      </c>
      <c r="H146" s="120">
        <v>370.2706</v>
      </c>
      <c r="I146" s="120">
        <v>33.3172</v>
      </c>
      <c r="J146" s="120">
        <v>0.20440000000000003</v>
      </c>
      <c r="K146" s="120">
        <v>3.066E-2</v>
      </c>
      <c r="L146" s="120">
        <v>0.20440000000000003</v>
      </c>
      <c r="M146" s="120">
        <v>2.044E-2</v>
      </c>
      <c r="N146" s="120">
        <v>0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>
        <v>2.044E-2</v>
      </c>
      <c r="X146" s="120">
        <v>0</v>
      </c>
      <c r="Y146" s="120">
        <v>0</v>
      </c>
      <c r="Z146" s="120">
        <v>0</v>
      </c>
      <c r="AA146" s="120">
        <v>1.022E-2</v>
      </c>
      <c r="AB146" s="120">
        <v>1.022E-2</v>
      </c>
      <c r="AC146" s="120">
        <v>1.022E-2</v>
      </c>
      <c r="AD146" s="120">
        <v>0</v>
      </c>
      <c r="AE146" s="120">
        <v>0</v>
      </c>
    </row>
    <row r="147" spans="1:31" x14ac:dyDescent="0.35">
      <c r="A147" s="113" t="s">
        <v>328</v>
      </c>
      <c r="B147" s="159"/>
      <c r="C147" s="114">
        <f t="shared" si="4"/>
        <v>856.03099999999995</v>
      </c>
      <c r="D147" s="120">
        <v>11.440000000000001</v>
      </c>
      <c r="E147" s="120">
        <v>257.07</v>
      </c>
      <c r="F147" s="114">
        <f t="shared" si="5"/>
        <v>610.40100000000007</v>
      </c>
      <c r="G147" s="120">
        <v>316.58000000000004</v>
      </c>
      <c r="H147" s="120">
        <v>38.28</v>
      </c>
      <c r="I147" s="120">
        <v>62.260000000000005</v>
      </c>
      <c r="J147" s="120">
        <v>12.430000000000001</v>
      </c>
      <c r="K147" s="120">
        <v>2.09</v>
      </c>
      <c r="L147" s="120">
        <v>29.04</v>
      </c>
      <c r="M147" s="120">
        <v>50.710000000000008</v>
      </c>
      <c r="N147" s="120">
        <v>1.9800000000000002</v>
      </c>
      <c r="O147" s="120">
        <v>0.11000000000000001</v>
      </c>
      <c r="P147" s="120">
        <v>1.1000000000000001E-2</v>
      </c>
      <c r="Q147" s="120">
        <v>0.33</v>
      </c>
      <c r="R147" s="120">
        <v>0.77</v>
      </c>
      <c r="S147" s="120">
        <v>5.83</v>
      </c>
      <c r="T147" s="120">
        <v>3.5200000000000005</v>
      </c>
      <c r="U147" s="120">
        <v>0.11000000000000001</v>
      </c>
      <c r="V147" s="120">
        <v>15.07</v>
      </c>
      <c r="W147" s="120">
        <v>17.82</v>
      </c>
      <c r="X147" s="120">
        <v>2.64</v>
      </c>
      <c r="Y147" s="120">
        <v>0.33</v>
      </c>
      <c r="Z147" s="120">
        <v>0.77</v>
      </c>
      <c r="AA147" s="120">
        <v>1.6500000000000001</v>
      </c>
      <c r="AB147" s="120">
        <v>4.620000000000001</v>
      </c>
      <c r="AC147" s="120">
        <v>37.18</v>
      </c>
      <c r="AD147" s="120">
        <v>6.16</v>
      </c>
      <c r="AE147" s="120">
        <v>0.11000000000000001</v>
      </c>
    </row>
    <row r="148" spans="1:31" x14ac:dyDescent="0.35">
      <c r="A148" s="113" t="s">
        <v>330</v>
      </c>
      <c r="B148" s="159"/>
      <c r="C148" s="114">
        <f t="shared" si="4"/>
        <v>250.49340560000002</v>
      </c>
      <c r="D148" s="120">
        <v>20.12</v>
      </c>
      <c r="E148" s="120">
        <v>156.13</v>
      </c>
      <c r="F148" s="114">
        <f t="shared" si="5"/>
        <v>114.48340560000001</v>
      </c>
      <c r="G148" s="120">
        <v>75.993539999999996</v>
      </c>
      <c r="H148" s="120">
        <v>27.901499999999999</v>
      </c>
      <c r="I148" s="120">
        <v>0.10145999999999999</v>
      </c>
      <c r="J148" s="120">
        <v>0.30437999999999998</v>
      </c>
      <c r="K148" s="120">
        <v>0.10145999999999999</v>
      </c>
      <c r="L148" s="120">
        <v>0.30437999999999998</v>
      </c>
      <c r="M148" s="120">
        <v>2.8408799999999998</v>
      </c>
      <c r="N148" s="120">
        <v>0.10145999999999999</v>
      </c>
      <c r="O148" s="120">
        <v>0</v>
      </c>
      <c r="P148" s="120">
        <v>0</v>
      </c>
      <c r="Q148" s="120">
        <v>1.0146000000000001E-3</v>
      </c>
      <c r="R148" s="120">
        <v>1.0146000000000001E-3</v>
      </c>
      <c r="S148" s="120">
        <v>0</v>
      </c>
      <c r="T148" s="120">
        <v>0.30437999999999998</v>
      </c>
      <c r="U148" s="120">
        <v>0</v>
      </c>
      <c r="V148" s="120">
        <v>0.81167999999999996</v>
      </c>
      <c r="W148" s="120">
        <v>1.6233599999999999</v>
      </c>
      <c r="X148" s="120">
        <v>0</v>
      </c>
      <c r="Y148" s="120">
        <v>0</v>
      </c>
      <c r="Z148" s="120">
        <v>1.0146000000000001E-2</v>
      </c>
      <c r="AA148" s="120">
        <v>2.8408799999999998</v>
      </c>
      <c r="AB148" s="120">
        <v>2.0292000000000001E-2</v>
      </c>
      <c r="AC148" s="120">
        <v>0.20291999999999999</v>
      </c>
      <c r="AD148" s="120">
        <v>1.0145999999999999</v>
      </c>
      <c r="AE148" s="120">
        <v>4.0584000000000002E-3</v>
      </c>
    </row>
    <row r="149" spans="1:31" x14ac:dyDescent="0.35">
      <c r="A149" s="113" t="s">
        <v>36</v>
      </c>
      <c r="B149" s="159"/>
      <c r="C149" s="114">
        <f t="shared" si="4"/>
        <v>411.80802138231536</v>
      </c>
      <c r="D149" s="120">
        <v>6.9851012369646011</v>
      </c>
      <c r="E149" s="120">
        <v>168.79082120000001</v>
      </c>
      <c r="F149" s="114">
        <f t="shared" si="5"/>
        <v>250.00230141928</v>
      </c>
      <c r="G149" s="120">
        <v>87.034842422000011</v>
      </c>
      <c r="H149" s="120">
        <v>96.586849730000012</v>
      </c>
      <c r="I149" s="120">
        <v>21.173687458</v>
      </c>
      <c r="J149" s="120">
        <v>2.8633520140000002</v>
      </c>
      <c r="K149" s="120">
        <v>0.49175515599999997</v>
      </c>
      <c r="L149" s="120">
        <v>6.5391450139999989</v>
      </c>
      <c r="M149" s="120">
        <v>11.855333116000001</v>
      </c>
      <c r="N149" s="120">
        <v>0.46062709800000007</v>
      </c>
      <c r="O149" s="120">
        <v>2.4343000000000004E-2</v>
      </c>
      <c r="P149" s="120">
        <v>2.4343000000000004E-3</v>
      </c>
      <c r="Q149" s="120">
        <v>7.3253530979999995E-2</v>
      </c>
      <c r="R149" s="120">
        <v>0.17062553098</v>
      </c>
      <c r="S149" s="120">
        <v>1.290179</v>
      </c>
      <c r="T149" s="120">
        <v>0.84633529400000007</v>
      </c>
      <c r="U149" s="120">
        <v>2.4343000000000004E-2</v>
      </c>
      <c r="V149" s="120">
        <v>3.5146157839999996</v>
      </c>
      <c r="W149" s="120">
        <v>4.3073389400000002</v>
      </c>
      <c r="X149" s="120">
        <v>0.58423199999999997</v>
      </c>
      <c r="Y149" s="120">
        <v>7.3028999999999997E-2</v>
      </c>
      <c r="Z149" s="120">
        <v>0.17264630980000001</v>
      </c>
      <c r="AA149" s="120">
        <v>0.99609343000000006</v>
      </c>
      <c r="AB149" s="120">
        <v>1.0291583056000004</v>
      </c>
      <c r="AC149" s="120">
        <v>8.2751018819999995</v>
      </c>
      <c r="AD149" s="120">
        <v>1.5877389799999999</v>
      </c>
      <c r="AE149" s="120">
        <v>2.5241123920000004E-2</v>
      </c>
    </row>
    <row r="150" spans="1:31" x14ac:dyDescent="0.35">
      <c r="A150" s="113" t="s">
        <v>37</v>
      </c>
      <c r="B150" s="159"/>
      <c r="C150" s="114">
        <f t="shared" si="4"/>
        <v>22.820799999999998</v>
      </c>
      <c r="D150" s="120">
        <v>0</v>
      </c>
      <c r="E150" s="120">
        <v>0</v>
      </c>
      <c r="F150" s="114">
        <f t="shared" si="5"/>
        <v>22.820799999999998</v>
      </c>
      <c r="G150" s="120">
        <v>5.84</v>
      </c>
      <c r="H150" s="120">
        <v>0</v>
      </c>
      <c r="I150" s="120">
        <v>8.0000000000000016E-2</v>
      </c>
      <c r="J150" s="120">
        <v>8.0000000000000016E-2</v>
      </c>
      <c r="K150" s="120">
        <v>8.0000000000000016E-2</v>
      </c>
      <c r="L150" s="120">
        <v>8.0000000000000004E-4</v>
      </c>
      <c r="M150" s="120">
        <v>8.32</v>
      </c>
      <c r="N150" s="120">
        <v>0.24</v>
      </c>
      <c r="O150" s="120">
        <v>1.6000000000000001E-3</v>
      </c>
      <c r="P150" s="120">
        <v>0</v>
      </c>
      <c r="Q150" s="120">
        <v>0.64000000000000012</v>
      </c>
      <c r="R150" s="120">
        <v>0.32000000000000006</v>
      </c>
      <c r="S150" s="120">
        <v>1.2000000000000002</v>
      </c>
      <c r="T150" s="120">
        <v>0.24</v>
      </c>
      <c r="U150" s="120">
        <v>0</v>
      </c>
      <c r="V150" s="120">
        <v>8.0000000000000016E-2</v>
      </c>
      <c r="W150" s="120">
        <v>5.5200000000000005</v>
      </c>
      <c r="X150" s="120">
        <v>0</v>
      </c>
      <c r="Y150" s="120">
        <v>0</v>
      </c>
      <c r="Z150" s="120">
        <v>0</v>
      </c>
      <c r="AA150" s="120">
        <v>0.16000000000000003</v>
      </c>
      <c r="AB150" s="120">
        <v>0</v>
      </c>
      <c r="AC150" s="120">
        <v>2.4000000000000002E-3</v>
      </c>
      <c r="AD150" s="120">
        <v>1.6E-2</v>
      </c>
      <c r="AE150" s="120">
        <v>0</v>
      </c>
    </row>
    <row r="151" spans="1:31" x14ac:dyDescent="0.35">
      <c r="A151" s="113" t="s">
        <v>175</v>
      </c>
      <c r="B151" s="159"/>
      <c r="C151" s="114">
        <f t="shared" si="4"/>
        <v>417.21009999999984</v>
      </c>
      <c r="D151" s="120">
        <v>1.1000000000000001</v>
      </c>
      <c r="E151" s="120">
        <v>5.066599999999994</v>
      </c>
      <c r="F151" s="114">
        <f t="shared" si="5"/>
        <v>413.24349999999987</v>
      </c>
      <c r="G151" s="120">
        <v>0.94950000000000001</v>
      </c>
      <c r="H151" s="120">
        <v>0</v>
      </c>
      <c r="I151" s="120">
        <v>0</v>
      </c>
      <c r="J151" s="120">
        <v>0</v>
      </c>
      <c r="K151" s="120">
        <v>7.1739999999999995</v>
      </c>
      <c r="L151" s="120">
        <v>49.268500000000003</v>
      </c>
      <c r="M151" s="120">
        <v>114.36199999999999</v>
      </c>
      <c r="N151" s="120">
        <v>6.0134999999999996</v>
      </c>
      <c r="O151" s="120">
        <v>0.52749999999999997</v>
      </c>
      <c r="P151" s="120">
        <v>0.1055</v>
      </c>
      <c r="Q151" s="120">
        <v>1.6879999999999999</v>
      </c>
      <c r="R151" s="120">
        <v>6.6464999999999996</v>
      </c>
      <c r="S151" s="120">
        <v>10.233499999999999</v>
      </c>
      <c r="T151" s="120">
        <v>16.88</v>
      </c>
      <c r="U151" s="120">
        <v>1.7934999999999999</v>
      </c>
      <c r="V151" s="120">
        <v>6.0134999999999996</v>
      </c>
      <c r="W151" s="120">
        <v>55.809499999999993</v>
      </c>
      <c r="X151" s="120">
        <v>1.1605000000000001</v>
      </c>
      <c r="Y151" s="120">
        <v>1.7934999999999999</v>
      </c>
      <c r="Z151" s="120">
        <v>4.325499999999999</v>
      </c>
      <c r="AA151" s="120">
        <v>44.837499999999999</v>
      </c>
      <c r="AB151" s="120">
        <v>4.325499999999999</v>
      </c>
      <c r="AC151" s="120">
        <v>30.9115</v>
      </c>
      <c r="AD151" s="120">
        <v>45.892499999999998</v>
      </c>
      <c r="AE151" s="120">
        <v>2.5319999999999996</v>
      </c>
    </row>
    <row r="152" spans="1:31" x14ac:dyDescent="0.35">
      <c r="A152" s="113" t="s">
        <v>176</v>
      </c>
      <c r="B152" s="159"/>
      <c r="C152" s="114">
        <f t="shared" si="4"/>
        <v>172.89695000000003</v>
      </c>
      <c r="D152" s="120">
        <v>0</v>
      </c>
      <c r="E152" s="120">
        <v>0</v>
      </c>
      <c r="F152" s="114">
        <f t="shared" si="5"/>
        <v>172.89695000000003</v>
      </c>
      <c r="G152" s="120">
        <v>0</v>
      </c>
      <c r="H152" s="120">
        <v>0</v>
      </c>
      <c r="I152" s="120">
        <v>0</v>
      </c>
      <c r="J152" s="120">
        <v>0</v>
      </c>
      <c r="K152" s="120">
        <v>4.3582999999999998</v>
      </c>
      <c r="L152" s="120">
        <v>5.8464999999999998</v>
      </c>
      <c r="M152" s="120">
        <v>66.968999999999994</v>
      </c>
      <c r="N152" s="120">
        <v>6.2717000000000001</v>
      </c>
      <c r="O152" s="120">
        <v>0.31889999999999996</v>
      </c>
      <c r="P152" s="120">
        <v>5.3150000000000003E-2</v>
      </c>
      <c r="Q152" s="120">
        <v>1.8070999999999999</v>
      </c>
      <c r="R152" s="120">
        <v>6.8032000000000004</v>
      </c>
      <c r="S152" s="120">
        <v>12.756</v>
      </c>
      <c r="T152" s="120">
        <v>20.090699999999998</v>
      </c>
      <c r="U152" s="120">
        <v>0.74409999999999987</v>
      </c>
      <c r="V152" s="120">
        <v>3.1890000000000001</v>
      </c>
      <c r="W152" s="120">
        <v>9.035499999999999</v>
      </c>
      <c r="X152" s="120">
        <v>1.4881999999999997</v>
      </c>
      <c r="Y152" s="120">
        <v>1.0629999999999999</v>
      </c>
      <c r="Z152" s="120">
        <v>2.8700999999999999</v>
      </c>
      <c r="AA152" s="120">
        <v>12.862299999999999</v>
      </c>
      <c r="AB152" s="120">
        <v>0.53149999999999997</v>
      </c>
      <c r="AC152" s="120">
        <v>2.9763999999999995</v>
      </c>
      <c r="AD152" s="120">
        <v>12.5434</v>
      </c>
      <c r="AE152" s="120">
        <v>0.31889999999999996</v>
      </c>
    </row>
    <row r="153" spans="1:31" x14ac:dyDescent="0.35">
      <c r="A153" s="113" t="s">
        <v>329</v>
      </c>
      <c r="B153" s="159"/>
      <c r="C153" s="114">
        <f t="shared" si="4"/>
        <v>1.2</v>
      </c>
      <c r="D153" s="114">
        <v>0</v>
      </c>
      <c r="E153" s="114">
        <v>0</v>
      </c>
      <c r="F153" s="114">
        <f t="shared" si="5"/>
        <v>1.2</v>
      </c>
      <c r="G153" s="114">
        <v>0</v>
      </c>
      <c r="H153" s="114">
        <v>0</v>
      </c>
      <c r="I153" s="114">
        <v>0</v>
      </c>
      <c r="J153" s="114">
        <v>0</v>
      </c>
      <c r="K153" s="114">
        <v>0</v>
      </c>
      <c r="L153" s="114">
        <v>0</v>
      </c>
      <c r="M153" s="114">
        <v>0</v>
      </c>
      <c r="N153" s="114">
        <v>0</v>
      </c>
      <c r="O153" s="114">
        <v>0</v>
      </c>
      <c r="P153" s="114">
        <v>0</v>
      </c>
      <c r="Q153" s="114">
        <v>0</v>
      </c>
      <c r="R153" s="114">
        <v>0</v>
      </c>
      <c r="S153" s="114">
        <v>0</v>
      </c>
      <c r="T153" s="114">
        <v>0</v>
      </c>
      <c r="U153" s="114">
        <v>0</v>
      </c>
      <c r="V153" s="114">
        <v>0</v>
      </c>
      <c r="W153" s="114">
        <v>0</v>
      </c>
      <c r="X153" s="114">
        <v>0</v>
      </c>
      <c r="Y153" s="114">
        <v>0</v>
      </c>
      <c r="Z153" s="114">
        <v>0</v>
      </c>
      <c r="AA153" s="114">
        <v>0</v>
      </c>
      <c r="AB153" s="114">
        <v>0</v>
      </c>
      <c r="AC153" s="114">
        <v>0</v>
      </c>
      <c r="AD153" s="114">
        <v>1.2</v>
      </c>
      <c r="AE153" s="114">
        <v>0</v>
      </c>
    </row>
    <row r="154" spans="1:31" x14ac:dyDescent="0.35">
      <c r="A154" s="118"/>
      <c r="B154" s="118"/>
      <c r="C154" s="128"/>
      <c r="D154" s="118"/>
      <c r="E154" s="118"/>
      <c r="F154" s="12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</row>
    <row r="155" spans="1:31" x14ac:dyDescent="0.35">
      <c r="A155" s="113" t="s">
        <v>327</v>
      </c>
      <c r="B155" s="159">
        <v>2022</v>
      </c>
      <c r="C155" s="114">
        <f t="shared" si="4"/>
        <v>770.17527339321805</v>
      </c>
      <c r="D155" s="127">
        <v>4.0288067819999997E-3</v>
      </c>
      <c r="E155" s="127">
        <v>356.86400399999997</v>
      </c>
      <c r="F155" s="114">
        <f t="shared" si="5"/>
        <v>413.31529820000009</v>
      </c>
      <c r="G155" s="127">
        <v>0.73042339999999983</v>
      </c>
      <c r="H155" s="127">
        <v>378.04628259999998</v>
      </c>
      <c r="I155" s="127">
        <v>34.016861199999994</v>
      </c>
      <c r="J155" s="127">
        <v>0.2086924</v>
      </c>
      <c r="K155" s="127">
        <v>3.1303859999999996E-2</v>
      </c>
      <c r="L155" s="127">
        <v>0.2086924</v>
      </c>
      <c r="M155" s="127">
        <v>2.0869239999999997E-2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2.0869239999999997E-2</v>
      </c>
      <c r="X155" s="127">
        <v>0</v>
      </c>
      <c r="Y155" s="127">
        <v>0</v>
      </c>
      <c r="Z155" s="127">
        <v>0</v>
      </c>
      <c r="AA155" s="127">
        <v>1.0434619999999999E-2</v>
      </c>
      <c r="AB155" s="127">
        <v>1.0434619999999999E-2</v>
      </c>
      <c r="AC155" s="127">
        <v>1.0434619999999999E-2</v>
      </c>
      <c r="AD155" s="127">
        <v>0</v>
      </c>
      <c r="AE155" s="127">
        <v>0</v>
      </c>
    </row>
    <row r="156" spans="1:31" x14ac:dyDescent="0.35">
      <c r="A156" s="113" t="s">
        <v>328</v>
      </c>
      <c r="B156" s="159"/>
      <c r="C156" s="114">
        <f t="shared" si="4"/>
        <v>827.38938700000006</v>
      </c>
      <c r="D156" s="125">
        <v>9.9070400000000003</v>
      </c>
      <c r="E156" s="125">
        <v>222.62261999999998</v>
      </c>
      <c r="F156" s="114">
        <f t="shared" si="5"/>
        <v>614.67380700000012</v>
      </c>
      <c r="G156" s="125">
        <v>318.79606000000001</v>
      </c>
      <c r="H156" s="125">
        <v>38.547959999999996</v>
      </c>
      <c r="I156" s="125">
        <v>62.695819999999998</v>
      </c>
      <c r="J156" s="125">
        <v>12.517010000000001</v>
      </c>
      <c r="K156" s="125">
        <v>2.1046299999999998</v>
      </c>
      <c r="L156" s="125">
        <v>29.243279999999995</v>
      </c>
      <c r="M156" s="125">
        <v>51.064970000000002</v>
      </c>
      <c r="N156" s="125">
        <v>1.99386</v>
      </c>
      <c r="O156" s="125">
        <v>0.11077000000000001</v>
      </c>
      <c r="P156" s="125">
        <v>1.1077E-2</v>
      </c>
      <c r="Q156" s="125">
        <v>0.33230999999999999</v>
      </c>
      <c r="R156" s="125">
        <v>0.77538999999999991</v>
      </c>
      <c r="S156" s="125">
        <v>5.8708099999999996</v>
      </c>
      <c r="T156" s="125">
        <v>3.5446400000000002</v>
      </c>
      <c r="U156" s="125">
        <v>0.11077000000000001</v>
      </c>
      <c r="V156" s="125">
        <v>15.175489999999998</v>
      </c>
      <c r="W156" s="125">
        <v>17.944739999999999</v>
      </c>
      <c r="X156" s="125">
        <v>2.65848</v>
      </c>
      <c r="Y156" s="125">
        <v>0.33230999999999999</v>
      </c>
      <c r="Z156" s="125">
        <v>0.77538999999999991</v>
      </c>
      <c r="AA156" s="125">
        <v>1.6615499999999999</v>
      </c>
      <c r="AB156" s="125">
        <v>4.6523400000000006</v>
      </c>
      <c r="AC156" s="125">
        <v>37.440259999999995</v>
      </c>
      <c r="AD156" s="125">
        <v>6.2031199999999993</v>
      </c>
      <c r="AE156" s="125">
        <v>0.11077000000000001</v>
      </c>
    </row>
    <row r="157" spans="1:31" x14ac:dyDescent="0.35">
      <c r="A157" s="113" t="s">
        <v>330</v>
      </c>
      <c r="B157" s="159"/>
      <c r="C157" s="114">
        <f t="shared" si="4"/>
        <v>255.63058280144006</v>
      </c>
      <c r="D157" s="125">
        <v>21.47</v>
      </c>
      <c r="E157" s="125">
        <v>161.77000000000001</v>
      </c>
      <c r="F157" s="114">
        <f t="shared" si="5"/>
        <v>115.33058280144002</v>
      </c>
      <c r="G157" s="125">
        <v>76.555892196000002</v>
      </c>
      <c r="H157" s="125">
        <v>28.1079711</v>
      </c>
      <c r="I157" s="125">
        <v>0.102210804</v>
      </c>
      <c r="J157" s="125">
        <v>0.30663241200000002</v>
      </c>
      <c r="K157" s="125">
        <v>0.102210804</v>
      </c>
      <c r="L157" s="125">
        <v>0.30663241200000002</v>
      </c>
      <c r="M157" s="125">
        <v>2.8619025119999999</v>
      </c>
      <c r="N157" s="125">
        <v>0.102210804</v>
      </c>
      <c r="O157" s="125">
        <v>0</v>
      </c>
      <c r="P157" s="125">
        <v>0</v>
      </c>
      <c r="Q157" s="125">
        <v>1.0221080400000001E-3</v>
      </c>
      <c r="R157" s="125">
        <v>1.0221080400000001E-3</v>
      </c>
      <c r="S157" s="125">
        <v>0</v>
      </c>
      <c r="T157" s="125">
        <v>0.30663241200000002</v>
      </c>
      <c r="U157" s="125">
        <v>0</v>
      </c>
      <c r="V157" s="125">
        <v>0.81768643200000002</v>
      </c>
      <c r="W157" s="125">
        <v>1.635372864</v>
      </c>
      <c r="X157" s="125">
        <v>0</v>
      </c>
      <c r="Y157" s="125">
        <v>0</v>
      </c>
      <c r="Z157" s="125">
        <v>1.0221080400000001E-2</v>
      </c>
      <c r="AA157" s="125">
        <v>2.8619025119999999</v>
      </c>
      <c r="AB157" s="125">
        <v>2.0442160800000001E-2</v>
      </c>
      <c r="AC157" s="125">
        <v>0.204421608</v>
      </c>
      <c r="AD157" s="125">
        <v>1.02210804</v>
      </c>
      <c r="AE157" s="125">
        <v>4.0884321600000006E-3</v>
      </c>
    </row>
    <row r="158" spans="1:31" x14ac:dyDescent="0.35">
      <c r="A158" s="113" t="s">
        <v>36</v>
      </c>
      <c r="B158" s="159"/>
      <c r="C158" s="114">
        <f t="shared" si="4"/>
        <v>410.11210731897779</v>
      </c>
      <c r="D158" s="125">
        <v>6.9446305269408555</v>
      </c>
      <c r="E158" s="125">
        <v>164.04009089119998</v>
      </c>
      <c r="F158" s="114">
        <f t="shared" si="5"/>
        <v>253.01664695471868</v>
      </c>
      <c r="G158" s="125">
        <v>87.653029719394809</v>
      </c>
      <c r="H158" s="125">
        <v>98.41259989180999</v>
      </c>
      <c r="I158" s="125">
        <v>21.425135600485195</v>
      </c>
      <c r="J158" s="125">
        <v>2.8840556938956006</v>
      </c>
      <c r="K158" s="125">
        <v>0.49530141414319989</v>
      </c>
      <c r="L158" s="125">
        <v>6.585579244895599</v>
      </c>
      <c r="M158" s="125">
        <v>11.938635249717601</v>
      </c>
      <c r="N158" s="125">
        <v>0.4638604689252</v>
      </c>
      <c r="O158" s="125">
        <v>2.4513401000000001E-2</v>
      </c>
      <c r="P158" s="125">
        <v>2.4513400999999998E-3</v>
      </c>
      <c r="Q158" s="125">
        <v>7.3766395509252E-2</v>
      </c>
      <c r="R158" s="125">
        <v>0.17181999950925197</v>
      </c>
      <c r="S158" s="125">
        <v>1.2992102529999998</v>
      </c>
      <c r="T158" s="125">
        <v>0.85228658477560004</v>
      </c>
      <c r="U158" s="125">
        <v>2.4513401000000001E-2</v>
      </c>
      <c r="V158" s="125">
        <v>3.5392899444015997</v>
      </c>
      <c r="W158" s="125">
        <v>4.3376973396152003</v>
      </c>
      <c r="X158" s="125">
        <v>0.58832162399999999</v>
      </c>
      <c r="Y158" s="125">
        <v>7.3540202999999998E-2</v>
      </c>
      <c r="Z158" s="125">
        <v>0.17385573209251998</v>
      </c>
      <c r="AA158" s="125">
        <v>1.0033492223116001</v>
      </c>
      <c r="AB158" s="125">
        <v>1.0363958735910401</v>
      </c>
      <c r="AC158" s="125">
        <v>8.3330772212563975</v>
      </c>
      <c r="AD158" s="125">
        <v>1.5989429652519997</v>
      </c>
      <c r="AE158" s="125">
        <v>2.5418171037008001E-2</v>
      </c>
    </row>
    <row r="159" spans="1:31" x14ac:dyDescent="0.35">
      <c r="A159" s="113" t="s">
        <v>37</v>
      </c>
      <c r="B159" s="159"/>
      <c r="C159" s="114">
        <f t="shared" si="4"/>
        <v>21.930788799999998</v>
      </c>
      <c r="D159" s="125">
        <v>0</v>
      </c>
      <c r="E159" s="125">
        <v>0</v>
      </c>
      <c r="F159" s="114">
        <f t="shared" si="5"/>
        <v>21.930788799999998</v>
      </c>
      <c r="G159" s="125">
        <v>5.6122399999999999</v>
      </c>
      <c r="H159" s="125">
        <v>0</v>
      </c>
      <c r="I159" s="125">
        <v>7.6880000000000018E-2</v>
      </c>
      <c r="J159" s="125">
        <v>7.6880000000000018E-2</v>
      </c>
      <c r="K159" s="125">
        <v>7.6880000000000018E-2</v>
      </c>
      <c r="L159" s="125">
        <v>7.6880000000000004E-4</v>
      </c>
      <c r="M159" s="125">
        <v>7.99552</v>
      </c>
      <c r="N159" s="125">
        <v>0.23063999999999998</v>
      </c>
      <c r="O159" s="125">
        <v>1.5376000000000001E-3</v>
      </c>
      <c r="P159" s="125">
        <v>0</v>
      </c>
      <c r="Q159" s="125">
        <v>0.61504000000000014</v>
      </c>
      <c r="R159" s="125">
        <v>0.30752000000000007</v>
      </c>
      <c r="S159" s="125">
        <v>1.1532000000000002</v>
      </c>
      <c r="T159" s="125">
        <v>0.23063999999999998</v>
      </c>
      <c r="U159" s="125">
        <v>0</v>
      </c>
      <c r="V159" s="125">
        <v>7.6880000000000018E-2</v>
      </c>
      <c r="W159" s="125">
        <v>5.3047200000000005</v>
      </c>
      <c r="X159" s="125">
        <v>0</v>
      </c>
      <c r="Y159" s="125">
        <v>0</v>
      </c>
      <c r="Z159" s="125">
        <v>0</v>
      </c>
      <c r="AA159" s="125">
        <v>0.15376000000000004</v>
      </c>
      <c r="AB159" s="125">
        <v>0</v>
      </c>
      <c r="AC159" s="125">
        <v>2.3064000000000001E-3</v>
      </c>
      <c r="AD159" s="125">
        <v>1.5375999999999999E-2</v>
      </c>
      <c r="AE159" s="125">
        <v>0</v>
      </c>
    </row>
    <row r="160" spans="1:31" x14ac:dyDescent="0.35">
      <c r="A160" s="113" t="s">
        <v>175</v>
      </c>
      <c r="B160" s="159"/>
      <c r="C160" s="114">
        <f t="shared" si="4"/>
        <v>423.05104139999992</v>
      </c>
      <c r="D160" s="125">
        <v>1.1154000000000002</v>
      </c>
      <c r="E160" s="125">
        <v>5.1375323999999942</v>
      </c>
      <c r="F160" s="114">
        <f t="shared" si="5"/>
        <v>419.02890899999994</v>
      </c>
      <c r="G160" s="125">
        <v>0.96279300000000001</v>
      </c>
      <c r="H160" s="125">
        <v>0</v>
      </c>
      <c r="I160" s="125">
        <v>0</v>
      </c>
      <c r="J160" s="125">
        <v>0</v>
      </c>
      <c r="K160" s="125">
        <v>7.2744359999999997</v>
      </c>
      <c r="L160" s="125">
        <v>49.958259000000005</v>
      </c>
      <c r="M160" s="125">
        <v>115.96306799999999</v>
      </c>
      <c r="N160" s="125">
        <v>6.0976889999999999</v>
      </c>
      <c r="O160" s="125">
        <v>0.53488499999999994</v>
      </c>
      <c r="P160" s="125">
        <v>0.106977</v>
      </c>
      <c r="Q160" s="125">
        <v>1.711632</v>
      </c>
      <c r="R160" s="125">
        <v>6.7395509999999996</v>
      </c>
      <c r="S160" s="125">
        <v>10.376768999999999</v>
      </c>
      <c r="T160" s="125">
        <v>17.116319999999998</v>
      </c>
      <c r="U160" s="125">
        <v>1.8186089999999999</v>
      </c>
      <c r="V160" s="125">
        <v>6.0976889999999999</v>
      </c>
      <c r="W160" s="125">
        <v>56.590832999999996</v>
      </c>
      <c r="X160" s="125">
        <v>1.1767470000000002</v>
      </c>
      <c r="Y160" s="125">
        <v>1.8186089999999999</v>
      </c>
      <c r="Z160" s="125">
        <v>4.3860569999999992</v>
      </c>
      <c r="AA160" s="125">
        <v>45.465224999999997</v>
      </c>
      <c r="AB160" s="125">
        <v>4.3860569999999992</v>
      </c>
      <c r="AC160" s="125">
        <v>31.344260999999999</v>
      </c>
      <c r="AD160" s="125">
        <v>46.534995000000002</v>
      </c>
      <c r="AE160" s="125">
        <v>2.5674479999999997</v>
      </c>
    </row>
    <row r="161" spans="1:31" x14ac:dyDescent="0.35">
      <c r="A161" s="113" t="s">
        <v>176</v>
      </c>
      <c r="B161" s="159"/>
      <c r="C161" s="114">
        <f t="shared" si="4"/>
        <v>165.98107199999998</v>
      </c>
      <c r="D161" s="125">
        <v>0</v>
      </c>
      <c r="E161" s="125">
        <v>0</v>
      </c>
      <c r="F161" s="114">
        <f t="shared" si="5"/>
        <v>165.98107199999998</v>
      </c>
      <c r="G161" s="125">
        <v>0</v>
      </c>
      <c r="H161" s="125">
        <v>0</v>
      </c>
      <c r="I161" s="125">
        <v>0</v>
      </c>
      <c r="J161" s="125">
        <v>0</v>
      </c>
      <c r="K161" s="125">
        <v>4.1839680000000001</v>
      </c>
      <c r="L161" s="125">
        <v>5.6126399999999999</v>
      </c>
      <c r="M161" s="125">
        <v>64.290239999999997</v>
      </c>
      <c r="N161" s="125">
        <v>6.0208319999999995</v>
      </c>
      <c r="O161" s="125">
        <v>0.30614399999999997</v>
      </c>
      <c r="P161" s="125">
        <v>5.1024E-2</v>
      </c>
      <c r="Q161" s="125">
        <v>1.7348159999999999</v>
      </c>
      <c r="R161" s="125">
        <v>6.531072</v>
      </c>
      <c r="S161" s="125">
        <v>12.245760000000001</v>
      </c>
      <c r="T161" s="125">
        <v>19.287071999999998</v>
      </c>
      <c r="U161" s="125">
        <v>0.71433599999999986</v>
      </c>
      <c r="V161" s="125">
        <v>3.0614400000000002</v>
      </c>
      <c r="W161" s="125">
        <v>8.6740799999999982</v>
      </c>
      <c r="X161" s="125">
        <v>1.4286719999999997</v>
      </c>
      <c r="Y161" s="125">
        <v>1.0204799999999998</v>
      </c>
      <c r="Z161" s="125">
        <v>2.755296</v>
      </c>
      <c r="AA161" s="125">
        <v>12.347807999999999</v>
      </c>
      <c r="AB161" s="125">
        <v>0.51023999999999992</v>
      </c>
      <c r="AC161" s="125">
        <v>2.8573439999999994</v>
      </c>
      <c r="AD161" s="125">
        <v>12.041663999999999</v>
      </c>
      <c r="AE161" s="125">
        <v>0.30614399999999997</v>
      </c>
    </row>
    <row r="162" spans="1:31" x14ac:dyDescent="0.35">
      <c r="A162" s="113" t="s">
        <v>329</v>
      </c>
      <c r="B162" s="159"/>
      <c r="C162" s="114">
        <f t="shared" si="4"/>
        <v>1.29</v>
      </c>
      <c r="D162" s="126">
        <v>0</v>
      </c>
      <c r="E162" s="126">
        <v>0</v>
      </c>
      <c r="F162" s="114">
        <f t="shared" si="5"/>
        <v>1.29</v>
      </c>
      <c r="G162" s="126">
        <v>0</v>
      </c>
      <c r="H162" s="126">
        <v>0</v>
      </c>
      <c r="I162" s="126">
        <v>0</v>
      </c>
      <c r="J162" s="126">
        <v>0</v>
      </c>
      <c r="K162" s="126">
        <v>0</v>
      </c>
      <c r="L162" s="126">
        <v>0</v>
      </c>
      <c r="M162" s="126">
        <v>0</v>
      </c>
      <c r="N162" s="126">
        <v>0</v>
      </c>
      <c r="O162" s="126">
        <v>0</v>
      </c>
      <c r="P162" s="126">
        <v>0</v>
      </c>
      <c r="Q162" s="126">
        <v>0</v>
      </c>
      <c r="R162" s="126">
        <v>0</v>
      </c>
      <c r="S162" s="126">
        <v>0</v>
      </c>
      <c r="T162" s="126">
        <v>0</v>
      </c>
      <c r="U162" s="126">
        <v>0</v>
      </c>
      <c r="V162" s="126">
        <v>0</v>
      </c>
      <c r="W162" s="126">
        <v>0</v>
      </c>
      <c r="X162" s="126">
        <v>0</v>
      </c>
      <c r="Y162" s="126">
        <v>0</v>
      </c>
      <c r="Z162" s="126">
        <v>0</v>
      </c>
      <c r="AA162" s="126">
        <v>0</v>
      </c>
      <c r="AB162" s="126">
        <v>0</v>
      </c>
      <c r="AC162" s="126">
        <v>0</v>
      </c>
      <c r="AD162" s="126">
        <v>1.29</v>
      </c>
      <c r="AE162" s="126">
        <v>0</v>
      </c>
    </row>
    <row r="163" spans="1:31" x14ac:dyDescent="0.35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</row>
  </sheetData>
  <mergeCells count="18">
    <mergeCell ref="B83:B90"/>
    <mergeCell ref="B74:B81"/>
    <mergeCell ref="B11:B18"/>
    <mergeCell ref="B2:B9"/>
    <mergeCell ref="B56:B63"/>
    <mergeCell ref="B47:B54"/>
    <mergeCell ref="B38:B45"/>
    <mergeCell ref="B29:B36"/>
    <mergeCell ref="B20:B27"/>
    <mergeCell ref="B65:B72"/>
    <mergeCell ref="B92:B99"/>
    <mergeCell ref="B146:B153"/>
    <mergeCell ref="B155:B162"/>
    <mergeCell ref="B137:B144"/>
    <mergeCell ref="B128:B135"/>
    <mergeCell ref="B119:B126"/>
    <mergeCell ref="B110:B117"/>
    <mergeCell ref="B101:B10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A771-32C3-4A0C-9F56-1F7330990F67}">
  <dimension ref="B2:BF175"/>
  <sheetViews>
    <sheetView workbookViewId="0">
      <selection activeCell="L11" sqref="L11"/>
    </sheetView>
  </sheetViews>
  <sheetFormatPr defaultRowHeight="14.5" x14ac:dyDescent="0.35"/>
  <cols>
    <col min="2" max="2" width="25.26953125" bestFit="1" customWidth="1"/>
    <col min="3" max="55" width="5.453125" customWidth="1"/>
  </cols>
  <sheetData>
    <row r="2" spans="2:57" s="116" customFormat="1" ht="128.25" customHeight="1" x14ac:dyDescent="0.35">
      <c r="B2" s="112">
        <v>2005</v>
      </c>
      <c r="C2" s="112" t="s">
        <v>2</v>
      </c>
      <c r="D2" s="115" t="s">
        <v>3</v>
      </c>
      <c r="E2" s="115" t="s">
        <v>3</v>
      </c>
      <c r="F2" s="115" t="s">
        <v>4</v>
      </c>
      <c r="G2" s="115" t="s">
        <v>5</v>
      </c>
      <c r="H2" s="115" t="s">
        <v>6</v>
      </c>
      <c r="I2" s="115" t="s">
        <v>7</v>
      </c>
      <c r="J2" s="115" t="s">
        <v>8</v>
      </c>
      <c r="K2" s="115" t="s">
        <v>5</v>
      </c>
      <c r="L2" s="115" t="s">
        <v>6</v>
      </c>
      <c r="M2" s="115" t="s">
        <v>7</v>
      </c>
      <c r="N2" s="115" t="s">
        <v>9</v>
      </c>
      <c r="O2" s="115" t="s">
        <v>10</v>
      </c>
      <c r="P2" s="112" t="s">
        <v>11</v>
      </c>
      <c r="Q2" s="115" t="s">
        <v>12</v>
      </c>
      <c r="R2" s="115" t="s">
        <v>13</v>
      </c>
      <c r="S2" s="115" t="s">
        <v>14</v>
      </c>
      <c r="T2" s="115" t="s">
        <v>246</v>
      </c>
      <c r="U2" s="115" t="s">
        <v>15</v>
      </c>
      <c r="V2" s="115" t="s">
        <v>247</v>
      </c>
      <c r="W2" s="115" t="s">
        <v>239</v>
      </c>
      <c r="X2" s="115" t="s">
        <v>248</v>
      </c>
      <c r="Y2" s="115" t="s">
        <v>17</v>
      </c>
      <c r="Z2" s="115" t="s">
        <v>249</v>
      </c>
      <c r="AA2" s="115" t="s">
        <v>171</v>
      </c>
      <c r="AB2" s="115" t="s">
        <v>18</v>
      </c>
      <c r="AC2" s="115" t="s">
        <v>19</v>
      </c>
      <c r="AD2" s="115" t="s">
        <v>20</v>
      </c>
      <c r="AE2" s="115" t="s">
        <v>21</v>
      </c>
      <c r="AF2" s="115" t="s">
        <v>22</v>
      </c>
      <c r="AG2" s="115" t="s">
        <v>173</v>
      </c>
      <c r="AH2" s="115" t="s">
        <v>250</v>
      </c>
      <c r="AI2" s="115" t="s">
        <v>23</v>
      </c>
      <c r="AK2" s="115" t="s">
        <v>24</v>
      </c>
      <c r="AL2" s="115" t="s">
        <v>25</v>
      </c>
      <c r="AM2" s="115" t="s">
        <v>251</v>
      </c>
      <c r="AN2" s="115" t="s">
        <v>26</v>
      </c>
      <c r="AO2" s="115" t="s">
        <v>207</v>
      </c>
      <c r="AP2" s="115" t="s">
        <v>242</v>
      </c>
      <c r="AQ2" s="115" t="s">
        <v>204</v>
      </c>
      <c r="AR2" s="115" t="s">
        <v>27</v>
      </c>
      <c r="AS2" s="115" t="s">
        <v>28</v>
      </c>
      <c r="AT2" s="115" t="s">
        <v>209</v>
      </c>
      <c r="AU2" s="115" t="s">
        <v>210</v>
      </c>
      <c r="AV2" s="115" t="s">
        <v>244</v>
      </c>
      <c r="AW2" s="115" t="s">
        <v>29</v>
      </c>
      <c r="AX2" s="115" t="s">
        <v>205</v>
      </c>
      <c r="AY2" s="115" t="s">
        <v>212</v>
      </c>
      <c r="BA2" s="115" t="s">
        <v>245</v>
      </c>
      <c r="BB2" s="115" t="s">
        <v>30</v>
      </c>
      <c r="BC2" s="115" t="s">
        <v>31</v>
      </c>
      <c r="BD2" s="115" t="s">
        <v>32</v>
      </c>
      <c r="BE2" s="115" t="s">
        <v>33</v>
      </c>
    </row>
    <row r="3" spans="2:57" ht="15.75" customHeight="1" x14ac:dyDescent="0.35">
      <c r="B3" s="113" t="s">
        <v>181</v>
      </c>
      <c r="C3" s="113"/>
      <c r="D3" s="114">
        <v>672.4</v>
      </c>
      <c r="E3" s="114">
        <v>667</v>
      </c>
      <c r="F3" s="114"/>
      <c r="G3" s="114">
        <v>50.2</v>
      </c>
      <c r="H3" s="114">
        <v>50.9</v>
      </c>
      <c r="I3" s="114">
        <v>-0.7</v>
      </c>
      <c r="J3" s="114"/>
      <c r="K3" s="114">
        <v>2.2999999999999998</v>
      </c>
      <c r="L3" s="114">
        <v>2.2000000000000002</v>
      </c>
      <c r="M3" s="114">
        <v>0.1</v>
      </c>
      <c r="N3" s="114">
        <v>3.4</v>
      </c>
      <c r="O3" s="114">
        <v>669.8</v>
      </c>
      <c r="P3" s="114"/>
      <c r="Q3" s="114">
        <v>361.2</v>
      </c>
      <c r="R3" s="114">
        <v>308.60000000000002</v>
      </c>
      <c r="S3" s="114"/>
      <c r="T3" s="114">
        <v>1.1000000000000001</v>
      </c>
      <c r="U3" s="114"/>
      <c r="V3" s="114">
        <v>262.39999999999998</v>
      </c>
      <c r="W3" s="114">
        <v>37.4</v>
      </c>
      <c r="X3" s="114">
        <v>0.2</v>
      </c>
      <c r="Y3" s="114">
        <v>0.3</v>
      </c>
      <c r="Z3" s="114">
        <v>7.2</v>
      </c>
      <c r="AA3" s="114"/>
      <c r="AB3" s="114">
        <v>0</v>
      </c>
      <c r="AC3" s="114">
        <v>0.2</v>
      </c>
      <c r="AD3" s="114"/>
      <c r="AE3" s="114">
        <v>0.2</v>
      </c>
      <c r="AF3" s="114"/>
      <c r="AG3" s="114">
        <v>0</v>
      </c>
      <c r="AH3" s="114">
        <v>0.2</v>
      </c>
      <c r="AI3" s="114">
        <v>0</v>
      </c>
      <c r="AK3" s="114">
        <v>0</v>
      </c>
      <c r="AL3" s="114"/>
      <c r="AM3" s="114">
        <v>0</v>
      </c>
      <c r="AN3" s="114">
        <v>0</v>
      </c>
      <c r="AO3" s="114">
        <v>0</v>
      </c>
      <c r="AP3" s="114">
        <v>0</v>
      </c>
      <c r="AQ3" s="114">
        <v>0</v>
      </c>
      <c r="AR3" s="114">
        <v>0</v>
      </c>
      <c r="AS3" s="114">
        <v>0</v>
      </c>
      <c r="AT3" s="114">
        <v>0</v>
      </c>
      <c r="AU3" s="114">
        <v>0</v>
      </c>
      <c r="AV3" s="114">
        <v>0</v>
      </c>
      <c r="AW3" s="114">
        <v>0</v>
      </c>
      <c r="AX3" s="114">
        <v>0</v>
      </c>
      <c r="AY3" s="114">
        <v>0</v>
      </c>
      <c r="BA3" s="114">
        <v>0</v>
      </c>
      <c r="BB3" s="114">
        <v>0</v>
      </c>
      <c r="BC3" s="114">
        <v>0</v>
      </c>
      <c r="BD3" s="114">
        <v>0</v>
      </c>
      <c r="BE3" s="114">
        <v>0</v>
      </c>
    </row>
    <row r="4" spans="2:57" ht="15.75" customHeight="1" x14ac:dyDescent="0.35">
      <c r="B4" s="113" t="s">
        <v>298</v>
      </c>
      <c r="C4" s="113"/>
      <c r="D4" s="114">
        <v>739.5</v>
      </c>
      <c r="E4" s="114">
        <v>736.9</v>
      </c>
      <c r="F4" s="114"/>
      <c r="G4" s="114">
        <v>52</v>
      </c>
      <c r="H4" s="114">
        <v>59.1</v>
      </c>
      <c r="I4" s="114">
        <v>-7.1</v>
      </c>
      <c r="J4" s="114"/>
      <c r="K4" s="114">
        <v>0</v>
      </c>
      <c r="L4" s="114">
        <v>0</v>
      </c>
      <c r="M4" s="114">
        <v>0</v>
      </c>
      <c r="N4" s="114">
        <v>8.9</v>
      </c>
      <c r="O4" s="114">
        <v>738.7</v>
      </c>
      <c r="P4" s="114"/>
      <c r="Q4" s="114">
        <v>239.2</v>
      </c>
      <c r="R4" s="114">
        <v>499.5</v>
      </c>
      <c r="S4" s="114"/>
      <c r="T4" s="114">
        <v>291.10000000000002</v>
      </c>
      <c r="U4" s="114"/>
      <c r="V4" s="114">
        <v>2.9</v>
      </c>
      <c r="W4" s="114">
        <v>25.1</v>
      </c>
      <c r="X4" s="114">
        <v>5.5</v>
      </c>
      <c r="Y4" s="114">
        <v>167.4</v>
      </c>
      <c r="Z4" s="114">
        <v>7.5</v>
      </c>
      <c r="AA4" s="114"/>
      <c r="AB4" s="114">
        <v>0.8</v>
      </c>
      <c r="AC4" s="114">
        <v>58.1</v>
      </c>
      <c r="AD4" s="114"/>
      <c r="AE4" s="114">
        <v>14.3</v>
      </c>
      <c r="AF4" s="114"/>
      <c r="AG4" s="114">
        <v>0</v>
      </c>
      <c r="AH4" s="114">
        <v>12.6</v>
      </c>
      <c r="AI4" s="114">
        <v>1.5</v>
      </c>
      <c r="AK4" s="114">
        <v>43.1</v>
      </c>
      <c r="AL4" s="114"/>
      <c r="AM4" s="114">
        <v>1.3</v>
      </c>
      <c r="AN4" s="114">
        <v>0</v>
      </c>
      <c r="AO4" s="114">
        <v>0</v>
      </c>
      <c r="AP4" s="114">
        <v>0.3</v>
      </c>
      <c r="AQ4" s="114">
        <v>0.1</v>
      </c>
      <c r="AR4" s="114">
        <v>2.2999999999999998</v>
      </c>
      <c r="AS4" s="114">
        <v>3.4</v>
      </c>
      <c r="AT4" s="114">
        <v>0.1</v>
      </c>
      <c r="AU4" s="114">
        <v>13.4</v>
      </c>
      <c r="AV4" s="114">
        <v>20.399999999999999</v>
      </c>
      <c r="AW4" s="114">
        <v>0.7</v>
      </c>
      <c r="AX4" s="114">
        <v>0.3</v>
      </c>
      <c r="AY4" s="114">
        <v>0.8</v>
      </c>
      <c r="BA4" s="114">
        <v>0.7</v>
      </c>
      <c r="BB4" s="114">
        <v>0.5</v>
      </c>
      <c r="BC4" s="114">
        <v>48.6</v>
      </c>
      <c r="BD4" s="114">
        <v>4.8</v>
      </c>
      <c r="BE4" s="114">
        <v>54.5</v>
      </c>
    </row>
    <row r="5" spans="2:57" x14ac:dyDescent="0.35">
      <c r="B5" s="113" t="s">
        <v>183</v>
      </c>
      <c r="C5" s="113"/>
      <c r="D5" s="114">
        <v>193.1</v>
      </c>
      <c r="E5" s="114">
        <v>177.9</v>
      </c>
      <c r="F5" s="114"/>
      <c r="G5" s="114">
        <v>6.1</v>
      </c>
      <c r="H5" s="114">
        <v>7.3</v>
      </c>
      <c r="I5" s="114">
        <v>-1.2</v>
      </c>
      <c r="J5" s="114"/>
      <c r="K5" s="114">
        <v>18</v>
      </c>
      <c r="L5" s="114">
        <v>19.7</v>
      </c>
      <c r="M5" s="114">
        <v>-1.7</v>
      </c>
      <c r="N5" s="114">
        <v>15.7</v>
      </c>
      <c r="O5" s="114">
        <v>190.7</v>
      </c>
      <c r="P5" s="114"/>
      <c r="Q5" s="114">
        <v>56.1</v>
      </c>
      <c r="R5" s="114">
        <v>134.6</v>
      </c>
      <c r="S5" s="114"/>
      <c r="T5" s="114">
        <v>92.2</v>
      </c>
      <c r="U5" s="114"/>
      <c r="V5" s="114">
        <v>31.5</v>
      </c>
      <c r="W5" s="114">
        <v>0.2</v>
      </c>
      <c r="X5" s="114">
        <v>0.2</v>
      </c>
      <c r="Y5" s="114">
        <v>10.5</v>
      </c>
      <c r="Z5" s="114">
        <v>0</v>
      </c>
      <c r="AA5" s="114"/>
      <c r="AB5" s="114">
        <v>0.2</v>
      </c>
      <c r="AC5" s="114">
        <v>3.8</v>
      </c>
      <c r="AD5" s="114"/>
      <c r="AE5" s="114">
        <v>0.4</v>
      </c>
      <c r="AF5" s="114"/>
      <c r="AG5" s="114">
        <v>0.4</v>
      </c>
      <c r="AH5" s="114">
        <v>0</v>
      </c>
      <c r="AI5" s="114">
        <v>0</v>
      </c>
      <c r="AK5" s="114">
        <v>3.1</v>
      </c>
      <c r="AL5" s="114"/>
      <c r="AM5" s="114">
        <v>0.2</v>
      </c>
      <c r="AN5" s="114">
        <v>0</v>
      </c>
      <c r="AO5" s="114">
        <v>0</v>
      </c>
      <c r="AP5" s="114">
        <v>0</v>
      </c>
      <c r="AQ5" s="114">
        <v>0</v>
      </c>
      <c r="AR5" s="114">
        <v>0</v>
      </c>
      <c r="AS5" s="114">
        <v>0</v>
      </c>
      <c r="AT5" s="114">
        <v>0</v>
      </c>
      <c r="AU5" s="114">
        <v>0.9</v>
      </c>
      <c r="AV5" s="114">
        <v>2</v>
      </c>
      <c r="AW5" s="114">
        <v>0</v>
      </c>
      <c r="AX5" s="114">
        <v>0</v>
      </c>
      <c r="AY5" s="114">
        <v>0</v>
      </c>
      <c r="BA5" s="114">
        <v>0.3</v>
      </c>
      <c r="BB5" s="114">
        <v>0</v>
      </c>
      <c r="BC5" s="114">
        <v>0.6</v>
      </c>
      <c r="BD5" s="114">
        <v>2.4</v>
      </c>
      <c r="BE5" s="114">
        <v>3.5</v>
      </c>
    </row>
    <row r="6" spans="2:57" ht="15.75" customHeight="1" x14ac:dyDescent="0.35">
      <c r="B6" s="113" t="s">
        <v>36</v>
      </c>
      <c r="C6" s="113"/>
      <c r="D6" s="114">
        <v>345.6</v>
      </c>
      <c r="E6" s="114">
        <v>345.6</v>
      </c>
      <c r="F6" s="114"/>
      <c r="G6" s="114">
        <v>2.8</v>
      </c>
      <c r="H6" s="114">
        <v>2.6</v>
      </c>
      <c r="I6" s="114">
        <v>0.2</v>
      </c>
      <c r="J6" s="114"/>
      <c r="K6" s="114">
        <v>15.2</v>
      </c>
      <c r="L6" s="114">
        <v>14.1</v>
      </c>
      <c r="M6" s="114">
        <v>1.1000000000000001</v>
      </c>
      <c r="N6" s="114">
        <v>0.4</v>
      </c>
      <c r="O6" s="114">
        <v>347.3</v>
      </c>
      <c r="P6" s="114"/>
      <c r="Q6" s="114">
        <v>138</v>
      </c>
      <c r="R6" s="114">
        <v>209.3</v>
      </c>
      <c r="S6" s="114"/>
      <c r="T6" s="114">
        <v>24.3</v>
      </c>
      <c r="U6" s="114"/>
      <c r="V6" s="114">
        <v>8.6999999999999993</v>
      </c>
      <c r="W6" s="114">
        <v>19.5</v>
      </c>
      <c r="X6" s="114">
        <v>12</v>
      </c>
      <c r="Y6" s="114">
        <v>144.80000000000001</v>
      </c>
      <c r="Z6" s="114">
        <v>0</v>
      </c>
      <c r="AA6" s="114"/>
      <c r="AB6" s="114">
        <v>10</v>
      </c>
      <c r="AC6" s="114">
        <v>65.3</v>
      </c>
      <c r="AD6" s="114"/>
      <c r="AE6" s="114">
        <v>6.5</v>
      </c>
      <c r="AF6" s="114"/>
      <c r="AG6" s="114">
        <v>1.1000000000000001</v>
      </c>
      <c r="AH6" s="114">
        <v>2.2999999999999998</v>
      </c>
      <c r="AI6" s="114">
        <v>2.2999999999999998</v>
      </c>
      <c r="AK6" s="114">
        <v>56.3</v>
      </c>
      <c r="AL6" s="114"/>
      <c r="AM6" s="114">
        <v>1.6</v>
      </c>
      <c r="AN6" s="114">
        <v>0.1</v>
      </c>
      <c r="AO6" s="114">
        <v>0</v>
      </c>
      <c r="AP6" s="114">
        <v>0.3</v>
      </c>
      <c r="AQ6" s="114">
        <v>0.8</v>
      </c>
      <c r="AR6" s="114">
        <v>15</v>
      </c>
      <c r="AS6" s="114">
        <v>2.4</v>
      </c>
      <c r="AT6" s="114">
        <v>0.1</v>
      </c>
      <c r="AU6" s="114">
        <v>0.8</v>
      </c>
      <c r="AV6" s="114">
        <v>33.5</v>
      </c>
      <c r="AW6" s="114">
        <v>0.4</v>
      </c>
      <c r="AX6" s="114">
        <v>0.2</v>
      </c>
      <c r="AY6" s="114">
        <v>0.4</v>
      </c>
      <c r="BA6" s="114">
        <v>2.5</v>
      </c>
      <c r="BB6" s="114">
        <v>3.6</v>
      </c>
      <c r="BC6" s="114">
        <v>26.2</v>
      </c>
      <c r="BD6" s="114">
        <v>12.7</v>
      </c>
      <c r="BE6" s="114">
        <v>26.2</v>
      </c>
    </row>
    <row r="7" spans="2:57" ht="15.75" customHeight="1" x14ac:dyDescent="0.35">
      <c r="B7" s="113" t="s">
        <v>37</v>
      </c>
      <c r="C7" s="113"/>
      <c r="D7" s="114">
        <v>32.5</v>
      </c>
      <c r="E7" s="114">
        <v>32.5</v>
      </c>
      <c r="F7" s="114"/>
      <c r="G7" s="114">
        <v>0</v>
      </c>
      <c r="H7" s="114">
        <v>0</v>
      </c>
      <c r="I7" s="114">
        <v>0</v>
      </c>
      <c r="J7" s="114"/>
      <c r="K7" s="114">
        <v>0.3</v>
      </c>
      <c r="L7" s="114">
        <v>0.3</v>
      </c>
      <c r="M7" s="114">
        <v>0</v>
      </c>
      <c r="N7" s="114">
        <v>0</v>
      </c>
      <c r="O7" s="114">
        <v>32.5</v>
      </c>
      <c r="P7" s="114"/>
      <c r="Q7" s="114">
        <v>0</v>
      </c>
      <c r="R7" s="114">
        <v>32.5</v>
      </c>
      <c r="S7" s="114"/>
      <c r="T7" s="114">
        <v>9.9</v>
      </c>
      <c r="U7" s="114"/>
      <c r="V7" s="114">
        <v>0</v>
      </c>
      <c r="W7" s="114">
        <v>0.1</v>
      </c>
      <c r="X7" s="114">
        <v>0</v>
      </c>
      <c r="Y7" s="114">
        <v>22.5</v>
      </c>
      <c r="Z7" s="114">
        <v>0</v>
      </c>
      <c r="AA7" s="114"/>
      <c r="AB7" s="114">
        <v>0</v>
      </c>
      <c r="AC7" s="114">
        <v>22.4</v>
      </c>
      <c r="AD7" s="114"/>
      <c r="AE7" s="114">
        <v>0</v>
      </c>
      <c r="AF7" s="114"/>
      <c r="AG7" s="114">
        <v>0</v>
      </c>
      <c r="AH7" s="114">
        <v>0</v>
      </c>
      <c r="AI7" s="114">
        <v>0</v>
      </c>
      <c r="AK7" s="114">
        <v>22.4</v>
      </c>
      <c r="AL7" s="114"/>
      <c r="AM7" s="114">
        <v>0</v>
      </c>
      <c r="AN7" s="114">
        <v>0</v>
      </c>
      <c r="AO7" s="114">
        <v>0</v>
      </c>
      <c r="AP7" s="114">
        <v>0.1</v>
      </c>
      <c r="AQ7" s="114">
        <v>0</v>
      </c>
      <c r="AR7" s="114">
        <v>0.3</v>
      </c>
      <c r="AS7" s="114">
        <v>0</v>
      </c>
      <c r="AT7" s="114">
        <v>0</v>
      </c>
      <c r="AU7" s="114">
        <v>0</v>
      </c>
      <c r="AV7" s="114">
        <v>22</v>
      </c>
      <c r="AW7" s="114">
        <v>0</v>
      </c>
      <c r="AX7" s="114">
        <v>0</v>
      </c>
      <c r="AY7" s="114">
        <v>0</v>
      </c>
      <c r="BA7" s="114">
        <v>0</v>
      </c>
      <c r="BB7" s="114">
        <v>0</v>
      </c>
      <c r="BC7" s="114">
        <v>0</v>
      </c>
      <c r="BD7" s="114">
        <v>0</v>
      </c>
      <c r="BE7" s="114">
        <v>0</v>
      </c>
    </row>
    <row r="8" spans="2:57" ht="15.75" customHeight="1" x14ac:dyDescent="0.35">
      <c r="B8" s="113" t="s">
        <v>175</v>
      </c>
      <c r="C8" s="113"/>
      <c r="D8" s="114">
        <v>328.3</v>
      </c>
      <c r="E8" s="114">
        <v>328.3</v>
      </c>
      <c r="F8" s="114"/>
      <c r="G8" s="114">
        <v>0</v>
      </c>
      <c r="H8" s="114">
        <v>0</v>
      </c>
      <c r="I8" s="114">
        <v>0</v>
      </c>
      <c r="J8" s="114"/>
      <c r="K8" s="114">
        <v>0</v>
      </c>
      <c r="L8" s="114">
        <v>0</v>
      </c>
      <c r="M8" s="114">
        <v>0</v>
      </c>
      <c r="N8" s="114">
        <v>3.5</v>
      </c>
      <c r="O8" s="114">
        <v>331.8</v>
      </c>
      <c r="P8" s="114"/>
      <c r="Q8" s="114">
        <v>7.7</v>
      </c>
      <c r="R8" s="114">
        <v>324.10000000000002</v>
      </c>
      <c r="S8" s="114"/>
      <c r="T8" s="114">
        <v>6.9</v>
      </c>
      <c r="U8" s="114"/>
      <c r="V8" s="114">
        <v>0</v>
      </c>
      <c r="W8" s="114">
        <v>0</v>
      </c>
      <c r="X8" s="114">
        <v>0</v>
      </c>
      <c r="Y8" s="114">
        <v>278.39999999999998</v>
      </c>
      <c r="Z8" s="114">
        <v>38.799999999999997</v>
      </c>
      <c r="AA8" s="114"/>
      <c r="AB8" s="114">
        <v>5.8</v>
      </c>
      <c r="AC8" s="114">
        <v>164.9</v>
      </c>
      <c r="AD8" s="114"/>
      <c r="AE8" s="114">
        <v>30.9</v>
      </c>
      <c r="AF8" s="114"/>
      <c r="AG8" s="114">
        <v>2.6</v>
      </c>
      <c r="AH8" s="114">
        <v>20.3</v>
      </c>
      <c r="AI8" s="114">
        <v>6.4</v>
      </c>
      <c r="AK8" s="114">
        <v>105.5</v>
      </c>
      <c r="AL8" s="114"/>
      <c r="AM8" s="114">
        <v>4.9000000000000004</v>
      </c>
      <c r="AN8" s="114">
        <v>1</v>
      </c>
      <c r="AO8" s="114">
        <v>0.1</v>
      </c>
      <c r="AP8" s="114">
        <v>1.2</v>
      </c>
      <c r="AQ8" s="114">
        <v>5.8</v>
      </c>
      <c r="AR8" s="114">
        <v>9</v>
      </c>
      <c r="AS8" s="114">
        <v>12.4</v>
      </c>
      <c r="AT8" s="114">
        <v>1.4</v>
      </c>
      <c r="AU8" s="114">
        <v>5.3</v>
      </c>
      <c r="AV8" s="114">
        <v>51.4</v>
      </c>
      <c r="AW8" s="114">
        <v>4.5</v>
      </c>
      <c r="AX8" s="114">
        <v>2.7</v>
      </c>
      <c r="AY8" s="114">
        <v>5.2</v>
      </c>
      <c r="BA8" s="114">
        <v>28.5</v>
      </c>
      <c r="BB8" s="114">
        <v>3.3</v>
      </c>
      <c r="BC8" s="114">
        <v>28.7</v>
      </c>
      <c r="BD8" s="114">
        <v>38.200000000000003</v>
      </c>
      <c r="BE8" s="114">
        <v>37.5</v>
      </c>
    </row>
    <row r="9" spans="2:57" ht="15.75" customHeight="1" x14ac:dyDescent="0.35">
      <c r="B9" s="113" t="s">
        <v>176</v>
      </c>
      <c r="C9" s="113"/>
      <c r="D9" s="114">
        <v>212.7</v>
      </c>
      <c r="E9" s="114">
        <v>212.7</v>
      </c>
      <c r="F9" s="114"/>
      <c r="G9" s="114">
        <v>0</v>
      </c>
      <c r="H9" s="114">
        <v>0</v>
      </c>
      <c r="I9" s="114">
        <v>0</v>
      </c>
      <c r="J9" s="114"/>
      <c r="K9" s="114">
        <v>0</v>
      </c>
      <c r="L9" s="114">
        <v>0</v>
      </c>
      <c r="M9" s="114">
        <v>0</v>
      </c>
      <c r="N9" s="114">
        <v>0</v>
      </c>
      <c r="O9" s="114">
        <v>212.7</v>
      </c>
      <c r="P9" s="114"/>
      <c r="Q9" s="114">
        <v>0</v>
      </c>
      <c r="R9" s="114">
        <v>212.7</v>
      </c>
      <c r="S9" s="114"/>
      <c r="T9" s="114">
        <v>0.3</v>
      </c>
      <c r="U9" s="114"/>
      <c r="V9" s="114">
        <v>0</v>
      </c>
      <c r="W9" s="114">
        <v>0</v>
      </c>
      <c r="X9" s="114">
        <v>0</v>
      </c>
      <c r="Y9" s="114">
        <v>197.4</v>
      </c>
      <c r="Z9" s="114">
        <v>15</v>
      </c>
      <c r="AA9" s="114"/>
      <c r="AB9" s="114">
        <v>4.5999999999999996</v>
      </c>
      <c r="AC9" s="114">
        <v>91.1</v>
      </c>
      <c r="AD9" s="114"/>
      <c r="AE9" s="114">
        <v>7.3</v>
      </c>
      <c r="AF9" s="114"/>
      <c r="AG9" s="114">
        <v>1.1000000000000001</v>
      </c>
      <c r="AH9" s="114">
        <v>3.5</v>
      </c>
      <c r="AI9" s="114">
        <v>2.2000000000000002</v>
      </c>
      <c r="AK9" s="114">
        <v>73.099999999999994</v>
      </c>
      <c r="AL9" s="114"/>
      <c r="AM9" s="114">
        <v>7.4</v>
      </c>
      <c r="AN9" s="114">
        <v>1.2</v>
      </c>
      <c r="AO9" s="114">
        <v>0.1</v>
      </c>
      <c r="AP9" s="114">
        <v>1.7</v>
      </c>
      <c r="AQ9" s="114">
        <v>6.6</v>
      </c>
      <c r="AR9" s="114">
        <v>9.3000000000000007</v>
      </c>
      <c r="AS9" s="114">
        <v>18.7</v>
      </c>
      <c r="AT9" s="114">
        <v>1.2</v>
      </c>
      <c r="AU9" s="114">
        <v>3</v>
      </c>
      <c r="AV9" s="114">
        <v>11.4</v>
      </c>
      <c r="AW9" s="114">
        <v>2.6</v>
      </c>
      <c r="AX9" s="114">
        <v>1.7</v>
      </c>
      <c r="AY9" s="114">
        <v>3.5</v>
      </c>
      <c r="BA9" s="114">
        <v>10.7</v>
      </c>
      <c r="BB9" s="114">
        <v>1.4</v>
      </c>
      <c r="BC9" s="114">
        <v>5.3</v>
      </c>
      <c r="BD9" s="114">
        <v>19.600000000000001</v>
      </c>
      <c r="BE9" s="114">
        <v>75.400000000000006</v>
      </c>
    </row>
    <row r="10" spans="2:57" s="118" customFormat="1" x14ac:dyDescent="0.35"/>
    <row r="11" spans="2:57" ht="153.75" customHeight="1" x14ac:dyDescent="0.35">
      <c r="B11" s="112">
        <v>2006</v>
      </c>
      <c r="C11" s="112" t="s">
        <v>2</v>
      </c>
      <c r="D11" s="115" t="s">
        <v>3</v>
      </c>
      <c r="E11" s="115" t="s">
        <v>297</v>
      </c>
      <c r="F11" s="115" t="s">
        <v>4</v>
      </c>
      <c r="G11" s="115" t="s">
        <v>5</v>
      </c>
      <c r="H11" s="115" t="s">
        <v>6</v>
      </c>
      <c r="I11" s="115" t="s">
        <v>7</v>
      </c>
      <c r="J11" s="115" t="s">
        <v>8</v>
      </c>
      <c r="K11" s="115" t="s">
        <v>5</v>
      </c>
      <c r="L11" s="115" t="s">
        <v>6</v>
      </c>
      <c r="M11" s="115" t="s">
        <v>7</v>
      </c>
      <c r="N11" s="115" t="s">
        <v>9</v>
      </c>
      <c r="O11" s="115" t="s">
        <v>10</v>
      </c>
      <c r="P11" s="112" t="s">
        <v>11</v>
      </c>
      <c r="Q11" s="115" t="s">
        <v>12</v>
      </c>
      <c r="R11" s="115" t="s">
        <v>13</v>
      </c>
      <c r="S11" s="115" t="s">
        <v>14</v>
      </c>
      <c r="T11" s="115" t="s">
        <v>246</v>
      </c>
      <c r="U11" s="115" t="s">
        <v>15</v>
      </c>
      <c r="V11" s="115" t="s">
        <v>238</v>
      </c>
      <c r="W11" s="115" t="s">
        <v>239</v>
      </c>
      <c r="X11" s="115" t="s">
        <v>248</v>
      </c>
      <c r="Y11" s="115" t="s">
        <v>17</v>
      </c>
      <c r="Z11" s="115" t="s">
        <v>236</v>
      </c>
      <c r="AA11" s="115" t="s">
        <v>171</v>
      </c>
      <c r="AB11" s="115" t="s">
        <v>126</v>
      </c>
      <c r="AC11" s="115" t="s">
        <v>19</v>
      </c>
      <c r="AD11" s="115" t="s">
        <v>20</v>
      </c>
      <c r="AE11" s="115" t="s">
        <v>21</v>
      </c>
      <c r="AF11" s="115" t="s">
        <v>22</v>
      </c>
      <c r="AG11" s="115" t="s">
        <v>173</v>
      </c>
      <c r="AH11" s="115" t="s">
        <v>250</v>
      </c>
      <c r="AI11" s="115" t="s">
        <v>23</v>
      </c>
      <c r="AK11" s="115" t="s">
        <v>24</v>
      </c>
      <c r="AL11" s="115" t="s">
        <v>25</v>
      </c>
      <c r="AM11" s="115" t="s">
        <v>252</v>
      </c>
      <c r="AN11" s="115" t="s">
        <v>116</v>
      </c>
      <c r="AO11" s="115" t="s">
        <v>253</v>
      </c>
      <c r="AP11" s="115" t="s">
        <v>254</v>
      </c>
      <c r="AQ11" s="115" t="s">
        <v>255</v>
      </c>
      <c r="AR11" s="115" t="s">
        <v>117</v>
      </c>
      <c r="AS11" s="115" t="s">
        <v>118</v>
      </c>
      <c r="AT11" s="115" t="s">
        <v>119</v>
      </c>
      <c r="AU11" s="115" t="s">
        <v>256</v>
      </c>
      <c r="AV11" s="115" t="s">
        <v>257</v>
      </c>
      <c r="AW11" s="115" t="s">
        <v>120</v>
      </c>
      <c r="AX11" s="115" t="s">
        <v>258</v>
      </c>
      <c r="AY11" s="115" t="s">
        <v>121</v>
      </c>
      <c r="BA11" s="115" t="s">
        <v>245</v>
      </c>
      <c r="BB11" s="115" t="s">
        <v>30</v>
      </c>
      <c r="BC11" s="115" t="s">
        <v>31</v>
      </c>
      <c r="BD11" s="115" t="s">
        <v>32</v>
      </c>
      <c r="BE11" s="115" t="s">
        <v>33</v>
      </c>
    </row>
    <row r="12" spans="2:57" x14ac:dyDescent="0.35">
      <c r="B12" s="113" t="s">
        <v>1</v>
      </c>
      <c r="C12" s="117"/>
      <c r="D12" s="114">
        <v>1650.8</v>
      </c>
      <c r="E12" s="114">
        <v>1620.5</v>
      </c>
      <c r="F12" s="114"/>
      <c r="G12" s="114">
        <v>118.9</v>
      </c>
      <c r="H12" s="114">
        <v>134.5</v>
      </c>
      <c r="I12" s="114">
        <v>-15.7</v>
      </c>
      <c r="J12" s="114"/>
      <c r="K12" s="114">
        <v>22.8</v>
      </c>
      <c r="L12" s="114">
        <v>22.3</v>
      </c>
      <c r="M12" s="114">
        <v>0.5</v>
      </c>
      <c r="N12" s="114">
        <v>29.8</v>
      </c>
      <c r="O12" s="114">
        <v>1635.1</v>
      </c>
      <c r="P12" s="114"/>
      <c r="Q12" s="114">
        <v>653.6</v>
      </c>
      <c r="R12" s="114">
        <v>981.5</v>
      </c>
      <c r="S12" s="114"/>
      <c r="T12" s="114">
        <v>398.4</v>
      </c>
      <c r="U12" s="114"/>
      <c r="V12" s="114">
        <v>311</v>
      </c>
      <c r="W12" s="114">
        <v>64.3</v>
      </c>
      <c r="X12" s="114">
        <v>6.6</v>
      </c>
      <c r="Y12" s="114">
        <v>186</v>
      </c>
      <c r="Z12" s="114">
        <v>15.2</v>
      </c>
      <c r="AA12" s="114"/>
      <c r="AB12" s="114">
        <v>1.2</v>
      </c>
      <c r="AC12" s="114">
        <v>63.6</v>
      </c>
      <c r="AD12" s="114"/>
      <c r="AE12" s="114">
        <v>15</v>
      </c>
      <c r="AF12" s="114"/>
      <c r="AG12" s="114">
        <v>0.4</v>
      </c>
      <c r="AH12" s="114">
        <v>12.7</v>
      </c>
      <c r="AI12" s="114">
        <v>1.7</v>
      </c>
      <c r="AK12" s="114">
        <v>47.5</v>
      </c>
      <c r="AL12" s="114"/>
      <c r="AM12" s="114">
        <v>1.5</v>
      </c>
      <c r="AN12" s="114">
        <v>0.1</v>
      </c>
      <c r="AO12" s="114">
        <v>0</v>
      </c>
      <c r="AP12" s="114">
        <v>0.3</v>
      </c>
      <c r="AQ12" s="114">
        <v>0.2</v>
      </c>
      <c r="AR12" s="114">
        <v>2.7</v>
      </c>
      <c r="AS12" s="114">
        <v>3.8</v>
      </c>
      <c r="AT12" s="114">
        <v>0.1</v>
      </c>
      <c r="AU12" s="114">
        <v>15</v>
      </c>
      <c r="AV12" s="114">
        <v>21.6</v>
      </c>
      <c r="AW12" s="114">
        <v>0.7</v>
      </c>
      <c r="AX12" s="114">
        <v>0.2</v>
      </c>
      <c r="AY12" s="114">
        <v>1.1000000000000001</v>
      </c>
      <c r="BA12" s="114">
        <v>1.1000000000000001</v>
      </c>
      <c r="BB12" s="114">
        <v>1.9</v>
      </c>
      <c r="BC12" s="114">
        <v>48.8</v>
      </c>
      <c r="BD12" s="114">
        <v>8.1999999999999993</v>
      </c>
      <c r="BE12" s="114">
        <v>62.3</v>
      </c>
    </row>
    <row r="13" spans="2:57" x14ac:dyDescent="0.35">
      <c r="B13" s="113" t="s">
        <v>181</v>
      </c>
      <c r="C13" s="117"/>
      <c r="D13" s="114">
        <v>687.1</v>
      </c>
      <c r="E13" s="114">
        <v>680.4</v>
      </c>
      <c r="F13" s="114"/>
      <c r="G13" s="114">
        <v>50.9</v>
      </c>
      <c r="H13" s="114">
        <v>53.9</v>
      </c>
      <c r="I13" s="114">
        <v>-3</v>
      </c>
      <c r="J13" s="114"/>
      <c r="K13" s="114">
        <v>2.2000000000000002</v>
      </c>
      <c r="L13" s="114">
        <v>2.2999999999999998</v>
      </c>
      <c r="M13" s="114">
        <v>0</v>
      </c>
      <c r="N13" s="114">
        <v>3.3</v>
      </c>
      <c r="O13" s="114">
        <v>680.7</v>
      </c>
      <c r="P13" s="114"/>
      <c r="Q13" s="114">
        <v>355.3</v>
      </c>
      <c r="R13" s="114">
        <v>325.39999999999998</v>
      </c>
      <c r="S13" s="114"/>
      <c r="T13" s="114">
        <v>1.1000000000000001</v>
      </c>
      <c r="U13" s="114"/>
      <c r="V13" s="114">
        <v>277.39999999999998</v>
      </c>
      <c r="W13" s="114">
        <v>39.200000000000003</v>
      </c>
      <c r="X13" s="114">
        <v>0.2</v>
      </c>
      <c r="Y13" s="114">
        <v>0.3</v>
      </c>
      <c r="Z13" s="114">
        <v>7.2</v>
      </c>
      <c r="AA13" s="114"/>
      <c r="AB13" s="114">
        <v>0</v>
      </c>
      <c r="AC13" s="114">
        <v>0.2</v>
      </c>
      <c r="AD13" s="114"/>
      <c r="AE13" s="114">
        <v>0.2</v>
      </c>
      <c r="AF13" s="114"/>
      <c r="AG13" s="114" t="s">
        <v>16</v>
      </c>
      <c r="AH13" s="114">
        <v>0.2</v>
      </c>
      <c r="AI13" s="114">
        <v>0</v>
      </c>
      <c r="AK13" s="114">
        <v>0</v>
      </c>
      <c r="AL13" s="114"/>
      <c r="AM13" s="114">
        <v>0</v>
      </c>
      <c r="AN13" s="114" t="s">
        <v>16</v>
      </c>
      <c r="AO13" s="114" t="s">
        <v>16</v>
      </c>
      <c r="AP13" s="114" t="s">
        <v>16</v>
      </c>
      <c r="AQ13" s="114" t="s">
        <v>16</v>
      </c>
      <c r="AR13" s="114">
        <v>0</v>
      </c>
      <c r="AS13" s="114" t="s">
        <v>16</v>
      </c>
      <c r="AT13" s="114" t="s">
        <v>16</v>
      </c>
      <c r="AU13" s="114">
        <v>0</v>
      </c>
      <c r="AV13" s="114">
        <v>0</v>
      </c>
      <c r="AW13" s="114">
        <v>0</v>
      </c>
      <c r="AX13" s="114" t="s">
        <v>16</v>
      </c>
      <c r="AY13" s="114" t="s">
        <v>16</v>
      </c>
      <c r="BA13" s="114">
        <v>0</v>
      </c>
      <c r="BB13" s="114">
        <v>0</v>
      </c>
      <c r="BC13" s="114">
        <v>0</v>
      </c>
      <c r="BD13" s="114">
        <v>0.1</v>
      </c>
      <c r="BE13" s="114">
        <v>0</v>
      </c>
    </row>
    <row r="14" spans="2:57" ht="21" x14ac:dyDescent="0.35">
      <c r="B14" s="113" t="s">
        <v>299</v>
      </c>
      <c r="C14" s="117"/>
      <c r="D14" s="114">
        <v>757.3</v>
      </c>
      <c r="E14" s="114">
        <v>751.2</v>
      </c>
      <c r="F14" s="114"/>
      <c r="G14" s="114">
        <v>59.8</v>
      </c>
      <c r="H14" s="114">
        <v>72.8</v>
      </c>
      <c r="I14" s="114">
        <v>-13</v>
      </c>
      <c r="J14" s="114"/>
      <c r="K14" s="114">
        <v>0</v>
      </c>
      <c r="L14" s="114">
        <v>0</v>
      </c>
      <c r="M14" s="114">
        <v>0</v>
      </c>
      <c r="N14" s="114">
        <v>8.3000000000000007</v>
      </c>
      <c r="O14" s="114">
        <v>746.6</v>
      </c>
      <c r="P14" s="114"/>
      <c r="Q14" s="114">
        <v>234.1</v>
      </c>
      <c r="R14" s="114">
        <v>512.5</v>
      </c>
      <c r="S14" s="114"/>
      <c r="T14" s="114">
        <v>299.60000000000002</v>
      </c>
      <c r="U14" s="114"/>
      <c r="V14" s="114">
        <v>2.4</v>
      </c>
      <c r="W14" s="114">
        <v>25</v>
      </c>
      <c r="X14" s="114">
        <v>6</v>
      </c>
      <c r="Y14" s="114">
        <v>171.5</v>
      </c>
      <c r="Z14" s="114">
        <v>8</v>
      </c>
      <c r="AA14" s="114"/>
      <c r="AB14" s="114">
        <v>0.7</v>
      </c>
      <c r="AC14" s="114">
        <v>59.1</v>
      </c>
      <c r="AD14" s="114"/>
      <c r="AE14" s="114">
        <v>14.3</v>
      </c>
      <c r="AF14" s="114"/>
      <c r="AG14" s="114">
        <v>0</v>
      </c>
      <c r="AH14" s="114">
        <v>12.5</v>
      </c>
      <c r="AI14" s="114">
        <v>1.6</v>
      </c>
      <c r="AK14" s="114">
        <v>44.1</v>
      </c>
      <c r="AL14" s="114"/>
      <c r="AM14" s="114">
        <v>1.3</v>
      </c>
      <c r="AN14" s="114">
        <v>0.1</v>
      </c>
      <c r="AO14" s="114">
        <v>0</v>
      </c>
      <c r="AP14" s="114">
        <v>0.3</v>
      </c>
      <c r="AQ14" s="114">
        <v>0.2</v>
      </c>
      <c r="AR14" s="114">
        <v>2.6</v>
      </c>
      <c r="AS14" s="114">
        <v>3.8</v>
      </c>
      <c r="AT14" s="114">
        <v>0.1</v>
      </c>
      <c r="AU14" s="114">
        <v>14.1</v>
      </c>
      <c r="AV14" s="114">
        <v>19.600000000000001</v>
      </c>
      <c r="AW14" s="114">
        <v>0.7</v>
      </c>
      <c r="AX14" s="114">
        <v>0.2</v>
      </c>
      <c r="AY14" s="114">
        <v>1.1000000000000001</v>
      </c>
      <c r="BA14" s="114">
        <v>0.7</v>
      </c>
      <c r="BB14" s="114">
        <v>1.9</v>
      </c>
      <c r="BC14" s="114">
        <v>48.1</v>
      </c>
      <c r="BD14" s="114">
        <v>5.2</v>
      </c>
      <c r="BE14" s="114">
        <v>56.5</v>
      </c>
    </row>
    <row r="15" spans="2:57" x14ac:dyDescent="0.35">
      <c r="B15" s="113" t="s">
        <v>183</v>
      </c>
      <c r="C15" s="117"/>
      <c r="D15" s="114">
        <v>200.9</v>
      </c>
      <c r="E15" s="114">
        <v>183.5</v>
      </c>
      <c r="F15" s="114"/>
      <c r="G15" s="114">
        <v>7.3</v>
      </c>
      <c r="H15" s="114">
        <v>7.1</v>
      </c>
      <c r="I15" s="114">
        <v>0.2</v>
      </c>
      <c r="J15" s="114"/>
      <c r="K15" s="114">
        <v>19.600000000000001</v>
      </c>
      <c r="L15" s="114">
        <v>19.2</v>
      </c>
      <c r="M15" s="114">
        <v>0.4</v>
      </c>
      <c r="N15" s="114">
        <v>18.2</v>
      </c>
      <c r="O15" s="114">
        <v>202.3</v>
      </c>
      <c r="P15" s="114"/>
      <c r="Q15" s="114">
        <v>64.2</v>
      </c>
      <c r="R15" s="114">
        <v>138.1</v>
      </c>
      <c r="S15" s="114"/>
      <c r="T15" s="114">
        <v>95.6</v>
      </c>
      <c r="U15" s="114"/>
      <c r="V15" s="114">
        <v>31.2</v>
      </c>
      <c r="W15" s="114">
        <v>0.1</v>
      </c>
      <c r="X15" s="114">
        <v>0.2</v>
      </c>
      <c r="Y15" s="114">
        <v>11</v>
      </c>
      <c r="Z15" s="114" t="s">
        <v>172</v>
      </c>
      <c r="AA15" s="114"/>
      <c r="AB15" s="114">
        <v>0.2</v>
      </c>
      <c r="AC15" s="114">
        <v>4.0999999999999996</v>
      </c>
      <c r="AD15" s="114"/>
      <c r="AE15" s="114">
        <v>0.5</v>
      </c>
      <c r="AF15" s="114"/>
      <c r="AG15" s="114">
        <v>0.4</v>
      </c>
      <c r="AH15" s="114">
        <v>0</v>
      </c>
      <c r="AI15" s="114">
        <v>0.1</v>
      </c>
      <c r="AK15" s="114">
        <v>3.2</v>
      </c>
      <c r="AL15" s="114"/>
      <c r="AM15" s="114">
        <v>0.2</v>
      </c>
      <c r="AN15" s="114">
        <v>0</v>
      </c>
      <c r="AO15" s="114">
        <v>0</v>
      </c>
      <c r="AP15" s="114">
        <v>0</v>
      </c>
      <c r="AQ15" s="114">
        <v>0</v>
      </c>
      <c r="AR15" s="114">
        <v>0</v>
      </c>
      <c r="AS15" s="114">
        <v>0</v>
      </c>
      <c r="AT15" s="114">
        <v>0</v>
      </c>
      <c r="AU15" s="114">
        <v>0.9</v>
      </c>
      <c r="AV15" s="114">
        <v>2</v>
      </c>
      <c r="AW15" s="114">
        <v>0</v>
      </c>
      <c r="AX15" s="114">
        <v>0</v>
      </c>
      <c r="AY15" s="114">
        <v>0</v>
      </c>
      <c r="BA15" s="114">
        <v>0.4</v>
      </c>
      <c r="BB15" s="114">
        <v>0</v>
      </c>
      <c r="BC15" s="114">
        <v>0.5</v>
      </c>
      <c r="BD15" s="114">
        <v>2.2999999999999998</v>
      </c>
      <c r="BE15" s="114">
        <v>3.9</v>
      </c>
    </row>
    <row r="16" spans="2:57" x14ac:dyDescent="0.35">
      <c r="B16" s="113" t="s">
        <v>36</v>
      </c>
      <c r="C16" s="117"/>
      <c r="D16" s="114">
        <v>366.1</v>
      </c>
      <c r="E16" s="114">
        <v>366.1</v>
      </c>
      <c r="F16" s="114"/>
      <c r="G16" s="114">
        <v>2.4</v>
      </c>
      <c r="H16" s="114">
        <v>3.1</v>
      </c>
      <c r="I16" s="114">
        <v>-7.0000000000000007E-2</v>
      </c>
      <c r="J16" s="114"/>
      <c r="K16" s="114">
        <v>14.2</v>
      </c>
      <c r="L16" s="114">
        <v>16.399999999999999</v>
      </c>
      <c r="M16" s="114">
        <v>-2.2000000000000002</v>
      </c>
      <c r="N16" s="114">
        <v>0.5</v>
      </c>
      <c r="O16" s="114">
        <v>363.5</v>
      </c>
      <c r="P16" s="114"/>
      <c r="Q16" s="114">
        <v>151.9</v>
      </c>
      <c r="R16" s="114">
        <v>211.6</v>
      </c>
      <c r="S16" s="114"/>
      <c r="T16" s="114">
        <v>26.5</v>
      </c>
      <c r="U16" s="114"/>
      <c r="V16" s="114">
        <v>5.8</v>
      </c>
      <c r="W16" s="114">
        <v>18.3</v>
      </c>
      <c r="X16" s="114">
        <v>9.5</v>
      </c>
      <c r="Y16" s="114">
        <v>151.30000000000001</v>
      </c>
      <c r="Z16" s="114" t="s">
        <v>172</v>
      </c>
      <c r="AA16" s="114"/>
      <c r="AB16" s="114">
        <v>8.9</v>
      </c>
      <c r="AC16" s="114">
        <v>66.7</v>
      </c>
      <c r="AD16" s="114"/>
      <c r="AE16" s="114">
        <v>6.6</v>
      </c>
      <c r="AF16" s="114"/>
      <c r="AG16" s="114">
        <v>1.1000000000000001</v>
      </c>
      <c r="AH16" s="114">
        <v>2.7</v>
      </c>
      <c r="AI16" s="114">
        <v>1.8</v>
      </c>
      <c r="AK16" s="114">
        <v>57.6</v>
      </c>
      <c r="AL16" s="114"/>
      <c r="AM16" s="114">
        <v>1.6</v>
      </c>
      <c r="AN16" s="114">
        <v>0</v>
      </c>
      <c r="AO16" s="114">
        <v>0</v>
      </c>
      <c r="AP16" s="114">
        <v>0.4</v>
      </c>
      <c r="AQ16" s="114">
        <v>0.8</v>
      </c>
      <c r="AR16" s="114">
        <v>16</v>
      </c>
      <c r="AS16" s="114">
        <v>2.1</v>
      </c>
      <c r="AT16" s="114">
        <v>0.1</v>
      </c>
      <c r="AU16" s="114">
        <v>0.9</v>
      </c>
      <c r="AV16" s="114">
        <v>34.1</v>
      </c>
      <c r="AW16" s="114">
        <v>0.4</v>
      </c>
      <c r="AX16" s="114">
        <v>0.2</v>
      </c>
      <c r="AY16" s="114">
        <v>0.4</v>
      </c>
      <c r="BA16" s="114">
        <v>2.5</v>
      </c>
      <c r="BB16" s="114">
        <v>4</v>
      </c>
      <c r="BC16" s="114">
        <v>28.8</v>
      </c>
      <c r="BD16" s="114">
        <v>14.4</v>
      </c>
      <c r="BE16" s="114">
        <v>27.3</v>
      </c>
    </row>
    <row r="17" spans="2:57" x14ac:dyDescent="0.35">
      <c r="B17" s="113" t="s">
        <v>37</v>
      </c>
      <c r="C17" s="117"/>
      <c r="D17" s="114">
        <v>24.7</v>
      </c>
      <c r="E17" s="114">
        <v>24.7</v>
      </c>
      <c r="F17" s="114"/>
      <c r="G17" s="114" t="s">
        <v>16</v>
      </c>
      <c r="H17" s="114" t="s">
        <v>16</v>
      </c>
      <c r="I17" s="114" t="s">
        <v>16</v>
      </c>
      <c r="J17" s="114"/>
      <c r="K17" s="114" t="s">
        <v>16</v>
      </c>
      <c r="L17" s="114" t="s">
        <v>16</v>
      </c>
      <c r="M17" s="114" t="s">
        <v>16</v>
      </c>
      <c r="N17" s="114" t="s">
        <v>16</v>
      </c>
      <c r="O17" s="114">
        <v>24.7</v>
      </c>
      <c r="P17" s="114"/>
      <c r="Q17" s="114" t="s">
        <v>16</v>
      </c>
      <c r="R17" s="114">
        <v>24.7</v>
      </c>
      <c r="S17" s="114"/>
      <c r="T17" s="114">
        <v>11.8</v>
      </c>
      <c r="U17" s="114"/>
      <c r="V17" s="114">
        <v>0</v>
      </c>
      <c r="W17" s="114">
        <v>0.3</v>
      </c>
      <c r="X17" s="114" t="s">
        <v>172</v>
      </c>
      <c r="Y17" s="114">
        <v>12.6</v>
      </c>
      <c r="Z17" s="114" t="s">
        <v>172</v>
      </c>
      <c r="AA17" s="114"/>
      <c r="AB17" s="114">
        <v>0</v>
      </c>
      <c r="AC17" s="114">
        <v>12.5</v>
      </c>
      <c r="AD17" s="114"/>
      <c r="AE17" s="114">
        <v>0.2</v>
      </c>
      <c r="AF17" s="114"/>
      <c r="AG17" s="114">
        <v>0.1</v>
      </c>
      <c r="AH17" s="114">
        <v>0.1</v>
      </c>
      <c r="AI17" s="114">
        <v>0</v>
      </c>
      <c r="AK17" s="114">
        <v>12.3</v>
      </c>
      <c r="AL17" s="114"/>
      <c r="AM17" s="114">
        <v>0</v>
      </c>
      <c r="AN17" s="114">
        <v>0</v>
      </c>
      <c r="AO17" s="114">
        <v>0</v>
      </c>
      <c r="AP17" s="114">
        <v>0.1</v>
      </c>
      <c r="AQ17" s="114">
        <v>0</v>
      </c>
      <c r="AR17" s="114">
        <v>0.5</v>
      </c>
      <c r="AS17" s="114">
        <v>0.5</v>
      </c>
      <c r="AT17" s="114">
        <v>0</v>
      </c>
      <c r="AU17" s="114">
        <v>0</v>
      </c>
      <c r="AV17" s="114">
        <v>11.2</v>
      </c>
      <c r="AW17" s="114">
        <v>0</v>
      </c>
      <c r="AX17" s="114">
        <v>0</v>
      </c>
      <c r="AY17" s="114">
        <v>0</v>
      </c>
      <c r="BA17" s="114">
        <v>0</v>
      </c>
      <c r="BB17" s="114">
        <v>0</v>
      </c>
      <c r="BC17" s="114">
        <v>0</v>
      </c>
      <c r="BD17" s="114">
        <v>0</v>
      </c>
      <c r="BE17" s="114">
        <v>0</v>
      </c>
    </row>
    <row r="18" spans="2:57" x14ac:dyDescent="0.35">
      <c r="B18" s="113" t="s">
        <v>175</v>
      </c>
      <c r="C18" s="117"/>
      <c r="D18" s="114">
        <v>343</v>
      </c>
      <c r="E18" s="114">
        <v>343</v>
      </c>
      <c r="F18" s="114"/>
      <c r="G18" s="114" t="s">
        <v>16</v>
      </c>
      <c r="H18" s="114" t="s">
        <v>16</v>
      </c>
      <c r="I18" s="114" t="s">
        <v>16</v>
      </c>
      <c r="J18" s="114"/>
      <c r="K18" s="114" t="s">
        <v>16</v>
      </c>
      <c r="L18" s="114" t="s">
        <v>16</v>
      </c>
      <c r="M18" s="114" t="s">
        <v>16</v>
      </c>
      <c r="N18" s="114">
        <v>1.8</v>
      </c>
      <c r="O18" s="114">
        <v>344.8</v>
      </c>
      <c r="P18" s="114"/>
      <c r="Q18" s="114">
        <v>7.2</v>
      </c>
      <c r="R18" s="114">
        <v>337.6</v>
      </c>
      <c r="S18" s="114"/>
      <c r="T18" s="114">
        <v>7.5</v>
      </c>
      <c r="U18" s="114"/>
      <c r="V18" s="114" t="s">
        <v>172</v>
      </c>
      <c r="W18" s="114" t="s">
        <v>172</v>
      </c>
      <c r="X18" s="114" t="s">
        <v>172</v>
      </c>
      <c r="Y18" s="114">
        <v>293</v>
      </c>
      <c r="Z18" s="114">
        <v>37.1</v>
      </c>
      <c r="AA18" s="114"/>
      <c r="AB18" s="114">
        <v>5.8</v>
      </c>
      <c r="AC18" s="114">
        <v>176.5</v>
      </c>
      <c r="AD18" s="114"/>
      <c r="AE18" s="114">
        <v>34.9</v>
      </c>
      <c r="AF18" s="114"/>
      <c r="AG18" s="114">
        <v>2.7</v>
      </c>
      <c r="AH18" s="114">
        <v>23.4</v>
      </c>
      <c r="AI18" s="114">
        <v>6.3</v>
      </c>
      <c r="AK18" s="114">
        <v>112.5</v>
      </c>
      <c r="AL18" s="114"/>
      <c r="AM18" s="114">
        <v>16.3</v>
      </c>
      <c r="AN18" s="114">
        <v>3.3</v>
      </c>
      <c r="AO18" s="114">
        <v>0.3</v>
      </c>
      <c r="AP18" s="114">
        <v>3.9</v>
      </c>
      <c r="AQ18" s="114">
        <v>18.100000000000001</v>
      </c>
      <c r="AR18" s="114">
        <v>25.1</v>
      </c>
      <c r="AS18" s="114">
        <v>40.1</v>
      </c>
      <c r="AT18" s="114">
        <v>3.6</v>
      </c>
      <c r="AU18" s="114">
        <v>17.7</v>
      </c>
      <c r="AV18" s="114">
        <v>159.6</v>
      </c>
      <c r="AW18" s="114">
        <v>13.8</v>
      </c>
      <c r="AX18" s="114">
        <v>7.6</v>
      </c>
      <c r="AY18" s="114">
        <v>15.5</v>
      </c>
      <c r="BA18" s="114">
        <v>29.1</v>
      </c>
      <c r="BB18" s="114">
        <v>3.6</v>
      </c>
      <c r="BC18" s="114">
        <v>29.6</v>
      </c>
      <c r="BD18" s="114">
        <v>38.700000000000003</v>
      </c>
      <c r="BE18" s="114">
        <v>38.799999999999997</v>
      </c>
    </row>
    <row r="19" spans="2:57" x14ac:dyDescent="0.35">
      <c r="B19" s="113" t="s">
        <v>176</v>
      </c>
      <c r="C19" s="117"/>
      <c r="D19" s="114">
        <v>219.4</v>
      </c>
      <c r="E19" s="114">
        <v>219.4</v>
      </c>
      <c r="F19" s="114"/>
      <c r="G19" s="114" t="s">
        <v>16</v>
      </c>
      <c r="H19" s="114" t="s">
        <v>16</v>
      </c>
      <c r="I19" s="114" t="s">
        <v>16</v>
      </c>
      <c r="J19" s="114"/>
      <c r="K19" s="114" t="s">
        <v>16</v>
      </c>
      <c r="L19" s="114" t="s">
        <v>16</v>
      </c>
      <c r="M19" s="114" t="s">
        <v>16</v>
      </c>
      <c r="N19" s="114" t="s">
        <v>16</v>
      </c>
      <c r="O19" s="114">
        <v>219.4</v>
      </c>
      <c r="P19" s="114"/>
      <c r="Q19" s="114" t="s">
        <v>172</v>
      </c>
      <c r="R19" s="114">
        <v>219.4</v>
      </c>
      <c r="S19" s="114"/>
      <c r="T19" s="114" t="s">
        <v>172</v>
      </c>
      <c r="U19" s="114"/>
      <c r="V19" s="114" t="s">
        <v>172</v>
      </c>
      <c r="W19" s="114" t="s">
        <v>172</v>
      </c>
      <c r="X19" s="114" t="s">
        <v>172</v>
      </c>
      <c r="Y19" s="114">
        <v>204.5</v>
      </c>
      <c r="Z19" s="114">
        <v>14.9</v>
      </c>
      <c r="AA19" s="114"/>
      <c r="AB19" s="114">
        <v>4.5</v>
      </c>
      <c r="AC19" s="114">
        <v>95.3</v>
      </c>
      <c r="AD19" s="114"/>
      <c r="AE19" s="114">
        <v>7.4</v>
      </c>
      <c r="AF19" s="114"/>
      <c r="AG19" s="114">
        <v>1.1000000000000001</v>
      </c>
      <c r="AH19" s="114">
        <v>3.6</v>
      </c>
      <c r="AI19" s="114">
        <v>2</v>
      </c>
      <c r="AK19" s="114">
        <v>72.8</v>
      </c>
      <c r="AL19" s="114"/>
      <c r="AM19" s="114">
        <v>7.6</v>
      </c>
      <c r="AN19" s="114">
        <v>1.1000000000000001</v>
      </c>
      <c r="AO19" s="114">
        <v>0.1</v>
      </c>
      <c r="AP19" s="114">
        <v>1.7</v>
      </c>
      <c r="AQ19" s="114">
        <v>6.7</v>
      </c>
      <c r="AR19" s="114">
        <v>10.4</v>
      </c>
      <c r="AS19" s="114">
        <v>18.3</v>
      </c>
      <c r="AT19" s="114">
        <v>1.1000000000000001</v>
      </c>
      <c r="AU19" s="114">
        <v>3.1</v>
      </c>
      <c r="AV19" s="114">
        <v>11.5</v>
      </c>
      <c r="AW19" s="114">
        <v>2.5</v>
      </c>
      <c r="AX19" s="114">
        <v>1.6</v>
      </c>
      <c r="AY19" s="114">
        <v>3.3</v>
      </c>
      <c r="BA19" s="114">
        <v>15.1</v>
      </c>
      <c r="BB19" s="114">
        <v>1.4</v>
      </c>
      <c r="BC19" s="114">
        <v>5.3</v>
      </c>
      <c r="BD19" s="114">
        <v>19.600000000000001</v>
      </c>
      <c r="BE19" s="114">
        <v>78.400000000000006</v>
      </c>
    </row>
    <row r="20" spans="2:57" ht="31.5" x14ac:dyDescent="0.35">
      <c r="B20" s="113" t="s">
        <v>177</v>
      </c>
      <c r="C20" s="117"/>
      <c r="D20" s="114">
        <v>1078.7</v>
      </c>
      <c r="E20" s="114">
        <v>1055.0999999999999</v>
      </c>
      <c r="F20" s="114"/>
      <c r="G20" s="114">
        <v>68.599999999999994</v>
      </c>
      <c r="H20" s="114">
        <v>81.599999999999994</v>
      </c>
      <c r="I20" s="114">
        <v>-13</v>
      </c>
      <c r="J20" s="114"/>
      <c r="K20" s="114">
        <v>28.5</v>
      </c>
      <c r="L20" s="114">
        <v>29.8</v>
      </c>
      <c r="M20" s="114">
        <v>-1.3</v>
      </c>
      <c r="N20" s="114">
        <v>26.6</v>
      </c>
      <c r="O20" s="114">
        <v>1067.4000000000001</v>
      </c>
      <c r="P20" s="114"/>
      <c r="Q20" s="114">
        <v>362.2</v>
      </c>
      <c r="R20" s="114">
        <v>705.2</v>
      </c>
      <c r="S20" s="114"/>
      <c r="T20" s="114">
        <v>436.7</v>
      </c>
      <c r="U20" s="114"/>
      <c r="V20" s="114" t="s">
        <v>172</v>
      </c>
      <c r="W20" s="114" t="s">
        <v>172</v>
      </c>
      <c r="X20" s="114" t="s">
        <v>172</v>
      </c>
      <c r="Y20" s="114">
        <v>260.5</v>
      </c>
      <c r="Z20" s="114">
        <v>8</v>
      </c>
      <c r="AA20" s="114"/>
      <c r="AB20" s="114">
        <v>1.5</v>
      </c>
      <c r="AC20" s="114">
        <v>130.1</v>
      </c>
      <c r="AD20" s="114"/>
      <c r="AE20" s="114">
        <v>16.2</v>
      </c>
      <c r="AF20" s="114"/>
      <c r="AG20" s="114">
        <v>0.5</v>
      </c>
      <c r="AH20" s="114">
        <v>13.2</v>
      </c>
      <c r="AI20" s="114">
        <v>2.1</v>
      </c>
      <c r="AK20" s="114">
        <v>112.4</v>
      </c>
      <c r="AL20" s="114"/>
      <c r="AM20" s="114">
        <v>1.8</v>
      </c>
      <c r="AN20" s="114">
        <v>0.1</v>
      </c>
      <c r="AO20" s="114">
        <v>0</v>
      </c>
      <c r="AP20" s="114">
        <v>0.6</v>
      </c>
      <c r="AQ20" s="114">
        <v>0.9</v>
      </c>
      <c r="AR20" s="114">
        <v>19</v>
      </c>
      <c r="AS20" s="114">
        <v>6.2</v>
      </c>
      <c r="AT20" s="114">
        <v>0.1</v>
      </c>
      <c r="AU20" s="114">
        <v>15.4</v>
      </c>
      <c r="AV20" s="114">
        <v>66</v>
      </c>
      <c r="AW20" s="114">
        <v>0.8</v>
      </c>
      <c r="AX20" s="114">
        <v>0.3</v>
      </c>
      <c r="AY20" s="114">
        <v>1.2</v>
      </c>
      <c r="BA20" s="114">
        <v>1.5</v>
      </c>
      <c r="BB20" s="114">
        <v>2</v>
      </c>
      <c r="BC20" s="114">
        <v>50.5</v>
      </c>
      <c r="BD20" s="114">
        <v>8.9</v>
      </c>
      <c r="BE20" s="114">
        <v>67</v>
      </c>
    </row>
    <row r="21" spans="2:57" s="118" customFormat="1" x14ac:dyDescent="0.35"/>
    <row r="22" spans="2:57" ht="162.75" customHeight="1" x14ac:dyDescent="0.35">
      <c r="B22" s="112">
        <v>2007</v>
      </c>
      <c r="C22" s="112" t="s">
        <v>2</v>
      </c>
      <c r="D22" s="115" t="s">
        <v>3</v>
      </c>
      <c r="E22" s="115" t="s">
        <v>297</v>
      </c>
      <c r="F22" s="115" t="s">
        <v>4</v>
      </c>
      <c r="G22" s="115" t="s">
        <v>5</v>
      </c>
      <c r="H22" s="115" t="s">
        <v>6</v>
      </c>
      <c r="I22" s="115" t="s">
        <v>7</v>
      </c>
      <c r="J22" s="115" t="s">
        <v>8</v>
      </c>
      <c r="K22" s="115" t="s">
        <v>5</v>
      </c>
      <c r="L22" s="115" t="s">
        <v>6</v>
      </c>
      <c r="M22" s="115" t="s">
        <v>7</v>
      </c>
      <c r="N22" s="115" t="s">
        <v>9</v>
      </c>
      <c r="O22" s="115" t="s">
        <v>10</v>
      </c>
      <c r="P22" s="112" t="s">
        <v>11</v>
      </c>
      <c r="Q22" s="115" t="s">
        <v>12</v>
      </c>
      <c r="R22" s="115" t="s">
        <v>13</v>
      </c>
      <c r="S22" s="115" t="s">
        <v>14</v>
      </c>
      <c r="T22" s="115" t="s">
        <v>237</v>
      </c>
      <c r="U22" s="115" t="s">
        <v>15</v>
      </c>
      <c r="V22" s="115" t="s">
        <v>238</v>
      </c>
      <c r="W22" s="115" t="s">
        <v>239</v>
      </c>
      <c r="X22" s="115" t="s">
        <v>240</v>
      </c>
      <c r="Y22" s="115" t="s">
        <v>17</v>
      </c>
      <c r="Z22" s="115" t="s">
        <v>236</v>
      </c>
      <c r="AA22" s="115" t="s">
        <v>171</v>
      </c>
      <c r="AB22" s="115" t="s">
        <v>126</v>
      </c>
      <c r="AC22" s="115" t="s">
        <v>19</v>
      </c>
      <c r="AD22" s="115" t="s">
        <v>20</v>
      </c>
      <c r="AE22" s="115" t="s">
        <v>21</v>
      </c>
      <c r="AF22" s="115" t="s">
        <v>22</v>
      </c>
      <c r="AG22" s="115" t="s">
        <v>132</v>
      </c>
      <c r="AH22" s="115" t="s">
        <v>214</v>
      </c>
      <c r="AI22" s="115" t="s">
        <v>133</v>
      </c>
      <c r="AK22" s="115" t="s">
        <v>24</v>
      </c>
      <c r="AL22" s="115" t="s">
        <v>25</v>
      </c>
      <c r="AM22" s="115" t="s">
        <v>241</v>
      </c>
      <c r="AN22" s="115" t="s">
        <v>26</v>
      </c>
      <c r="AO22" s="115" t="s">
        <v>207</v>
      </c>
      <c r="AP22" s="115" t="s">
        <v>242</v>
      </c>
      <c r="AQ22" s="115" t="s">
        <v>204</v>
      </c>
      <c r="AR22" s="115" t="s">
        <v>27</v>
      </c>
      <c r="AS22" s="115" t="s">
        <v>28</v>
      </c>
      <c r="AT22" s="115" t="s">
        <v>243</v>
      </c>
      <c r="AU22" s="115" t="s">
        <v>210</v>
      </c>
      <c r="AV22" s="115" t="s">
        <v>244</v>
      </c>
      <c r="AW22" s="115" t="s">
        <v>29</v>
      </c>
      <c r="AX22" s="115" t="s">
        <v>205</v>
      </c>
      <c r="AY22" s="115" t="s">
        <v>212</v>
      </c>
      <c r="BA22" s="115" t="s">
        <v>245</v>
      </c>
      <c r="BB22" s="115" t="s">
        <v>30</v>
      </c>
      <c r="BC22" s="115" t="s">
        <v>31</v>
      </c>
      <c r="BD22" s="115" t="s">
        <v>32</v>
      </c>
      <c r="BE22" s="115" t="s">
        <v>33</v>
      </c>
    </row>
    <row r="23" spans="2:57" x14ac:dyDescent="0.35">
      <c r="B23" s="113" t="s">
        <v>1</v>
      </c>
      <c r="C23" s="117"/>
      <c r="D23" s="114">
        <v>1664</v>
      </c>
      <c r="E23" s="114">
        <v>1635.7</v>
      </c>
      <c r="F23" s="114"/>
      <c r="G23" s="114">
        <v>108.4</v>
      </c>
      <c r="H23" s="114">
        <v>119</v>
      </c>
      <c r="I23" s="114">
        <v>-10.6</v>
      </c>
      <c r="J23" s="114"/>
      <c r="K23" s="114">
        <v>21.8</v>
      </c>
      <c r="L23" s="114">
        <v>21</v>
      </c>
      <c r="M23" s="114">
        <v>0.8</v>
      </c>
      <c r="N23" s="114">
        <v>29</v>
      </c>
      <c r="O23" s="114">
        <v>1654.9</v>
      </c>
      <c r="P23" s="114"/>
      <c r="Q23" s="114">
        <v>660.1</v>
      </c>
      <c r="R23" s="114">
        <v>994.8</v>
      </c>
      <c r="S23" s="114"/>
      <c r="T23" s="114">
        <v>399.4</v>
      </c>
      <c r="U23" s="114"/>
      <c r="V23" s="114">
        <v>318.7</v>
      </c>
      <c r="W23" s="114">
        <v>66.099999999999994</v>
      </c>
      <c r="X23" s="114">
        <v>8.6</v>
      </c>
      <c r="Y23" s="114">
        <v>187.2</v>
      </c>
      <c r="Z23" s="114">
        <v>14.8</v>
      </c>
      <c r="AA23" s="114"/>
      <c r="AB23" s="114">
        <v>2</v>
      </c>
      <c r="AC23" s="114">
        <v>62.5</v>
      </c>
      <c r="AD23" s="114"/>
      <c r="AE23" s="114">
        <v>20.399999999999999</v>
      </c>
      <c r="AF23" s="114"/>
      <c r="AG23" s="114">
        <v>0.3</v>
      </c>
      <c r="AH23" s="114">
        <v>18.8</v>
      </c>
      <c r="AI23" s="114">
        <v>1.1000000000000001</v>
      </c>
      <c r="AK23" s="114">
        <v>41.6</v>
      </c>
      <c r="AL23" s="114"/>
      <c r="AM23" s="114">
        <v>0.8</v>
      </c>
      <c r="AN23" s="114">
        <v>0.03</v>
      </c>
      <c r="AO23" s="114">
        <v>0.01</v>
      </c>
      <c r="AP23" s="114">
        <v>0.2</v>
      </c>
      <c r="AQ23" s="114">
        <v>0.4</v>
      </c>
      <c r="AR23" s="114">
        <v>1.7</v>
      </c>
      <c r="AS23" s="114">
        <v>2.1</v>
      </c>
      <c r="AT23" s="114">
        <v>0.1</v>
      </c>
      <c r="AU23" s="114">
        <v>14.1</v>
      </c>
      <c r="AV23" s="114">
        <v>20.5</v>
      </c>
      <c r="AW23" s="114">
        <v>0.7</v>
      </c>
      <c r="AX23" s="114">
        <v>0.2</v>
      </c>
      <c r="AY23" s="114">
        <v>0.6</v>
      </c>
      <c r="BA23" s="114">
        <v>0.5</v>
      </c>
      <c r="BB23" s="114">
        <v>1.3</v>
      </c>
      <c r="BC23" s="114">
        <v>50.7</v>
      </c>
      <c r="BD23" s="114">
        <v>10.3</v>
      </c>
      <c r="BE23" s="114">
        <v>60.4</v>
      </c>
    </row>
    <row r="24" spans="2:57" x14ac:dyDescent="0.35">
      <c r="B24" s="113" t="s">
        <v>181</v>
      </c>
      <c r="C24" s="117"/>
      <c r="D24" s="114">
        <v>702</v>
      </c>
      <c r="E24" s="114">
        <v>697.4</v>
      </c>
      <c r="F24" s="114"/>
      <c r="G24" s="114">
        <v>51.1</v>
      </c>
      <c r="H24" s="114">
        <v>50.2</v>
      </c>
      <c r="I24" s="114">
        <v>0.9</v>
      </c>
      <c r="J24" s="114"/>
      <c r="K24" s="114">
        <v>2.2999999999999998</v>
      </c>
      <c r="L24" s="114">
        <v>2.2000000000000002</v>
      </c>
      <c r="M24" s="114">
        <v>0.1</v>
      </c>
      <c r="N24" s="114">
        <v>3.9</v>
      </c>
      <c r="O24" s="114">
        <v>702.3</v>
      </c>
      <c r="P24" s="114"/>
      <c r="Q24" s="114">
        <v>369.8</v>
      </c>
      <c r="R24" s="114">
        <v>332.5</v>
      </c>
      <c r="S24" s="114"/>
      <c r="T24" s="114">
        <v>1</v>
      </c>
      <c r="U24" s="114"/>
      <c r="V24" s="114">
        <v>284.10000000000002</v>
      </c>
      <c r="W24" s="114">
        <v>39.4</v>
      </c>
      <c r="X24" s="114">
        <v>0.2</v>
      </c>
      <c r="Y24" s="114">
        <v>0.7</v>
      </c>
      <c r="Z24" s="114">
        <v>7.1</v>
      </c>
      <c r="AA24" s="114"/>
      <c r="AB24" s="114">
        <v>0</v>
      </c>
      <c r="AC24" s="114">
        <v>0.7</v>
      </c>
      <c r="AD24" s="114"/>
      <c r="AE24" s="114">
        <v>0.6</v>
      </c>
      <c r="AF24" s="114"/>
      <c r="AG24" s="114" t="s">
        <v>16</v>
      </c>
      <c r="AH24" s="114">
        <v>0.6</v>
      </c>
      <c r="AI24" s="114" t="s">
        <v>16</v>
      </c>
      <c r="AK24" s="114">
        <v>0.03</v>
      </c>
      <c r="AL24" s="114"/>
      <c r="AM24" s="114">
        <v>0.01</v>
      </c>
      <c r="AN24" s="114" t="s">
        <v>16</v>
      </c>
      <c r="AO24" s="114" t="s">
        <v>16</v>
      </c>
      <c r="AP24" s="114" t="s">
        <v>16</v>
      </c>
      <c r="AQ24" s="114" t="s">
        <v>16</v>
      </c>
      <c r="AR24" s="114">
        <v>0.02</v>
      </c>
      <c r="AS24" s="114" t="s">
        <v>16</v>
      </c>
      <c r="AT24" s="114" t="s">
        <v>16</v>
      </c>
      <c r="AU24" s="114" t="s">
        <v>16</v>
      </c>
      <c r="AV24" s="114">
        <v>0</v>
      </c>
      <c r="AW24" s="114">
        <v>0</v>
      </c>
      <c r="AX24" s="114" t="s">
        <v>16</v>
      </c>
      <c r="AY24" s="114" t="s">
        <v>16</v>
      </c>
      <c r="BA24" s="114">
        <v>0</v>
      </c>
      <c r="BB24" s="114">
        <v>0</v>
      </c>
      <c r="BC24" s="114">
        <v>0</v>
      </c>
      <c r="BD24" s="114" t="s">
        <v>16</v>
      </c>
      <c r="BE24" s="114" t="s">
        <v>16</v>
      </c>
    </row>
    <row r="25" spans="2:57" ht="21" x14ac:dyDescent="0.35">
      <c r="B25" s="113" t="s">
        <v>299</v>
      </c>
      <c r="C25" s="117"/>
      <c r="D25" s="114">
        <v>751.8</v>
      </c>
      <c r="E25" s="114">
        <v>745.7</v>
      </c>
      <c r="F25" s="114"/>
      <c r="G25" s="114">
        <v>48.3</v>
      </c>
      <c r="H25" s="114">
        <v>57.8</v>
      </c>
      <c r="I25" s="114">
        <v>-9.5</v>
      </c>
      <c r="J25" s="114"/>
      <c r="K25" s="114">
        <v>0</v>
      </c>
      <c r="L25" s="114">
        <v>0.4</v>
      </c>
      <c r="M25" s="114">
        <v>-0.4</v>
      </c>
      <c r="N25" s="114">
        <v>8.6</v>
      </c>
      <c r="O25" s="114">
        <v>744.4</v>
      </c>
      <c r="P25" s="114"/>
      <c r="Q25" s="114">
        <v>221.4</v>
      </c>
      <c r="R25" s="114">
        <v>523</v>
      </c>
      <c r="S25" s="114"/>
      <c r="T25" s="114">
        <v>305.8</v>
      </c>
      <c r="U25" s="114"/>
      <c r="V25" s="114">
        <v>2</v>
      </c>
      <c r="W25" s="114">
        <v>26.4</v>
      </c>
      <c r="X25" s="114">
        <v>8.1999999999999993</v>
      </c>
      <c r="Y25" s="114">
        <v>172.9</v>
      </c>
      <c r="Z25" s="114">
        <v>7.7</v>
      </c>
      <c r="AA25" s="114"/>
      <c r="AB25" s="114">
        <v>1.4</v>
      </c>
      <c r="AC25" s="114">
        <v>57.1</v>
      </c>
      <c r="AD25" s="114"/>
      <c r="AE25" s="114">
        <v>19.399999999999999</v>
      </c>
      <c r="AF25" s="114"/>
      <c r="AG25" s="114">
        <v>0</v>
      </c>
      <c r="AH25" s="114">
        <v>18.2</v>
      </c>
      <c r="AI25" s="114">
        <v>1</v>
      </c>
      <c r="AK25" s="114">
        <v>37.5</v>
      </c>
      <c r="AL25" s="114"/>
      <c r="AM25" s="114">
        <v>0.7</v>
      </c>
      <c r="AN25" s="114">
        <v>0.03</v>
      </c>
      <c r="AO25" s="114">
        <v>0.01</v>
      </c>
      <c r="AP25" s="114">
        <v>0.2</v>
      </c>
      <c r="AQ25" s="114">
        <v>0.3</v>
      </c>
      <c r="AR25" s="114">
        <v>1.5</v>
      </c>
      <c r="AS25" s="114">
        <v>2</v>
      </c>
      <c r="AT25" s="114">
        <v>0.1</v>
      </c>
      <c r="AU25" s="114">
        <v>13</v>
      </c>
      <c r="AV25" s="114">
        <v>18</v>
      </c>
      <c r="AW25" s="114">
        <v>0.66</v>
      </c>
      <c r="AX25" s="114">
        <v>0.2</v>
      </c>
      <c r="AY25" s="114">
        <v>0.6</v>
      </c>
      <c r="BA25" s="114">
        <v>0.2</v>
      </c>
      <c r="BB25" s="114">
        <v>1.2</v>
      </c>
      <c r="BC25" s="114">
        <v>50.3</v>
      </c>
      <c r="BD25" s="114">
        <v>7.4</v>
      </c>
      <c r="BE25" s="114">
        <v>55.5</v>
      </c>
    </row>
    <row r="26" spans="2:57" x14ac:dyDescent="0.35">
      <c r="B26" s="113" t="s">
        <v>183</v>
      </c>
      <c r="C26" s="117"/>
      <c r="D26" s="114">
        <v>204.3</v>
      </c>
      <c r="E26" s="114">
        <v>186.8</v>
      </c>
      <c r="F26" s="114"/>
      <c r="G26" s="114">
        <v>8.1999999999999993</v>
      </c>
      <c r="H26" s="114">
        <v>10.199999999999999</v>
      </c>
      <c r="I26" s="114">
        <v>-2</v>
      </c>
      <c r="J26" s="114"/>
      <c r="K26" s="114">
        <v>18.7</v>
      </c>
      <c r="L26" s="114">
        <v>17.600000000000001</v>
      </c>
      <c r="M26" s="114">
        <v>1.1000000000000001</v>
      </c>
      <c r="N26" s="114">
        <v>16.5</v>
      </c>
      <c r="O26" s="114">
        <v>202.4</v>
      </c>
      <c r="P26" s="114"/>
      <c r="Q26" s="114">
        <v>68.900000000000006</v>
      </c>
      <c r="R26" s="114">
        <v>133.5</v>
      </c>
      <c r="S26" s="114"/>
      <c r="T26" s="114">
        <v>90.3</v>
      </c>
      <c r="U26" s="114"/>
      <c r="V26" s="114">
        <v>32.6</v>
      </c>
      <c r="W26" s="114">
        <v>0.2</v>
      </c>
      <c r="X26" s="114">
        <v>0.1</v>
      </c>
      <c r="Y26" s="114">
        <v>10.3</v>
      </c>
      <c r="Z26" s="114" t="s">
        <v>172</v>
      </c>
      <c r="AA26" s="114"/>
      <c r="AB26" s="114">
        <v>0.1</v>
      </c>
      <c r="AC26" s="114">
        <v>4.5999999999999996</v>
      </c>
      <c r="AD26" s="114"/>
      <c r="AE26" s="114">
        <v>0.4</v>
      </c>
      <c r="AF26" s="114"/>
      <c r="AG26" s="114">
        <v>0.3</v>
      </c>
      <c r="AH26" s="114" t="s">
        <v>16</v>
      </c>
      <c r="AI26" s="114">
        <v>0</v>
      </c>
      <c r="AK26" s="114">
        <v>3.9</v>
      </c>
      <c r="AL26" s="114"/>
      <c r="AM26" s="114">
        <v>0.1</v>
      </c>
      <c r="AN26" s="114" t="s">
        <v>16</v>
      </c>
      <c r="AO26" s="114">
        <v>0</v>
      </c>
      <c r="AP26" s="114" t="s">
        <v>16</v>
      </c>
      <c r="AQ26" s="114" t="s">
        <v>16</v>
      </c>
      <c r="AR26" s="114">
        <v>0.1</v>
      </c>
      <c r="AS26" s="114">
        <v>0.1</v>
      </c>
      <c r="AT26" s="114">
        <v>0</v>
      </c>
      <c r="AU26" s="114">
        <v>1.1000000000000001</v>
      </c>
      <c r="AV26" s="114">
        <v>2.5</v>
      </c>
      <c r="AW26" s="114">
        <v>0.03</v>
      </c>
      <c r="AX26" s="114">
        <v>0</v>
      </c>
      <c r="AY26" s="114">
        <v>0.01</v>
      </c>
      <c r="BA26" s="114">
        <v>0.3</v>
      </c>
      <c r="BB26" s="114">
        <v>0.1</v>
      </c>
      <c r="BC26" s="114">
        <v>0.3</v>
      </c>
      <c r="BD26" s="114">
        <v>2.1</v>
      </c>
      <c r="BE26" s="114">
        <v>3.1</v>
      </c>
    </row>
    <row r="27" spans="2:57" x14ac:dyDescent="0.35">
      <c r="B27" s="113" t="s">
        <v>36</v>
      </c>
      <c r="C27" s="117"/>
      <c r="D27" s="114">
        <v>381.5</v>
      </c>
      <c r="E27" s="114">
        <v>381.5</v>
      </c>
      <c r="F27" s="114"/>
      <c r="G27" s="114">
        <v>3.1</v>
      </c>
      <c r="H27" s="114">
        <v>3.5</v>
      </c>
      <c r="I27" s="114">
        <v>-0.4</v>
      </c>
      <c r="J27" s="114"/>
      <c r="K27" s="114">
        <v>17.2</v>
      </c>
      <c r="L27" s="114">
        <v>16.899999999999999</v>
      </c>
      <c r="M27" s="114">
        <v>0.3</v>
      </c>
      <c r="N27" s="114">
        <v>0.6</v>
      </c>
      <c r="O27" s="114">
        <v>382</v>
      </c>
      <c r="P27" s="114"/>
      <c r="Q27" s="114">
        <v>164</v>
      </c>
      <c r="R27" s="114">
        <v>218</v>
      </c>
      <c r="S27" s="114"/>
      <c r="T27" s="114">
        <v>21.1</v>
      </c>
      <c r="U27" s="114"/>
      <c r="V27" s="114">
        <v>7.9</v>
      </c>
      <c r="W27" s="114">
        <v>20</v>
      </c>
      <c r="X27" s="114">
        <v>13.8</v>
      </c>
      <c r="Y27" s="114">
        <v>155.19999999999999</v>
      </c>
      <c r="Z27" s="114" t="s">
        <v>172</v>
      </c>
      <c r="AA27" s="114"/>
      <c r="AB27" s="114">
        <v>9.3000000000000007</v>
      </c>
      <c r="AC27" s="114">
        <v>66.099999999999994</v>
      </c>
      <c r="AD27" s="114"/>
      <c r="AE27" s="114">
        <v>6.8</v>
      </c>
      <c r="AF27" s="114"/>
      <c r="AG27" s="114">
        <v>1.4</v>
      </c>
      <c r="AH27" s="114">
        <v>2.2999999999999998</v>
      </c>
      <c r="AI27" s="114">
        <v>2.2999999999999998</v>
      </c>
      <c r="AK27" s="114">
        <v>57.3</v>
      </c>
      <c r="AL27" s="114"/>
      <c r="AM27" s="114">
        <v>1.5</v>
      </c>
      <c r="AN27" s="114">
        <v>0.05</v>
      </c>
      <c r="AO27" s="114">
        <v>0</v>
      </c>
      <c r="AP27" s="114">
        <v>0.4</v>
      </c>
      <c r="AQ27" s="114">
        <v>0.3</v>
      </c>
      <c r="AR27" s="114">
        <v>16</v>
      </c>
      <c r="AS27" s="114">
        <v>1.8</v>
      </c>
      <c r="AT27" s="114">
        <v>0.06</v>
      </c>
      <c r="AU27" s="114">
        <v>1</v>
      </c>
      <c r="AV27" s="114">
        <v>34.799999999999997</v>
      </c>
      <c r="AW27" s="114">
        <v>0.4</v>
      </c>
      <c r="AX27" s="114">
        <v>0.2</v>
      </c>
      <c r="AY27" s="114">
        <v>0.4</v>
      </c>
      <c r="BA27" s="114">
        <v>2</v>
      </c>
      <c r="BB27" s="114">
        <v>4.4000000000000004</v>
      </c>
      <c r="BC27" s="114">
        <v>29.5</v>
      </c>
      <c r="BD27" s="114">
        <v>16.5</v>
      </c>
      <c r="BE27" s="114">
        <v>29.4</v>
      </c>
    </row>
    <row r="28" spans="2:57" x14ac:dyDescent="0.35">
      <c r="B28" s="113" t="s">
        <v>37</v>
      </c>
      <c r="C28" s="117"/>
      <c r="D28" s="114">
        <v>23.5</v>
      </c>
      <c r="E28" s="114">
        <v>23.5</v>
      </c>
      <c r="F28" s="114"/>
      <c r="G28" s="114" t="s">
        <v>16</v>
      </c>
      <c r="H28" s="114" t="s">
        <v>16</v>
      </c>
      <c r="I28" s="114" t="s">
        <v>16</v>
      </c>
      <c r="J28" s="114"/>
      <c r="K28" s="114">
        <v>0.1</v>
      </c>
      <c r="L28" s="114">
        <v>0.1</v>
      </c>
      <c r="M28" s="114">
        <v>0</v>
      </c>
      <c r="N28" s="114" t="s">
        <v>16</v>
      </c>
      <c r="O28" s="114">
        <v>23.5</v>
      </c>
      <c r="P28" s="114"/>
      <c r="Q28" s="114" t="s">
        <v>16</v>
      </c>
      <c r="R28" s="114">
        <v>23.5</v>
      </c>
      <c r="S28" s="114"/>
      <c r="T28" s="114">
        <v>8.4</v>
      </c>
      <c r="U28" s="114"/>
      <c r="V28" s="114" t="s">
        <v>16</v>
      </c>
      <c r="W28" s="114">
        <v>0.1</v>
      </c>
      <c r="X28" s="114" t="s">
        <v>16</v>
      </c>
      <c r="Y28" s="114">
        <v>15</v>
      </c>
      <c r="Z28" s="114" t="s">
        <v>172</v>
      </c>
      <c r="AA28" s="114"/>
      <c r="AB28" s="114">
        <v>0</v>
      </c>
      <c r="AC28" s="114">
        <v>15</v>
      </c>
      <c r="AD28" s="114"/>
      <c r="AE28" s="114" t="s">
        <v>16</v>
      </c>
      <c r="AF28" s="114"/>
      <c r="AG28" s="114" t="s">
        <v>16</v>
      </c>
      <c r="AH28" s="114" t="s">
        <v>16</v>
      </c>
      <c r="AI28" s="114" t="s">
        <v>16</v>
      </c>
      <c r="AK28" s="114">
        <v>15</v>
      </c>
      <c r="AL28" s="114"/>
      <c r="AM28" s="114" t="s">
        <v>16</v>
      </c>
      <c r="AN28" s="114">
        <v>0</v>
      </c>
      <c r="AO28" s="114">
        <v>0</v>
      </c>
      <c r="AP28" s="114">
        <v>0.1</v>
      </c>
      <c r="AQ28" s="114" t="s">
        <v>16</v>
      </c>
      <c r="AR28" s="114">
        <v>0.1</v>
      </c>
      <c r="AS28" s="114">
        <v>0.5</v>
      </c>
      <c r="AT28" s="114">
        <v>0</v>
      </c>
      <c r="AU28" s="114" t="s">
        <v>16</v>
      </c>
      <c r="AV28" s="114">
        <v>14.2</v>
      </c>
      <c r="AW28" s="114" t="s">
        <v>16</v>
      </c>
      <c r="AX28" s="114" t="s">
        <v>16</v>
      </c>
      <c r="AY28" s="114" t="s">
        <v>16</v>
      </c>
      <c r="BA28" s="114" t="s">
        <v>16</v>
      </c>
      <c r="BB28" s="114">
        <v>0</v>
      </c>
      <c r="BC28" s="114">
        <v>0</v>
      </c>
      <c r="BD28" s="114" t="s">
        <v>16</v>
      </c>
      <c r="BE28" s="114" t="s">
        <v>16</v>
      </c>
    </row>
    <row r="29" spans="2:57" x14ac:dyDescent="0.35">
      <c r="B29" s="113" t="s">
        <v>175</v>
      </c>
      <c r="C29" s="117"/>
      <c r="D29" s="114">
        <v>349.8</v>
      </c>
      <c r="E29" s="114">
        <v>349.8</v>
      </c>
      <c r="F29" s="114"/>
      <c r="G29" s="114" t="s">
        <v>16</v>
      </c>
      <c r="H29" s="114" t="s">
        <v>16</v>
      </c>
      <c r="I29" s="114" t="s">
        <v>16</v>
      </c>
      <c r="J29" s="114"/>
      <c r="K29" s="114" t="s">
        <v>16</v>
      </c>
      <c r="L29" s="114" t="s">
        <v>16</v>
      </c>
      <c r="M29" s="114" t="s">
        <v>16</v>
      </c>
      <c r="N29" s="114">
        <v>2</v>
      </c>
      <c r="O29" s="114">
        <v>351.8</v>
      </c>
      <c r="P29" s="114"/>
      <c r="Q29" s="114">
        <v>6.4</v>
      </c>
      <c r="R29" s="114">
        <v>345.4</v>
      </c>
      <c r="S29" s="114"/>
      <c r="T29" s="114">
        <v>6.2</v>
      </c>
      <c r="U29" s="114"/>
      <c r="V29" s="114" t="s">
        <v>16</v>
      </c>
      <c r="W29" s="114" t="s">
        <v>16</v>
      </c>
      <c r="X29" s="114" t="s">
        <v>16</v>
      </c>
      <c r="Y29" s="114">
        <v>303.10000000000002</v>
      </c>
      <c r="Z29" s="114">
        <v>36.1</v>
      </c>
      <c r="AA29" s="114"/>
      <c r="AB29" s="114">
        <v>5.6</v>
      </c>
      <c r="AC29" s="114">
        <v>186.2</v>
      </c>
      <c r="AD29" s="114"/>
      <c r="AE29" s="114">
        <v>36.200000000000003</v>
      </c>
      <c r="AF29" s="114"/>
      <c r="AG29" s="114">
        <v>2.7</v>
      </c>
      <c r="AH29" s="114">
        <v>24.5</v>
      </c>
      <c r="AI29" s="114">
        <v>6.4</v>
      </c>
      <c r="AK29" s="114">
        <v>117.5</v>
      </c>
      <c r="AL29" s="114"/>
      <c r="AM29" s="114">
        <v>5.8</v>
      </c>
      <c r="AN29" s="114">
        <v>1.1000000000000001</v>
      </c>
      <c r="AO29" s="114">
        <v>0.1</v>
      </c>
      <c r="AP29" s="114">
        <v>1.5</v>
      </c>
      <c r="AQ29" s="114">
        <v>6.4</v>
      </c>
      <c r="AR29" s="114">
        <v>6.4</v>
      </c>
      <c r="AS29" s="114">
        <v>13.6</v>
      </c>
      <c r="AT29" s="114">
        <v>1.5</v>
      </c>
      <c r="AU29" s="114">
        <v>6.9</v>
      </c>
      <c r="AV29" s="114">
        <v>56</v>
      </c>
      <c r="AW29" s="114">
        <v>3.7</v>
      </c>
      <c r="AX29" s="114">
        <v>1.9</v>
      </c>
      <c r="AY29" s="114">
        <v>4.0999999999999996</v>
      </c>
      <c r="BA29" s="114">
        <v>32.5</v>
      </c>
      <c r="BB29" s="114">
        <v>4</v>
      </c>
      <c r="BC29" s="114">
        <v>29.9</v>
      </c>
      <c r="BD29" s="114">
        <v>37.5</v>
      </c>
      <c r="BE29" s="114">
        <v>39.9</v>
      </c>
    </row>
    <row r="30" spans="2:57" x14ac:dyDescent="0.35">
      <c r="B30" s="113" t="s">
        <v>176</v>
      </c>
      <c r="C30" s="117"/>
      <c r="D30" s="114">
        <v>209.7</v>
      </c>
      <c r="E30" s="114">
        <v>209.7</v>
      </c>
      <c r="F30" s="114"/>
      <c r="G30" s="114" t="s">
        <v>16</v>
      </c>
      <c r="H30" s="114" t="s">
        <v>16</v>
      </c>
      <c r="I30" s="114" t="s">
        <v>16</v>
      </c>
      <c r="J30" s="114"/>
      <c r="K30" s="114" t="s">
        <v>16</v>
      </c>
      <c r="L30" s="114" t="s">
        <v>16</v>
      </c>
      <c r="M30" s="114" t="s">
        <v>16</v>
      </c>
      <c r="N30" s="114" t="s">
        <v>16</v>
      </c>
      <c r="O30" s="114">
        <v>209.7</v>
      </c>
      <c r="P30" s="114"/>
      <c r="Q30" s="114" t="s">
        <v>16</v>
      </c>
      <c r="R30" s="114">
        <v>209.7</v>
      </c>
      <c r="S30" s="114"/>
      <c r="T30" s="114" t="s">
        <v>16</v>
      </c>
      <c r="U30" s="114"/>
      <c r="V30" s="114" t="s">
        <v>16</v>
      </c>
      <c r="W30" s="114" t="s">
        <v>16</v>
      </c>
      <c r="X30" s="114" t="s">
        <v>16</v>
      </c>
      <c r="Y30" s="114">
        <v>195</v>
      </c>
      <c r="Z30" s="114">
        <v>14.7</v>
      </c>
      <c r="AA30" s="114"/>
      <c r="AB30" s="114">
        <v>4.2</v>
      </c>
      <c r="AC30" s="114">
        <v>87.8</v>
      </c>
      <c r="AD30" s="114"/>
      <c r="AE30" s="114">
        <v>6</v>
      </c>
      <c r="AF30" s="114"/>
      <c r="AG30" s="114">
        <v>0.8</v>
      </c>
      <c r="AH30" s="114">
        <v>3.1</v>
      </c>
      <c r="AI30" s="114">
        <v>1.3</v>
      </c>
      <c r="AK30" s="114">
        <v>70.5</v>
      </c>
      <c r="AL30" s="114"/>
      <c r="AM30" s="114">
        <v>7.3</v>
      </c>
      <c r="AN30" s="114">
        <v>0.8</v>
      </c>
      <c r="AO30" s="114">
        <v>0.1</v>
      </c>
      <c r="AP30" s="114">
        <v>1.5</v>
      </c>
      <c r="AQ30" s="114">
        <v>6.2</v>
      </c>
      <c r="AR30" s="114">
        <v>10.4</v>
      </c>
      <c r="AS30" s="114">
        <v>17.600000000000001</v>
      </c>
      <c r="AT30" s="114">
        <v>1.1000000000000001</v>
      </c>
      <c r="AU30" s="114">
        <v>3</v>
      </c>
      <c r="AV30" s="114">
        <v>11.4</v>
      </c>
      <c r="AW30" s="114">
        <v>2.6</v>
      </c>
      <c r="AX30" s="114">
        <v>1.8</v>
      </c>
      <c r="AY30" s="114">
        <v>3.1</v>
      </c>
      <c r="BA30" s="114">
        <v>11.3</v>
      </c>
      <c r="BB30" s="114">
        <v>1.5</v>
      </c>
      <c r="BC30" s="114">
        <v>5</v>
      </c>
      <c r="BD30" s="114">
        <v>20.8</v>
      </c>
      <c r="BE30" s="114">
        <v>75.7</v>
      </c>
    </row>
    <row r="31" spans="2:57" ht="31.5" x14ac:dyDescent="0.35">
      <c r="B31" s="113" t="s">
        <v>177</v>
      </c>
      <c r="C31" s="117"/>
      <c r="D31" s="114">
        <v>1050.8</v>
      </c>
      <c r="E31" s="114">
        <v>1027.0999999999999</v>
      </c>
      <c r="F31" s="114"/>
      <c r="G31" s="114">
        <v>58.3</v>
      </c>
      <c r="H31" s="114">
        <v>70</v>
      </c>
      <c r="I31" s="114">
        <v>-11.7</v>
      </c>
      <c r="J31" s="114"/>
      <c r="K31" s="114">
        <v>29.1</v>
      </c>
      <c r="L31" s="114">
        <v>27.8</v>
      </c>
      <c r="M31" s="114">
        <v>1.3</v>
      </c>
      <c r="N31" s="114">
        <v>25.3</v>
      </c>
      <c r="O31" s="114">
        <v>1042</v>
      </c>
      <c r="P31" s="114"/>
      <c r="Q31" s="114">
        <v>344.5</v>
      </c>
      <c r="R31" s="114">
        <v>697.5</v>
      </c>
      <c r="S31" s="114"/>
      <c r="T31" s="114">
        <v>426</v>
      </c>
      <c r="U31" s="114"/>
      <c r="V31" s="114" t="s">
        <v>16</v>
      </c>
      <c r="W31" s="114" t="s">
        <v>16</v>
      </c>
      <c r="X31" s="114" t="s">
        <v>16</v>
      </c>
      <c r="Y31" s="114">
        <v>263.8</v>
      </c>
      <c r="Z31" s="114">
        <v>7.7</v>
      </c>
      <c r="AA31" s="114"/>
      <c r="AB31" s="114">
        <v>2.2999999999999998</v>
      </c>
      <c r="AC31" s="114">
        <v>130.69999999999999</v>
      </c>
      <c r="AD31" s="114"/>
      <c r="AE31" s="114">
        <v>21.4</v>
      </c>
      <c r="AF31" s="114"/>
      <c r="AG31" s="114">
        <v>0.3</v>
      </c>
      <c r="AH31" s="114">
        <v>19.100000000000001</v>
      </c>
      <c r="AI31" s="114">
        <v>1.6</v>
      </c>
      <c r="AK31" s="114">
        <v>108.3</v>
      </c>
      <c r="AL31" s="114"/>
      <c r="AM31" s="114">
        <v>0.9</v>
      </c>
      <c r="AN31" s="114">
        <v>0.03</v>
      </c>
      <c r="AO31" s="114">
        <v>0.01</v>
      </c>
      <c r="AP31" s="114">
        <v>0.4</v>
      </c>
      <c r="AQ31" s="114">
        <v>0.5</v>
      </c>
      <c r="AR31" s="114">
        <v>17.7</v>
      </c>
      <c r="AS31" s="114">
        <v>4.0999999999999996</v>
      </c>
      <c r="AT31" s="114">
        <v>0.1</v>
      </c>
      <c r="AU31" s="114">
        <v>14.5</v>
      </c>
      <c r="AV31" s="114">
        <v>68.099999999999994</v>
      </c>
      <c r="AW31" s="114">
        <v>0.8</v>
      </c>
      <c r="AX31" s="114">
        <v>0.3</v>
      </c>
      <c r="AY31" s="114">
        <v>0.7</v>
      </c>
      <c r="BA31" s="114">
        <v>1</v>
      </c>
      <c r="BB31" s="114">
        <v>1.6</v>
      </c>
      <c r="BC31" s="114">
        <v>52.1</v>
      </c>
      <c r="BD31" s="114">
        <v>11.8</v>
      </c>
      <c r="BE31" s="114">
        <v>65.3</v>
      </c>
    </row>
    <row r="32" spans="2:57" s="118" customFormat="1" x14ac:dyDescent="0.35"/>
    <row r="33" spans="2:57" ht="145.5" customHeight="1" x14ac:dyDescent="0.35">
      <c r="B33" s="112">
        <v>2008</v>
      </c>
      <c r="C33" s="112" t="s">
        <v>2</v>
      </c>
      <c r="D33" s="115" t="s">
        <v>3</v>
      </c>
      <c r="E33" s="115" t="s">
        <v>300</v>
      </c>
      <c r="F33" s="115" t="s">
        <v>4</v>
      </c>
      <c r="G33" s="115" t="s">
        <v>129</v>
      </c>
      <c r="H33" s="115" t="s">
        <v>130</v>
      </c>
      <c r="I33" s="115" t="s">
        <v>131</v>
      </c>
      <c r="J33" s="115" t="s">
        <v>8</v>
      </c>
      <c r="K33" s="115" t="s">
        <v>129</v>
      </c>
      <c r="L33" s="115" t="s">
        <v>130</v>
      </c>
      <c r="M33" s="115" t="s">
        <v>131</v>
      </c>
      <c r="N33" s="115" t="s">
        <v>9</v>
      </c>
      <c r="O33" s="115" t="s">
        <v>10</v>
      </c>
      <c r="P33" s="112" t="s">
        <v>11</v>
      </c>
      <c r="Q33" s="115" t="s">
        <v>12</v>
      </c>
      <c r="R33" s="115" t="s">
        <v>96</v>
      </c>
      <c r="S33" s="115" t="s">
        <v>20</v>
      </c>
      <c r="T33" s="115" t="s">
        <v>141</v>
      </c>
      <c r="U33" s="115" t="s">
        <v>142</v>
      </c>
      <c r="V33" s="115" t="s">
        <v>238</v>
      </c>
      <c r="W33" s="115" t="s">
        <v>239</v>
      </c>
      <c r="X33" s="115" t="s">
        <v>217</v>
      </c>
      <c r="Y33" s="115" t="s">
        <v>17</v>
      </c>
      <c r="Z33" s="115" t="s">
        <v>236</v>
      </c>
      <c r="AA33" s="115" t="s">
        <v>171</v>
      </c>
      <c r="AB33" s="115" t="s">
        <v>126</v>
      </c>
      <c r="AC33" s="115" t="s">
        <v>19</v>
      </c>
      <c r="AD33" s="115" t="s">
        <v>20</v>
      </c>
      <c r="AE33" s="115" t="s">
        <v>21</v>
      </c>
      <c r="AF33" s="115" t="s">
        <v>22</v>
      </c>
      <c r="AG33" s="115" t="s">
        <v>132</v>
      </c>
      <c r="AH33" s="115" t="s">
        <v>214</v>
      </c>
      <c r="AI33" s="115" t="s">
        <v>133</v>
      </c>
      <c r="AK33" s="115" t="s">
        <v>24</v>
      </c>
      <c r="AL33" s="115" t="s">
        <v>25</v>
      </c>
      <c r="AM33" s="115" t="s">
        <v>206</v>
      </c>
      <c r="AN33" s="115" t="s">
        <v>26</v>
      </c>
      <c r="AO33" s="115" t="s">
        <v>207</v>
      </c>
      <c r="AP33" s="115" t="s">
        <v>242</v>
      </c>
      <c r="AQ33" s="115" t="s">
        <v>204</v>
      </c>
      <c r="AR33" s="115" t="s">
        <v>27</v>
      </c>
      <c r="AS33" s="115" t="s">
        <v>28</v>
      </c>
      <c r="AT33" s="115" t="s">
        <v>209</v>
      </c>
      <c r="AU33" s="115" t="s">
        <v>210</v>
      </c>
      <c r="AV33" s="115" t="s">
        <v>244</v>
      </c>
      <c r="AW33" s="115" t="s">
        <v>29</v>
      </c>
      <c r="AX33" s="115" t="s">
        <v>205</v>
      </c>
      <c r="AY33" s="115" t="s">
        <v>212</v>
      </c>
      <c r="BA33" s="115" t="s">
        <v>245</v>
      </c>
      <c r="BB33" s="115" t="s">
        <v>30</v>
      </c>
      <c r="BC33" s="115" t="s">
        <v>31</v>
      </c>
      <c r="BD33" s="115" t="s">
        <v>32</v>
      </c>
      <c r="BE33" s="115" t="s">
        <v>33</v>
      </c>
    </row>
    <row r="34" spans="2:57" x14ac:dyDescent="0.35">
      <c r="B34" s="113" t="s">
        <v>1</v>
      </c>
      <c r="C34" s="105"/>
      <c r="D34" s="119">
        <v>1681.3</v>
      </c>
      <c r="E34" s="119">
        <v>1659.6</v>
      </c>
      <c r="F34" s="119"/>
      <c r="G34" s="114">
        <v>105.1</v>
      </c>
      <c r="H34" s="114">
        <v>136.5</v>
      </c>
      <c r="I34" s="114">
        <v>-31.4</v>
      </c>
      <c r="J34" s="114"/>
      <c r="K34" s="114">
        <v>20.8</v>
      </c>
      <c r="L34" s="114">
        <v>24.2</v>
      </c>
      <c r="M34" s="114">
        <v>-3.4</v>
      </c>
      <c r="N34" s="114">
        <v>34.4</v>
      </c>
      <c r="O34" s="114">
        <v>1659.2</v>
      </c>
      <c r="P34" s="114"/>
      <c r="Q34" s="114">
        <v>641.6</v>
      </c>
      <c r="R34" s="114">
        <v>1017.6</v>
      </c>
      <c r="S34" s="114"/>
      <c r="T34" s="114">
        <v>405.7</v>
      </c>
      <c r="U34" s="114"/>
      <c r="V34" s="114">
        <v>330.6</v>
      </c>
      <c r="W34" s="114">
        <v>66.599999999999994</v>
      </c>
      <c r="X34" s="114">
        <v>9</v>
      </c>
      <c r="Y34" s="114">
        <v>191.3</v>
      </c>
      <c r="Z34" s="114">
        <v>14.4</v>
      </c>
      <c r="AA34" s="114"/>
      <c r="AB34" s="114">
        <v>1.6</v>
      </c>
      <c r="AC34" s="114">
        <v>67.3</v>
      </c>
      <c r="AD34" s="114"/>
      <c r="AE34" s="114">
        <v>19.8</v>
      </c>
      <c r="AF34" s="114"/>
      <c r="AG34" s="114">
        <v>0.2</v>
      </c>
      <c r="AH34" s="114">
        <v>17.600000000000001</v>
      </c>
      <c r="AI34" s="114">
        <v>1.7</v>
      </c>
      <c r="AK34" s="114">
        <v>46.5</v>
      </c>
      <c r="AL34" s="114"/>
      <c r="AM34" s="114">
        <v>1.3</v>
      </c>
      <c r="AN34" s="114">
        <v>0.02</v>
      </c>
      <c r="AO34" s="114">
        <v>0.01</v>
      </c>
      <c r="AP34" s="114">
        <v>0.3</v>
      </c>
      <c r="AQ34" s="114">
        <v>0.3</v>
      </c>
      <c r="AR34" s="114">
        <v>1.8</v>
      </c>
      <c r="AS34" s="114">
        <v>2.5</v>
      </c>
      <c r="AT34" s="114">
        <v>0.1</v>
      </c>
      <c r="AU34" s="114">
        <v>16.5</v>
      </c>
      <c r="AV34" s="114">
        <v>21.5</v>
      </c>
      <c r="AW34" s="114">
        <v>1</v>
      </c>
      <c r="AX34" s="114">
        <v>0.4</v>
      </c>
      <c r="AY34" s="114">
        <v>0.6</v>
      </c>
      <c r="BA34" s="114">
        <v>1</v>
      </c>
      <c r="BB34" s="114">
        <v>0.8</v>
      </c>
      <c r="BC34" s="114">
        <v>51.3</v>
      </c>
      <c r="BD34" s="114">
        <v>8.5</v>
      </c>
      <c r="BE34" s="114">
        <v>61.8</v>
      </c>
    </row>
    <row r="35" spans="2:57" x14ac:dyDescent="0.35">
      <c r="B35" s="113" t="s">
        <v>181</v>
      </c>
      <c r="C35" s="105"/>
      <c r="D35" s="119">
        <v>697.9</v>
      </c>
      <c r="E35" s="119">
        <v>695.2</v>
      </c>
      <c r="F35" s="119"/>
      <c r="G35" s="114">
        <v>50</v>
      </c>
      <c r="H35" s="114">
        <v>54.6</v>
      </c>
      <c r="I35" s="114">
        <v>-4.5999999999999996</v>
      </c>
      <c r="J35" s="114"/>
      <c r="K35" s="114">
        <v>2.2000000000000002</v>
      </c>
      <c r="L35" s="114">
        <v>2.6</v>
      </c>
      <c r="M35" s="114">
        <v>-0.4</v>
      </c>
      <c r="N35" s="114">
        <v>3.5</v>
      </c>
      <c r="O35" s="114">
        <v>693.7</v>
      </c>
      <c r="P35" s="114"/>
      <c r="Q35" s="114">
        <v>347.6</v>
      </c>
      <c r="R35" s="114">
        <v>346.1</v>
      </c>
      <c r="S35" s="114"/>
      <c r="T35" s="114">
        <v>1</v>
      </c>
      <c r="U35" s="114"/>
      <c r="V35" s="114">
        <v>296.3</v>
      </c>
      <c r="W35" s="114">
        <v>40.700000000000003</v>
      </c>
      <c r="X35" s="114">
        <v>0.2</v>
      </c>
      <c r="Y35" s="114">
        <v>1</v>
      </c>
      <c r="Z35" s="114">
        <v>6.9</v>
      </c>
      <c r="AA35" s="114"/>
      <c r="AB35" s="114">
        <v>0.01</v>
      </c>
      <c r="AC35" s="114">
        <v>0.9</v>
      </c>
      <c r="AD35" s="114"/>
      <c r="AE35" s="114">
        <v>0.8</v>
      </c>
      <c r="AF35" s="114"/>
      <c r="AG35" s="114" t="s">
        <v>16</v>
      </c>
      <c r="AH35" s="114">
        <v>0.8</v>
      </c>
      <c r="AI35" s="114" t="s">
        <v>16</v>
      </c>
      <c r="AK35" s="114">
        <v>0.1</v>
      </c>
      <c r="AL35" s="114"/>
      <c r="AM35" s="114">
        <v>0</v>
      </c>
      <c r="AN35" s="114" t="s">
        <v>16</v>
      </c>
      <c r="AO35" s="114" t="s">
        <v>16</v>
      </c>
      <c r="AP35" s="114" t="s">
        <v>16</v>
      </c>
      <c r="AQ35" s="114" t="s">
        <v>16</v>
      </c>
      <c r="AR35" s="114">
        <v>0.1</v>
      </c>
      <c r="AS35" s="114" t="s">
        <v>16</v>
      </c>
      <c r="AT35" s="114" t="s">
        <v>16</v>
      </c>
      <c r="AU35" s="114" t="s">
        <v>16</v>
      </c>
      <c r="AV35" s="114">
        <v>0</v>
      </c>
      <c r="AW35" s="114">
        <v>0</v>
      </c>
      <c r="AX35" s="114">
        <v>0</v>
      </c>
      <c r="AY35" s="114" t="s">
        <v>16</v>
      </c>
      <c r="BA35" s="114">
        <v>0</v>
      </c>
      <c r="BB35" s="114">
        <v>0.02</v>
      </c>
      <c r="BC35" s="114">
        <v>0.02</v>
      </c>
      <c r="BD35" s="114">
        <v>0.02</v>
      </c>
      <c r="BE35" s="114" t="s">
        <v>16</v>
      </c>
    </row>
    <row r="36" spans="2:57" ht="21" x14ac:dyDescent="0.35">
      <c r="B36" s="113" t="s">
        <v>299</v>
      </c>
      <c r="C36" s="105"/>
      <c r="D36" s="119">
        <v>766.2</v>
      </c>
      <c r="E36" s="119">
        <v>764</v>
      </c>
      <c r="F36" s="119"/>
      <c r="G36" s="114">
        <v>44</v>
      </c>
      <c r="H36" s="114">
        <v>68.400000000000006</v>
      </c>
      <c r="I36" s="114">
        <v>-24.4</v>
      </c>
      <c r="J36" s="114"/>
      <c r="K36" s="114">
        <v>0.4</v>
      </c>
      <c r="L36" s="114">
        <v>0.4</v>
      </c>
      <c r="M36" s="114">
        <v>0</v>
      </c>
      <c r="N36" s="114">
        <v>9.1</v>
      </c>
      <c r="O36" s="114">
        <v>748.7</v>
      </c>
      <c r="P36" s="114"/>
      <c r="Q36" s="114">
        <v>225.5</v>
      </c>
      <c r="R36" s="114">
        <v>523.20000000000005</v>
      </c>
      <c r="S36" s="114"/>
      <c r="T36" s="114">
        <v>303</v>
      </c>
      <c r="U36" s="114"/>
      <c r="V36" s="114">
        <v>2.2000000000000002</v>
      </c>
      <c r="W36" s="114">
        <v>25.6</v>
      </c>
      <c r="X36" s="114">
        <v>8.6</v>
      </c>
      <c r="Y36" s="114">
        <v>176.3</v>
      </c>
      <c r="Z36" s="114">
        <v>7.5</v>
      </c>
      <c r="AA36" s="114"/>
      <c r="AB36" s="114">
        <v>1.2</v>
      </c>
      <c r="AC36" s="114">
        <v>61.2</v>
      </c>
      <c r="AD36" s="114"/>
      <c r="AE36" s="114">
        <v>18.600000000000001</v>
      </c>
      <c r="AF36" s="114"/>
      <c r="AG36" s="114" t="s">
        <v>16</v>
      </c>
      <c r="AH36" s="114">
        <v>16.8</v>
      </c>
      <c r="AI36" s="114">
        <v>1.6</v>
      </c>
      <c r="AK36" s="114">
        <v>42</v>
      </c>
      <c r="AL36" s="114"/>
      <c r="AM36" s="114">
        <v>1.1000000000000001</v>
      </c>
      <c r="AN36" s="114">
        <v>0.02</v>
      </c>
      <c r="AO36" s="114">
        <v>0</v>
      </c>
      <c r="AP36" s="114">
        <v>0.2</v>
      </c>
      <c r="AQ36" s="114">
        <v>0.2</v>
      </c>
      <c r="AR36" s="114">
        <v>1.6</v>
      </c>
      <c r="AS36" s="114">
        <v>2.2999999999999998</v>
      </c>
      <c r="AT36" s="114">
        <v>0.1</v>
      </c>
      <c r="AU36" s="114">
        <v>15.5</v>
      </c>
      <c r="AV36" s="114">
        <v>18.7</v>
      </c>
      <c r="AW36" s="114">
        <v>1</v>
      </c>
      <c r="AX36" s="114">
        <v>0.4</v>
      </c>
      <c r="AY36" s="114">
        <v>0.6</v>
      </c>
      <c r="BA36" s="114">
        <v>0.6</v>
      </c>
      <c r="BB36" s="114">
        <v>0.7</v>
      </c>
      <c r="BC36" s="114">
        <v>50.9</v>
      </c>
      <c r="BD36" s="114">
        <v>5.3</v>
      </c>
      <c r="BE36" s="114">
        <v>57</v>
      </c>
    </row>
    <row r="37" spans="2:57" x14ac:dyDescent="0.35">
      <c r="B37" s="113" t="s">
        <v>183</v>
      </c>
      <c r="C37" s="105"/>
      <c r="D37" s="119">
        <v>212.3</v>
      </c>
      <c r="E37" s="119">
        <v>195.5</v>
      </c>
      <c r="F37" s="119"/>
      <c r="G37" s="114">
        <v>10.3</v>
      </c>
      <c r="H37" s="114">
        <v>12.7</v>
      </c>
      <c r="I37" s="114">
        <v>-2.4</v>
      </c>
      <c r="J37" s="114"/>
      <c r="K37" s="114">
        <v>17.5</v>
      </c>
      <c r="L37" s="114">
        <v>20.5</v>
      </c>
      <c r="M37" s="114">
        <v>-3</v>
      </c>
      <c r="N37" s="114">
        <v>21.8</v>
      </c>
      <c r="O37" s="114">
        <v>211.9</v>
      </c>
      <c r="P37" s="114"/>
      <c r="Q37" s="114">
        <v>68.5</v>
      </c>
      <c r="R37" s="114">
        <v>143.4</v>
      </c>
      <c r="S37" s="114"/>
      <c r="T37" s="114">
        <v>100.1</v>
      </c>
      <c r="U37" s="114"/>
      <c r="V37" s="114">
        <v>32.1</v>
      </c>
      <c r="W37" s="114">
        <v>0.3</v>
      </c>
      <c r="X37" s="114">
        <v>0.04</v>
      </c>
      <c r="Y37" s="114">
        <v>10.9</v>
      </c>
      <c r="Z37" s="114" t="s">
        <v>16</v>
      </c>
      <c r="AA37" s="114"/>
      <c r="AB37" s="114">
        <v>0.1</v>
      </c>
      <c r="AC37" s="114">
        <v>5</v>
      </c>
      <c r="AD37" s="114"/>
      <c r="AE37" s="114">
        <v>0.4</v>
      </c>
      <c r="AF37" s="114"/>
      <c r="AG37" s="114">
        <v>0.2</v>
      </c>
      <c r="AH37" s="114" t="s">
        <v>16</v>
      </c>
      <c r="AI37" s="114">
        <v>0.1</v>
      </c>
      <c r="AK37" s="114">
        <v>4.3</v>
      </c>
      <c r="AL37" s="114"/>
      <c r="AM37" s="114">
        <v>0.2</v>
      </c>
      <c r="AN37" s="114">
        <v>0</v>
      </c>
      <c r="AO37" s="114">
        <v>0</v>
      </c>
      <c r="AP37" s="114">
        <v>0</v>
      </c>
      <c r="AQ37" s="114" t="s">
        <v>16</v>
      </c>
      <c r="AR37" s="114">
        <v>0.1</v>
      </c>
      <c r="AS37" s="114">
        <v>0.1</v>
      </c>
      <c r="AT37" s="114">
        <v>0</v>
      </c>
      <c r="AU37" s="114">
        <v>1</v>
      </c>
      <c r="AV37" s="114">
        <v>2.8</v>
      </c>
      <c r="AW37" s="114">
        <v>0.01</v>
      </c>
      <c r="AX37" s="114">
        <v>0</v>
      </c>
      <c r="AY37" s="114">
        <v>0.01</v>
      </c>
      <c r="BA37" s="114">
        <v>0.3</v>
      </c>
      <c r="BB37" s="114">
        <v>0.06</v>
      </c>
      <c r="BC37" s="114">
        <v>0.3</v>
      </c>
      <c r="BD37" s="114">
        <v>2.5</v>
      </c>
      <c r="BE37" s="114">
        <v>3</v>
      </c>
    </row>
    <row r="38" spans="2:57" x14ac:dyDescent="0.35">
      <c r="B38" s="113" t="s">
        <v>36</v>
      </c>
      <c r="C38" s="105"/>
      <c r="D38" s="119">
        <v>393.2</v>
      </c>
      <c r="E38" s="119">
        <v>393.2</v>
      </c>
      <c r="F38" s="119"/>
      <c r="G38" s="114">
        <v>2.9</v>
      </c>
      <c r="H38" s="114">
        <v>2.5</v>
      </c>
      <c r="I38" s="114">
        <v>0.4</v>
      </c>
      <c r="J38" s="114"/>
      <c r="K38" s="114">
        <v>17.5</v>
      </c>
      <c r="L38" s="114">
        <v>17.600000000000001</v>
      </c>
      <c r="M38" s="114">
        <v>-0.1</v>
      </c>
      <c r="N38" s="114">
        <v>2.1</v>
      </c>
      <c r="O38" s="114">
        <v>395.6</v>
      </c>
      <c r="P38" s="114"/>
      <c r="Q38" s="114">
        <v>170.4</v>
      </c>
      <c r="R38" s="114">
        <v>225.2</v>
      </c>
      <c r="S38" s="114"/>
      <c r="T38" s="114">
        <v>19.7</v>
      </c>
      <c r="U38" s="114"/>
      <c r="V38" s="114">
        <v>9.3000000000000007</v>
      </c>
      <c r="W38" s="114">
        <v>19.2</v>
      </c>
      <c r="X38" s="114">
        <v>13.3</v>
      </c>
      <c r="Y38" s="114">
        <v>163.69999999999999</v>
      </c>
      <c r="Z38" s="114" t="s">
        <v>16</v>
      </c>
      <c r="AA38" s="114"/>
      <c r="AB38" s="114">
        <v>10.1</v>
      </c>
      <c r="AC38" s="114">
        <v>66.2</v>
      </c>
      <c r="AD38" s="114"/>
      <c r="AE38" s="114">
        <v>6.8</v>
      </c>
      <c r="AF38" s="114"/>
      <c r="AG38" s="114">
        <v>1.4</v>
      </c>
      <c r="AH38" s="114">
        <v>2.2000000000000002</v>
      </c>
      <c r="AI38" s="114">
        <v>2.1</v>
      </c>
      <c r="AK38" s="114">
        <v>57.6</v>
      </c>
      <c r="AL38" s="114"/>
      <c r="AM38" s="114">
        <v>1.5</v>
      </c>
      <c r="AN38" s="114">
        <v>0.04</v>
      </c>
      <c r="AO38" s="114">
        <v>0.01</v>
      </c>
      <c r="AP38" s="114">
        <v>0.4</v>
      </c>
      <c r="AQ38" s="114">
        <v>0.4</v>
      </c>
      <c r="AR38" s="114">
        <v>15.4</v>
      </c>
      <c r="AS38" s="114">
        <v>2.1</v>
      </c>
      <c r="AT38" s="114">
        <v>0.06</v>
      </c>
      <c r="AU38" s="114">
        <v>1.3</v>
      </c>
      <c r="AV38" s="114">
        <v>34.9</v>
      </c>
      <c r="AW38" s="114">
        <v>0.4</v>
      </c>
      <c r="AX38" s="114">
        <v>0.2</v>
      </c>
      <c r="AY38" s="114">
        <v>0.4</v>
      </c>
      <c r="BA38" s="114">
        <v>1.8</v>
      </c>
      <c r="BB38" s="114">
        <v>4.9000000000000004</v>
      </c>
      <c r="BC38" s="114">
        <v>28.9</v>
      </c>
      <c r="BD38" s="114">
        <v>18.8</v>
      </c>
      <c r="BE38" s="114">
        <v>34.799999999999997</v>
      </c>
    </row>
    <row r="39" spans="2:57" x14ac:dyDescent="0.35">
      <c r="B39" s="113" t="s">
        <v>37</v>
      </c>
      <c r="C39" s="105"/>
      <c r="D39" s="114">
        <v>23.1</v>
      </c>
      <c r="E39" s="114">
        <v>23.1</v>
      </c>
      <c r="F39" s="114"/>
      <c r="G39" s="114" t="s">
        <v>16</v>
      </c>
      <c r="H39" s="114" t="s">
        <v>16</v>
      </c>
      <c r="I39" s="114" t="s">
        <v>16</v>
      </c>
      <c r="J39" s="114"/>
      <c r="K39" s="114">
        <v>0.1</v>
      </c>
      <c r="L39" s="114">
        <v>0.1</v>
      </c>
      <c r="M39" s="114">
        <v>0</v>
      </c>
      <c r="N39" s="114" t="s">
        <v>16</v>
      </c>
      <c r="O39" s="114">
        <v>23.1</v>
      </c>
      <c r="P39" s="114"/>
      <c r="Q39" s="114" t="s">
        <v>16</v>
      </c>
      <c r="R39" s="114">
        <v>23.1</v>
      </c>
      <c r="S39" s="114"/>
      <c r="T39" s="114">
        <v>8.8000000000000007</v>
      </c>
      <c r="U39" s="114"/>
      <c r="V39" s="114" t="s">
        <v>16</v>
      </c>
      <c r="W39" s="114" t="s">
        <v>16</v>
      </c>
      <c r="X39" s="114">
        <v>0</v>
      </c>
      <c r="Y39" s="114">
        <v>14.3</v>
      </c>
      <c r="Z39" s="114" t="s">
        <v>16</v>
      </c>
      <c r="AA39" s="114"/>
      <c r="AB39" s="114">
        <v>0.01</v>
      </c>
      <c r="AC39" s="114">
        <v>14.2</v>
      </c>
      <c r="AD39" s="114"/>
      <c r="AE39" s="114">
        <v>0</v>
      </c>
      <c r="AF39" s="114"/>
      <c r="AG39" s="114" t="s">
        <v>16</v>
      </c>
      <c r="AH39" s="114" t="s">
        <v>16</v>
      </c>
      <c r="AI39" s="114">
        <v>0</v>
      </c>
      <c r="AK39" s="114">
        <v>13.6</v>
      </c>
      <c r="AL39" s="114"/>
      <c r="AM39" s="114">
        <v>0.02</v>
      </c>
      <c r="AN39" s="114">
        <v>0</v>
      </c>
      <c r="AO39" s="114" t="s">
        <v>16</v>
      </c>
      <c r="AP39" s="114">
        <v>0.01</v>
      </c>
      <c r="AQ39" s="114" t="s">
        <v>16</v>
      </c>
      <c r="AR39" s="114">
        <v>0.5</v>
      </c>
      <c r="AS39" s="114">
        <v>0.5</v>
      </c>
      <c r="AT39" s="114" t="s">
        <v>16</v>
      </c>
      <c r="AU39" s="114" t="s">
        <v>16</v>
      </c>
      <c r="AV39" s="114">
        <v>12.6</v>
      </c>
      <c r="AW39" s="114">
        <v>0</v>
      </c>
      <c r="AX39" s="114" t="s">
        <v>16</v>
      </c>
      <c r="AY39" s="114" t="s">
        <v>16</v>
      </c>
      <c r="BA39" s="114">
        <v>0.6</v>
      </c>
      <c r="BB39" s="114">
        <v>0</v>
      </c>
      <c r="BC39" s="114">
        <v>0</v>
      </c>
      <c r="BD39" s="114">
        <v>0.03</v>
      </c>
      <c r="BE39" s="114" t="s">
        <v>16</v>
      </c>
    </row>
    <row r="40" spans="2:57" x14ac:dyDescent="0.35">
      <c r="B40" s="113" t="s">
        <v>175</v>
      </c>
      <c r="C40" s="105"/>
      <c r="D40" s="114">
        <v>358.4</v>
      </c>
      <c r="E40" s="114">
        <v>358.4</v>
      </c>
      <c r="F40" s="114"/>
      <c r="G40" s="114" t="s">
        <v>16</v>
      </c>
      <c r="H40" s="114" t="s">
        <v>16</v>
      </c>
      <c r="I40" s="114" t="s">
        <v>16</v>
      </c>
      <c r="J40" s="114"/>
      <c r="K40" s="114" t="s">
        <v>16</v>
      </c>
      <c r="L40" s="114" t="s">
        <v>16</v>
      </c>
      <c r="M40" s="114" t="s">
        <v>16</v>
      </c>
      <c r="N40" s="114">
        <v>1.1000000000000001</v>
      </c>
      <c r="O40" s="114">
        <v>359.5</v>
      </c>
      <c r="P40" s="114"/>
      <c r="Q40" s="114">
        <v>7.2</v>
      </c>
      <c r="R40" s="114">
        <v>352.3</v>
      </c>
      <c r="S40" s="114"/>
      <c r="T40" s="114">
        <v>5.6</v>
      </c>
      <c r="U40" s="114"/>
      <c r="V40" s="114" t="s">
        <v>16</v>
      </c>
      <c r="W40" s="114" t="s">
        <v>16</v>
      </c>
      <c r="X40" s="114" t="s">
        <v>16</v>
      </c>
      <c r="Y40" s="114">
        <v>309.10000000000002</v>
      </c>
      <c r="Z40" s="114">
        <v>37.6</v>
      </c>
      <c r="AA40" s="114"/>
      <c r="AB40" s="114">
        <v>5.3</v>
      </c>
      <c r="AC40" s="114">
        <v>190.7</v>
      </c>
      <c r="AD40" s="114"/>
      <c r="AE40" s="114">
        <v>38.799999999999997</v>
      </c>
      <c r="AF40" s="114"/>
      <c r="AG40" s="114">
        <v>2.7</v>
      </c>
      <c r="AH40" s="114">
        <v>26.5</v>
      </c>
      <c r="AI40" s="114">
        <v>6</v>
      </c>
      <c r="AK40" s="114">
        <v>116.6</v>
      </c>
      <c r="AL40" s="114"/>
      <c r="AM40" s="114">
        <v>5.0999999999999996</v>
      </c>
      <c r="AN40" s="114">
        <v>1.2</v>
      </c>
      <c r="AO40" s="114">
        <v>0.1</v>
      </c>
      <c r="AP40" s="114">
        <v>1.7</v>
      </c>
      <c r="AQ40" s="114">
        <v>8.1999999999999993</v>
      </c>
      <c r="AR40" s="114">
        <v>6.3</v>
      </c>
      <c r="AS40" s="114">
        <v>13.3</v>
      </c>
      <c r="AT40" s="114">
        <v>1.8</v>
      </c>
      <c r="AU40" s="114">
        <v>6.8</v>
      </c>
      <c r="AV40" s="114">
        <v>55.4</v>
      </c>
      <c r="AW40" s="114">
        <v>5.0999999999999996</v>
      </c>
      <c r="AX40" s="114">
        <v>3</v>
      </c>
      <c r="AY40" s="114">
        <v>5.2</v>
      </c>
      <c r="BA40" s="114">
        <v>35.299999999999997</v>
      </c>
      <c r="BB40" s="114">
        <v>4.2</v>
      </c>
      <c r="BC40" s="114">
        <v>29.9</v>
      </c>
      <c r="BD40" s="114">
        <v>38.6</v>
      </c>
      <c r="BE40" s="114">
        <v>40.4</v>
      </c>
    </row>
    <row r="41" spans="2:57" x14ac:dyDescent="0.35">
      <c r="B41" s="113" t="s">
        <v>176</v>
      </c>
      <c r="C41" s="105"/>
      <c r="D41" s="114">
        <v>202.4</v>
      </c>
      <c r="E41" s="114">
        <v>202.4</v>
      </c>
      <c r="F41" s="114"/>
      <c r="G41" s="114" t="s">
        <v>16</v>
      </c>
      <c r="H41" s="114" t="s">
        <v>16</v>
      </c>
      <c r="I41" s="114" t="s">
        <v>16</v>
      </c>
      <c r="J41" s="114"/>
      <c r="K41" s="114" t="s">
        <v>16</v>
      </c>
      <c r="L41" s="114" t="s">
        <v>16</v>
      </c>
      <c r="M41" s="114" t="s">
        <v>16</v>
      </c>
      <c r="N41" s="114" t="s">
        <v>16</v>
      </c>
      <c r="O41" s="114">
        <v>202.2</v>
      </c>
      <c r="P41" s="114"/>
      <c r="Q41" s="114" t="s">
        <v>16</v>
      </c>
      <c r="R41" s="114">
        <v>202.2</v>
      </c>
      <c r="S41" s="114"/>
      <c r="T41" s="114" t="s">
        <v>16</v>
      </c>
      <c r="U41" s="114"/>
      <c r="V41" s="114" t="s">
        <v>16</v>
      </c>
      <c r="W41" s="114" t="s">
        <v>16</v>
      </c>
      <c r="X41" s="114" t="s">
        <v>16</v>
      </c>
      <c r="Y41" s="114">
        <v>187.8</v>
      </c>
      <c r="Z41" s="114">
        <v>14.4</v>
      </c>
      <c r="AA41" s="114"/>
      <c r="AB41" s="114">
        <v>4</v>
      </c>
      <c r="AC41" s="114">
        <v>82.8</v>
      </c>
      <c r="AD41" s="114"/>
      <c r="AE41" s="114">
        <v>5.7</v>
      </c>
      <c r="AF41" s="114"/>
      <c r="AG41" s="114">
        <v>0.9</v>
      </c>
      <c r="AH41" s="114">
        <v>3.1</v>
      </c>
      <c r="AI41" s="114">
        <v>1.1000000000000001</v>
      </c>
      <c r="AK41" s="114">
        <v>65.099999999999994</v>
      </c>
      <c r="AL41" s="114"/>
      <c r="AM41" s="114">
        <v>7.4</v>
      </c>
      <c r="AN41" s="114">
        <v>0.7</v>
      </c>
      <c r="AO41" s="114">
        <v>0.1</v>
      </c>
      <c r="AP41" s="114">
        <v>1.6</v>
      </c>
      <c r="AQ41" s="114">
        <v>5.4</v>
      </c>
      <c r="AR41" s="114">
        <v>11.7</v>
      </c>
      <c r="AS41" s="114">
        <v>14.6</v>
      </c>
      <c r="AT41" s="114">
        <v>0.9</v>
      </c>
      <c r="AU41" s="114">
        <v>2.9</v>
      </c>
      <c r="AV41" s="114">
        <v>10.9</v>
      </c>
      <c r="AW41" s="114">
        <v>3.1</v>
      </c>
      <c r="AX41" s="114">
        <v>1.8</v>
      </c>
      <c r="AY41" s="114">
        <v>3.5</v>
      </c>
      <c r="BA41" s="114">
        <v>12</v>
      </c>
      <c r="BB41" s="114">
        <v>1.3</v>
      </c>
      <c r="BC41" s="114">
        <v>4.7</v>
      </c>
      <c r="BD41" s="114">
        <v>20.5</v>
      </c>
      <c r="BE41" s="114">
        <v>74.5</v>
      </c>
    </row>
    <row r="42" spans="2:57" ht="31.5" x14ac:dyDescent="0.35">
      <c r="B42" s="113" t="s">
        <v>177</v>
      </c>
      <c r="C42" s="105"/>
      <c r="D42" s="114">
        <v>1081.0999999999999</v>
      </c>
      <c r="E42" s="114">
        <v>1059.4000000000001</v>
      </c>
      <c r="F42" s="114"/>
      <c r="G42" s="114">
        <v>56.2</v>
      </c>
      <c r="H42" s="114">
        <v>82.8</v>
      </c>
      <c r="I42" s="114">
        <v>-26.6</v>
      </c>
      <c r="J42" s="114"/>
      <c r="K42" s="114">
        <v>27.5</v>
      </c>
      <c r="L42" s="114">
        <v>30.2</v>
      </c>
      <c r="M42" s="114">
        <v>-2.7</v>
      </c>
      <c r="N42" s="114">
        <v>31.8</v>
      </c>
      <c r="O42" s="114">
        <v>1064.9000000000001</v>
      </c>
      <c r="P42" s="114"/>
      <c r="Q42" s="114">
        <v>355.4</v>
      </c>
      <c r="R42" s="114">
        <v>706.5</v>
      </c>
      <c r="S42" s="114"/>
      <c r="T42" s="114">
        <v>431.2</v>
      </c>
      <c r="U42" s="114"/>
      <c r="V42" s="114" t="s">
        <v>16</v>
      </c>
      <c r="W42" s="114" t="s">
        <v>16</v>
      </c>
      <c r="X42" s="114" t="s">
        <v>16</v>
      </c>
      <c r="Y42" s="114">
        <v>267.8</v>
      </c>
      <c r="Z42" s="114">
        <v>7.5</v>
      </c>
      <c r="AA42" s="114"/>
      <c r="AB42" s="114">
        <v>1.7</v>
      </c>
      <c r="AC42" s="114">
        <v>134.6</v>
      </c>
      <c r="AD42" s="114"/>
      <c r="AE42" s="114">
        <v>20.9</v>
      </c>
      <c r="AF42" s="114"/>
      <c r="AG42" s="114">
        <v>0.3</v>
      </c>
      <c r="AH42" s="114">
        <v>17.899999999999999</v>
      </c>
      <c r="AI42" s="114">
        <v>2.4</v>
      </c>
      <c r="AK42" s="114">
        <v>111.7</v>
      </c>
      <c r="AL42" s="114"/>
      <c r="AM42" s="114">
        <v>1.5</v>
      </c>
      <c r="AN42" s="114">
        <v>0.03</v>
      </c>
      <c r="AO42" s="114">
        <v>0</v>
      </c>
      <c r="AP42" s="114">
        <v>0.4</v>
      </c>
      <c r="AQ42" s="114">
        <v>0.6</v>
      </c>
      <c r="AR42" s="114">
        <v>17.7</v>
      </c>
      <c r="AS42" s="114">
        <v>4.8</v>
      </c>
      <c r="AT42" s="114">
        <v>0.1</v>
      </c>
      <c r="AU42" s="114">
        <v>17.2</v>
      </c>
      <c r="AV42" s="114">
        <v>67</v>
      </c>
      <c r="AW42" s="114">
        <v>1.2</v>
      </c>
      <c r="AX42" s="114">
        <v>0.4</v>
      </c>
      <c r="AY42" s="114">
        <v>0.7</v>
      </c>
      <c r="BA42" s="114">
        <v>2</v>
      </c>
      <c r="BB42" s="114">
        <v>1.1000000000000001</v>
      </c>
      <c r="BC42" s="114">
        <v>52.6</v>
      </c>
      <c r="BD42" s="114">
        <v>10.1</v>
      </c>
      <c r="BE42" s="114">
        <v>67.7</v>
      </c>
    </row>
    <row r="43" spans="2:57" s="118" customFormat="1" x14ac:dyDescent="0.35"/>
    <row r="44" spans="2:57" ht="171.75" customHeight="1" x14ac:dyDescent="0.35">
      <c r="B44" s="112">
        <v>2009</v>
      </c>
      <c r="C44" s="112" t="s">
        <v>2</v>
      </c>
      <c r="D44" s="115" t="s">
        <v>3</v>
      </c>
      <c r="E44" s="115" t="s">
        <v>300</v>
      </c>
      <c r="F44" s="115" t="s">
        <v>4</v>
      </c>
      <c r="G44" s="115" t="s">
        <v>129</v>
      </c>
      <c r="H44" s="115" t="s">
        <v>130</v>
      </c>
      <c r="I44" s="115" t="s">
        <v>131</v>
      </c>
      <c r="J44" s="115" t="s">
        <v>8</v>
      </c>
      <c r="K44" s="115" t="s">
        <v>129</v>
      </c>
      <c r="L44" s="115" t="s">
        <v>130</v>
      </c>
      <c r="M44" s="115" t="s">
        <v>131</v>
      </c>
      <c r="N44" s="115" t="s">
        <v>9</v>
      </c>
      <c r="O44" s="115" t="s">
        <v>10</v>
      </c>
      <c r="P44" s="112" t="s">
        <v>11</v>
      </c>
      <c r="Q44" s="115" t="s">
        <v>12</v>
      </c>
      <c r="R44" s="115" t="s">
        <v>96</v>
      </c>
      <c r="S44" s="115" t="s">
        <v>20</v>
      </c>
      <c r="T44" s="115" t="s">
        <v>259</v>
      </c>
      <c r="U44" s="115" t="s">
        <v>161</v>
      </c>
      <c r="V44" s="115" t="s">
        <v>260</v>
      </c>
      <c r="W44" s="115" t="s">
        <v>261</v>
      </c>
      <c r="X44" s="115" t="s">
        <v>262</v>
      </c>
      <c r="Y44" s="115" t="s">
        <v>162</v>
      </c>
      <c r="Z44" s="115" t="s">
        <v>263</v>
      </c>
      <c r="AA44" s="115" t="s">
        <v>171</v>
      </c>
      <c r="AB44" s="115" t="s">
        <v>264</v>
      </c>
      <c r="AC44" s="115" t="s">
        <v>163</v>
      </c>
      <c r="AD44" s="115" t="s">
        <v>164</v>
      </c>
      <c r="AE44" s="115" t="s">
        <v>113</v>
      </c>
      <c r="AF44" s="115" t="s">
        <v>165</v>
      </c>
      <c r="AG44" s="115" t="s">
        <v>173</v>
      </c>
      <c r="AH44" s="115" t="s">
        <v>250</v>
      </c>
      <c r="AI44" s="115" t="s">
        <v>23</v>
      </c>
      <c r="AK44" s="115" t="s">
        <v>114</v>
      </c>
      <c r="AL44" s="115" t="s">
        <v>166</v>
      </c>
      <c r="AM44" s="115" t="s">
        <v>251</v>
      </c>
      <c r="AN44" s="115" t="s">
        <v>116</v>
      </c>
      <c r="AO44" s="115" t="s">
        <v>253</v>
      </c>
      <c r="AP44" s="115" t="s">
        <v>254</v>
      </c>
      <c r="AQ44" s="115" t="s">
        <v>255</v>
      </c>
      <c r="AR44" s="115" t="s">
        <v>117</v>
      </c>
      <c r="AS44" s="115" t="s">
        <v>118</v>
      </c>
      <c r="AT44" s="115" t="s">
        <v>119</v>
      </c>
      <c r="AU44" s="115" t="s">
        <v>210</v>
      </c>
      <c r="AV44" s="115" t="s">
        <v>244</v>
      </c>
      <c r="AW44" s="115" t="s">
        <v>120</v>
      </c>
      <c r="AX44" s="115" t="s">
        <v>205</v>
      </c>
      <c r="AY44" s="115" t="s">
        <v>121</v>
      </c>
      <c r="BA44" s="115" t="s">
        <v>245</v>
      </c>
      <c r="BB44" s="115" t="s">
        <v>167</v>
      </c>
      <c r="BC44" s="115" t="s">
        <v>168</v>
      </c>
      <c r="BD44" s="115" t="s">
        <v>169</v>
      </c>
      <c r="BE44" s="115" t="s">
        <v>170</v>
      </c>
    </row>
    <row r="45" spans="2:57" x14ac:dyDescent="0.35">
      <c r="B45" s="113" t="s">
        <v>1</v>
      </c>
      <c r="C45" s="105"/>
      <c r="D45" s="119">
        <v>1587.3</v>
      </c>
      <c r="E45" s="119">
        <v>1564</v>
      </c>
      <c r="F45" s="119"/>
      <c r="G45" s="114">
        <v>104.7</v>
      </c>
      <c r="H45" s="114">
        <v>95.9</v>
      </c>
      <c r="I45" s="114">
        <v>8.8000000000000007</v>
      </c>
      <c r="J45" s="114"/>
      <c r="K45" s="114">
        <v>25.4</v>
      </c>
      <c r="L45" s="114">
        <v>21.8</v>
      </c>
      <c r="M45" s="114">
        <v>3.6</v>
      </c>
      <c r="N45" s="114">
        <v>29.4</v>
      </c>
      <c r="O45" s="114">
        <v>1605.8</v>
      </c>
      <c r="P45" s="114"/>
      <c r="Q45" s="114">
        <v>620.4</v>
      </c>
      <c r="R45" s="114">
        <v>985.4</v>
      </c>
      <c r="S45" s="114"/>
      <c r="T45" s="114">
        <v>379</v>
      </c>
      <c r="U45" s="114"/>
      <c r="V45" s="114">
        <v>334.6</v>
      </c>
      <c r="W45" s="114">
        <v>67.8</v>
      </c>
      <c r="X45" s="114">
        <v>10</v>
      </c>
      <c r="Y45" s="114">
        <v>180.7</v>
      </c>
      <c r="Z45" s="114">
        <v>13.3</v>
      </c>
      <c r="AA45" s="114"/>
      <c r="AB45" s="114">
        <v>1.8</v>
      </c>
      <c r="AC45" s="114">
        <v>66.7</v>
      </c>
      <c r="AD45" s="114"/>
      <c r="AE45" s="114">
        <v>15.3</v>
      </c>
      <c r="AF45" s="114"/>
      <c r="AG45" s="114">
        <v>0.2</v>
      </c>
      <c r="AH45" s="114">
        <v>13.6</v>
      </c>
      <c r="AI45" s="114">
        <v>1.4</v>
      </c>
      <c r="AK45" s="114">
        <v>46</v>
      </c>
      <c r="AL45" s="114"/>
      <c r="AM45" s="114">
        <v>1.6</v>
      </c>
      <c r="AN45" s="114">
        <v>0.1</v>
      </c>
      <c r="AO45" s="114">
        <v>0</v>
      </c>
      <c r="AP45" s="114">
        <v>0.4</v>
      </c>
      <c r="AQ45" s="114">
        <v>0.4</v>
      </c>
      <c r="AR45" s="114">
        <v>2.6</v>
      </c>
      <c r="AS45" s="114">
        <v>3.7</v>
      </c>
      <c r="AT45" s="114">
        <v>0.2</v>
      </c>
      <c r="AU45" s="114">
        <v>15.3</v>
      </c>
      <c r="AV45" s="114">
        <v>19.600000000000001</v>
      </c>
      <c r="AW45" s="114">
        <v>1</v>
      </c>
      <c r="AX45" s="114">
        <v>0.4</v>
      </c>
      <c r="AY45" s="114">
        <v>0.6</v>
      </c>
      <c r="BA45" s="114">
        <v>5.4</v>
      </c>
      <c r="BB45" s="114">
        <v>1.2</v>
      </c>
      <c r="BC45" s="114">
        <v>40.299999999999997</v>
      </c>
      <c r="BD45" s="114">
        <v>7.1</v>
      </c>
      <c r="BE45" s="114">
        <v>63.6</v>
      </c>
    </row>
    <row r="46" spans="2:57" x14ac:dyDescent="0.35">
      <c r="B46" s="113" t="s">
        <v>181</v>
      </c>
      <c r="C46" s="105"/>
      <c r="D46" s="119">
        <v>706.8</v>
      </c>
      <c r="E46" s="119">
        <v>704.7</v>
      </c>
      <c r="F46" s="119"/>
      <c r="G46" s="114">
        <v>54.5</v>
      </c>
      <c r="H46" s="114">
        <v>56.8</v>
      </c>
      <c r="I46" s="114">
        <v>-2.2999999999999998</v>
      </c>
      <c r="J46" s="114"/>
      <c r="K46" s="114">
        <v>0.7</v>
      </c>
      <c r="L46" s="114">
        <v>0.7</v>
      </c>
      <c r="M46" s="114">
        <v>-0.1</v>
      </c>
      <c r="N46" s="114">
        <v>2.6</v>
      </c>
      <c r="O46" s="114">
        <v>705</v>
      </c>
      <c r="P46" s="114"/>
      <c r="Q46" s="114">
        <v>355.9</v>
      </c>
      <c r="R46" s="114">
        <v>349</v>
      </c>
      <c r="S46" s="114"/>
      <c r="T46" s="114">
        <v>1.1000000000000001</v>
      </c>
      <c r="U46" s="114"/>
      <c r="V46" s="114">
        <v>299.60000000000002</v>
      </c>
      <c r="W46" s="114">
        <v>40.4</v>
      </c>
      <c r="X46" s="114">
        <v>0.4</v>
      </c>
      <c r="Y46" s="114">
        <v>0.6</v>
      </c>
      <c r="Z46" s="114">
        <v>7</v>
      </c>
      <c r="AA46" s="114"/>
      <c r="AB46" s="114">
        <v>0.02</v>
      </c>
      <c r="AC46" s="114">
        <v>0.5</v>
      </c>
      <c r="AD46" s="114"/>
      <c r="AE46" s="114">
        <v>0.4</v>
      </c>
      <c r="AF46" s="114"/>
      <c r="AG46" s="114" t="s">
        <v>16</v>
      </c>
      <c r="AH46" s="114">
        <v>0.4</v>
      </c>
      <c r="AI46" s="114">
        <v>0</v>
      </c>
      <c r="AK46" s="114">
        <v>0.1</v>
      </c>
      <c r="AL46" s="114"/>
      <c r="AM46" s="114">
        <v>0</v>
      </c>
      <c r="AN46" s="114" t="s">
        <v>16</v>
      </c>
      <c r="AO46" s="114" t="s">
        <v>16</v>
      </c>
      <c r="AP46" s="114" t="s">
        <v>16</v>
      </c>
      <c r="AQ46" s="114" t="s">
        <v>16</v>
      </c>
      <c r="AR46" s="114">
        <v>0</v>
      </c>
      <c r="AS46" s="114">
        <v>0</v>
      </c>
      <c r="AT46" s="114" t="s">
        <v>16</v>
      </c>
      <c r="AU46" s="114">
        <v>0</v>
      </c>
      <c r="AV46" s="114">
        <v>0</v>
      </c>
      <c r="AW46" s="114" t="s">
        <v>16</v>
      </c>
      <c r="AX46" s="114">
        <v>0.1</v>
      </c>
      <c r="AY46" s="114" t="s">
        <v>16</v>
      </c>
      <c r="BA46" s="114">
        <v>0</v>
      </c>
      <c r="BB46" s="114">
        <v>0.01</v>
      </c>
      <c r="BC46" s="114">
        <v>0.03</v>
      </c>
      <c r="BD46" s="114">
        <v>0.02</v>
      </c>
      <c r="BE46" s="114">
        <v>0</v>
      </c>
    </row>
    <row r="47" spans="2:57" ht="21" x14ac:dyDescent="0.35">
      <c r="B47" s="113" t="s">
        <v>299</v>
      </c>
      <c r="C47" s="105"/>
      <c r="D47" s="119">
        <v>673.8</v>
      </c>
      <c r="E47" s="119">
        <v>671</v>
      </c>
      <c r="F47" s="119"/>
      <c r="G47" s="114">
        <v>36.200000000000003</v>
      </c>
      <c r="H47" s="114">
        <v>29</v>
      </c>
      <c r="I47" s="114">
        <v>7.2</v>
      </c>
      <c r="J47" s="114"/>
      <c r="K47" s="114">
        <v>2.6</v>
      </c>
      <c r="L47" s="114">
        <v>2.2000000000000002</v>
      </c>
      <c r="M47" s="114">
        <v>0.4</v>
      </c>
      <c r="N47" s="114">
        <v>9.5</v>
      </c>
      <c r="O47" s="114">
        <v>688.1</v>
      </c>
      <c r="P47" s="114"/>
      <c r="Q47" s="114">
        <v>187.5</v>
      </c>
      <c r="R47" s="114">
        <v>500.6</v>
      </c>
      <c r="S47" s="114"/>
      <c r="T47" s="114">
        <v>285</v>
      </c>
      <c r="U47" s="114"/>
      <c r="V47" s="114">
        <v>8.5</v>
      </c>
      <c r="W47" s="114">
        <v>27.2</v>
      </c>
      <c r="X47" s="114">
        <v>9.5</v>
      </c>
      <c r="Y47" s="114">
        <v>164.1</v>
      </c>
      <c r="Z47" s="114">
        <v>6.3</v>
      </c>
      <c r="AA47" s="114"/>
      <c r="AB47" s="114">
        <v>1.3</v>
      </c>
      <c r="AC47" s="114">
        <v>58.4</v>
      </c>
      <c r="AD47" s="114"/>
      <c r="AE47" s="114">
        <v>14.6</v>
      </c>
      <c r="AF47" s="114"/>
      <c r="AG47" s="114">
        <v>0</v>
      </c>
      <c r="AH47" s="114">
        <v>13.2</v>
      </c>
      <c r="AI47" s="114">
        <v>1.3</v>
      </c>
      <c r="AK47" s="114">
        <v>42</v>
      </c>
      <c r="AL47" s="114"/>
      <c r="AM47" s="114">
        <v>1.4</v>
      </c>
      <c r="AN47" s="114">
        <v>0.1</v>
      </c>
      <c r="AO47" s="114">
        <v>0</v>
      </c>
      <c r="AP47" s="114">
        <v>0.3</v>
      </c>
      <c r="AQ47" s="114">
        <v>0.3</v>
      </c>
      <c r="AR47" s="114">
        <v>2.5</v>
      </c>
      <c r="AS47" s="114">
        <v>3.6</v>
      </c>
      <c r="AT47" s="114">
        <v>0.1</v>
      </c>
      <c r="AU47" s="114">
        <v>14.4</v>
      </c>
      <c r="AV47" s="114">
        <v>17.2</v>
      </c>
      <c r="AW47" s="114">
        <v>1</v>
      </c>
      <c r="AX47" s="114">
        <v>0.4</v>
      </c>
      <c r="AY47" s="114">
        <v>0.6</v>
      </c>
      <c r="BA47" s="114">
        <v>1.8</v>
      </c>
      <c r="BB47" s="114">
        <v>1.1000000000000001</v>
      </c>
      <c r="BC47" s="114">
        <v>39.9</v>
      </c>
      <c r="BD47" s="114">
        <v>3.8</v>
      </c>
      <c r="BE47" s="114">
        <v>59.5</v>
      </c>
    </row>
    <row r="48" spans="2:57" x14ac:dyDescent="0.35">
      <c r="B48" s="113" t="s">
        <v>183</v>
      </c>
      <c r="C48" s="105"/>
      <c r="D48" s="119">
        <v>202.1</v>
      </c>
      <c r="E48" s="119">
        <v>183.7</v>
      </c>
      <c r="F48" s="119"/>
      <c r="G48" s="114">
        <v>13.1</v>
      </c>
      <c r="H48" s="114">
        <v>9.1</v>
      </c>
      <c r="I48" s="114">
        <v>4</v>
      </c>
      <c r="J48" s="114"/>
      <c r="K48" s="114">
        <v>21.4</v>
      </c>
      <c r="L48" s="114">
        <v>18.100000000000001</v>
      </c>
      <c r="M48" s="114">
        <v>3.3</v>
      </c>
      <c r="N48" s="114">
        <v>17.2</v>
      </c>
      <c r="O48" s="114">
        <v>208.2</v>
      </c>
      <c r="P48" s="114"/>
      <c r="Q48" s="114">
        <v>76.900000000000006</v>
      </c>
      <c r="R48" s="114">
        <v>131.30000000000001</v>
      </c>
      <c r="S48" s="114"/>
      <c r="T48" s="114">
        <v>91.4</v>
      </c>
      <c r="U48" s="114"/>
      <c r="V48" s="114">
        <v>26.4</v>
      </c>
      <c r="W48" s="114">
        <v>0.2</v>
      </c>
      <c r="X48" s="114">
        <v>0</v>
      </c>
      <c r="Y48" s="114">
        <v>13.3</v>
      </c>
      <c r="Z48" s="114">
        <v>0</v>
      </c>
      <c r="AA48" s="114"/>
      <c r="AB48" s="114">
        <v>0.1</v>
      </c>
      <c r="AC48" s="114">
        <v>7.6</v>
      </c>
      <c r="AD48" s="114"/>
      <c r="AE48" s="114">
        <v>0.4</v>
      </c>
      <c r="AF48" s="114"/>
      <c r="AG48" s="114">
        <v>0.2</v>
      </c>
      <c r="AH48" s="114">
        <v>0</v>
      </c>
      <c r="AI48" s="114">
        <v>0.2</v>
      </c>
      <c r="AK48" s="114">
        <v>3.7</v>
      </c>
      <c r="AL48" s="114"/>
      <c r="AM48" s="114">
        <v>0.1</v>
      </c>
      <c r="AN48" s="114">
        <v>0</v>
      </c>
      <c r="AO48" s="114">
        <v>0</v>
      </c>
      <c r="AP48" s="114">
        <v>0</v>
      </c>
      <c r="AQ48" s="114">
        <v>0</v>
      </c>
      <c r="AR48" s="114">
        <v>0</v>
      </c>
      <c r="AS48" s="114">
        <v>0.1</v>
      </c>
      <c r="AT48" s="114">
        <v>0</v>
      </c>
      <c r="AU48" s="114">
        <v>0.8</v>
      </c>
      <c r="AV48" s="114">
        <v>2.4</v>
      </c>
      <c r="AW48" s="114">
        <v>0.1</v>
      </c>
      <c r="AX48" s="114">
        <v>0</v>
      </c>
      <c r="AY48" s="114">
        <v>0</v>
      </c>
      <c r="BA48" s="114">
        <v>3.5</v>
      </c>
      <c r="BB48" s="114">
        <v>0.1</v>
      </c>
      <c r="BC48" s="114">
        <v>0.4</v>
      </c>
      <c r="BD48" s="114">
        <v>2.2999999999999998</v>
      </c>
      <c r="BE48" s="114">
        <v>2.8</v>
      </c>
    </row>
    <row r="49" spans="2:57" x14ac:dyDescent="0.35">
      <c r="B49" s="113" t="s">
        <v>36</v>
      </c>
      <c r="C49" s="105"/>
      <c r="D49" s="119">
        <v>396.9</v>
      </c>
      <c r="E49" s="119">
        <v>396.9</v>
      </c>
      <c r="F49" s="119"/>
      <c r="G49" s="114">
        <v>2.5</v>
      </c>
      <c r="H49" s="114">
        <v>3</v>
      </c>
      <c r="I49" s="114">
        <v>-0.5</v>
      </c>
      <c r="J49" s="114"/>
      <c r="K49" s="114">
        <v>16.3</v>
      </c>
      <c r="L49" s="114">
        <v>15.1</v>
      </c>
      <c r="M49" s="114">
        <v>1.3</v>
      </c>
      <c r="N49" s="114">
        <v>1.7</v>
      </c>
      <c r="O49" s="114">
        <v>399.4</v>
      </c>
      <c r="P49" s="114"/>
      <c r="Q49" s="114">
        <v>189.6</v>
      </c>
      <c r="R49" s="114">
        <v>209.8</v>
      </c>
      <c r="S49" s="114"/>
      <c r="T49" s="114">
        <v>19.600000000000001</v>
      </c>
      <c r="U49" s="114"/>
      <c r="V49" s="114">
        <v>7.2</v>
      </c>
      <c r="W49" s="114">
        <v>19.5</v>
      </c>
      <c r="X49" s="114">
        <v>12.7</v>
      </c>
      <c r="Y49" s="114">
        <v>150.80000000000001</v>
      </c>
      <c r="Z49" s="114">
        <v>0</v>
      </c>
      <c r="AA49" s="114"/>
      <c r="AB49" s="114">
        <v>9.1999999999999993</v>
      </c>
      <c r="AC49" s="114">
        <v>59</v>
      </c>
      <c r="AD49" s="114"/>
      <c r="AE49" s="114">
        <v>5.2</v>
      </c>
      <c r="AF49" s="114"/>
      <c r="AG49" s="114">
        <v>1.1000000000000001</v>
      </c>
      <c r="AH49" s="114">
        <v>1.6</v>
      </c>
      <c r="AI49" s="114">
        <v>1.7</v>
      </c>
      <c r="AK49" s="114">
        <v>52.4</v>
      </c>
      <c r="AL49" s="114"/>
      <c r="AM49" s="114">
        <v>1.4</v>
      </c>
      <c r="AN49" s="114">
        <v>0</v>
      </c>
      <c r="AO49" s="114">
        <v>0</v>
      </c>
      <c r="AP49" s="114">
        <v>0.3</v>
      </c>
      <c r="AQ49" s="114">
        <v>0.3</v>
      </c>
      <c r="AR49" s="114">
        <v>16.2</v>
      </c>
      <c r="AS49" s="114">
        <v>2.2000000000000002</v>
      </c>
      <c r="AT49" s="114">
        <v>0.1</v>
      </c>
      <c r="AU49" s="114">
        <v>1.1000000000000001</v>
      </c>
      <c r="AV49" s="114">
        <v>29.3</v>
      </c>
      <c r="AW49" s="114">
        <v>0.4</v>
      </c>
      <c r="AX49" s="114">
        <v>0.2</v>
      </c>
      <c r="AY49" s="114">
        <v>0.4</v>
      </c>
      <c r="BA49" s="114">
        <v>1.4</v>
      </c>
      <c r="BB49" s="114">
        <v>4.7</v>
      </c>
      <c r="BC49" s="114">
        <v>26.4</v>
      </c>
      <c r="BD49" s="114">
        <v>14.4</v>
      </c>
      <c r="BE49" s="114">
        <v>36</v>
      </c>
    </row>
    <row r="50" spans="2:57" x14ac:dyDescent="0.35">
      <c r="B50" s="113" t="s">
        <v>37</v>
      </c>
      <c r="C50" s="105"/>
      <c r="D50" s="114">
        <v>23.7</v>
      </c>
      <c r="E50" s="114">
        <v>23.7</v>
      </c>
      <c r="F50" s="114"/>
      <c r="G50" s="114" t="s">
        <v>16</v>
      </c>
      <c r="H50" s="114" t="s">
        <v>16</v>
      </c>
      <c r="I50" s="114" t="s">
        <v>16</v>
      </c>
      <c r="J50" s="114"/>
      <c r="K50" s="114">
        <v>0</v>
      </c>
      <c r="L50" s="114">
        <v>0</v>
      </c>
      <c r="M50" s="114" t="s">
        <v>16</v>
      </c>
      <c r="N50" s="114" t="s">
        <v>16</v>
      </c>
      <c r="O50" s="114">
        <v>23.7</v>
      </c>
      <c r="P50" s="114"/>
      <c r="Q50" s="114">
        <v>0</v>
      </c>
      <c r="R50" s="114">
        <v>23.7</v>
      </c>
      <c r="S50" s="114"/>
      <c r="T50" s="114">
        <v>8.6999999999999993</v>
      </c>
      <c r="U50" s="114"/>
      <c r="V50" s="114">
        <v>0</v>
      </c>
      <c r="W50" s="114">
        <v>0</v>
      </c>
      <c r="X50" s="114">
        <v>0.1</v>
      </c>
      <c r="Y50" s="114">
        <v>14.9</v>
      </c>
      <c r="Z50" s="114">
        <v>0</v>
      </c>
      <c r="AA50" s="114"/>
      <c r="AB50" s="114">
        <v>0.1</v>
      </c>
      <c r="AC50" s="114">
        <v>14.7</v>
      </c>
      <c r="AD50" s="114"/>
      <c r="AE50" s="114">
        <v>0</v>
      </c>
      <c r="AF50" s="114"/>
      <c r="AG50" s="114" t="s">
        <v>16</v>
      </c>
      <c r="AH50" s="114" t="s">
        <v>16</v>
      </c>
      <c r="AI50" s="114">
        <v>0</v>
      </c>
      <c r="AK50" s="114">
        <v>14.3</v>
      </c>
      <c r="AL50" s="114"/>
      <c r="AM50" s="114">
        <v>0</v>
      </c>
      <c r="AN50" s="114">
        <v>0</v>
      </c>
      <c r="AO50" s="114" t="s">
        <v>16</v>
      </c>
      <c r="AP50" s="114">
        <v>0.2</v>
      </c>
      <c r="AQ50" s="114">
        <v>0</v>
      </c>
      <c r="AR50" s="114">
        <v>0.9</v>
      </c>
      <c r="AS50" s="114">
        <v>0.6</v>
      </c>
      <c r="AT50" s="114" t="s">
        <v>16</v>
      </c>
      <c r="AU50" s="114">
        <v>0</v>
      </c>
      <c r="AV50" s="114">
        <v>12.6</v>
      </c>
      <c r="AW50" s="114" t="s">
        <v>16</v>
      </c>
      <c r="AX50" s="114">
        <v>0</v>
      </c>
      <c r="AY50" s="114">
        <v>0</v>
      </c>
      <c r="BA50" s="114">
        <v>0.4</v>
      </c>
      <c r="BB50" s="114">
        <v>0</v>
      </c>
      <c r="BC50" s="114">
        <v>0.02</v>
      </c>
      <c r="BD50" s="114">
        <v>0.1</v>
      </c>
      <c r="BE50" s="114">
        <v>0</v>
      </c>
    </row>
    <row r="51" spans="2:57" x14ac:dyDescent="0.35">
      <c r="B51" s="113" t="s">
        <v>175</v>
      </c>
      <c r="C51" s="105"/>
      <c r="D51" s="114">
        <v>341.7</v>
      </c>
      <c r="E51" s="114">
        <v>341.7</v>
      </c>
      <c r="F51" s="114"/>
      <c r="G51" s="114" t="s">
        <v>16</v>
      </c>
      <c r="H51" s="114" t="s">
        <v>16</v>
      </c>
      <c r="I51" s="114" t="s">
        <v>16</v>
      </c>
      <c r="J51" s="114"/>
      <c r="K51" s="114" t="s">
        <v>16</v>
      </c>
      <c r="L51" s="114" t="s">
        <v>16</v>
      </c>
      <c r="M51" s="114" t="s">
        <v>16</v>
      </c>
      <c r="N51" s="114">
        <v>1.1000000000000001</v>
      </c>
      <c r="O51" s="114">
        <v>342.8</v>
      </c>
      <c r="P51" s="114"/>
      <c r="Q51" s="114">
        <v>6.2</v>
      </c>
      <c r="R51" s="114">
        <v>336.6</v>
      </c>
      <c r="S51" s="114"/>
      <c r="T51" s="114">
        <v>2</v>
      </c>
      <c r="U51" s="114"/>
      <c r="V51" s="114">
        <v>0</v>
      </c>
      <c r="W51" s="114">
        <v>0</v>
      </c>
      <c r="X51" s="114">
        <v>0</v>
      </c>
      <c r="Y51" s="114">
        <v>297.8</v>
      </c>
      <c r="Z51" s="114">
        <v>36.799999999999997</v>
      </c>
      <c r="AA51" s="114"/>
      <c r="AB51" s="114">
        <v>5.2</v>
      </c>
      <c r="AC51" s="114">
        <v>179.2</v>
      </c>
      <c r="AD51" s="114"/>
      <c r="AE51" s="114">
        <v>38.1</v>
      </c>
      <c r="AF51" s="114"/>
      <c r="AG51" s="114">
        <v>2.5</v>
      </c>
      <c r="AH51" s="114">
        <v>27.1</v>
      </c>
      <c r="AI51" s="114">
        <v>6</v>
      </c>
      <c r="AK51" s="114">
        <v>102.1</v>
      </c>
      <c r="AL51" s="114"/>
      <c r="AM51" s="114">
        <v>5.0999999999999996</v>
      </c>
      <c r="AN51" s="114">
        <v>1.1000000000000001</v>
      </c>
      <c r="AO51" s="114">
        <v>0.1</v>
      </c>
      <c r="AP51" s="114">
        <v>1.3</v>
      </c>
      <c r="AQ51" s="114">
        <v>6.3</v>
      </c>
      <c r="AR51" s="114">
        <v>6.9</v>
      </c>
      <c r="AS51" s="114">
        <v>13.6</v>
      </c>
      <c r="AT51" s="114">
        <v>1.4</v>
      </c>
      <c r="AU51" s="114">
        <v>5.5</v>
      </c>
      <c r="AV51" s="114">
        <v>49.4</v>
      </c>
      <c r="AW51" s="114">
        <v>4.8</v>
      </c>
      <c r="AX51" s="114">
        <v>2.1</v>
      </c>
      <c r="AY51" s="114">
        <v>3.9</v>
      </c>
      <c r="BA51" s="114">
        <v>39</v>
      </c>
      <c r="BB51" s="114">
        <v>3.7</v>
      </c>
      <c r="BC51" s="114">
        <v>29.4</v>
      </c>
      <c r="BD51" s="114">
        <v>37.700000000000003</v>
      </c>
      <c r="BE51" s="114">
        <v>42.6</v>
      </c>
    </row>
    <row r="52" spans="2:57" x14ac:dyDescent="0.35">
      <c r="B52" s="113" t="s">
        <v>176</v>
      </c>
      <c r="C52" s="105"/>
      <c r="D52" s="114">
        <v>202.7</v>
      </c>
      <c r="E52" s="114">
        <v>202.7</v>
      </c>
      <c r="F52" s="114"/>
      <c r="G52" s="114" t="s">
        <v>16</v>
      </c>
      <c r="H52" s="114" t="s">
        <v>16</v>
      </c>
      <c r="I52" s="114" t="s">
        <v>16</v>
      </c>
      <c r="J52" s="114"/>
      <c r="K52" s="114" t="s">
        <v>16</v>
      </c>
      <c r="L52" s="114" t="s">
        <v>16</v>
      </c>
      <c r="M52" s="114" t="s">
        <v>16</v>
      </c>
      <c r="N52" s="114" t="s">
        <v>16</v>
      </c>
      <c r="O52" s="114">
        <v>202.7</v>
      </c>
      <c r="P52" s="114"/>
      <c r="Q52" s="114">
        <v>0</v>
      </c>
      <c r="R52" s="114">
        <v>202.7</v>
      </c>
      <c r="S52" s="114"/>
      <c r="T52" s="114">
        <v>0</v>
      </c>
      <c r="U52" s="114"/>
      <c r="V52" s="114">
        <v>0</v>
      </c>
      <c r="W52" s="114">
        <v>0</v>
      </c>
      <c r="X52" s="114">
        <v>0</v>
      </c>
      <c r="Y52" s="114">
        <v>187.4</v>
      </c>
      <c r="Z52" s="114">
        <v>15.3</v>
      </c>
      <c r="AA52" s="114"/>
      <c r="AB52" s="114">
        <v>4.0999999999999996</v>
      </c>
      <c r="AC52" s="114">
        <v>80.900000000000006</v>
      </c>
      <c r="AD52" s="114"/>
      <c r="AE52" s="114">
        <v>5.7</v>
      </c>
      <c r="AF52" s="114"/>
      <c r="AG52" s="114">
        <v>0.8</v>
      </c>
      <c r="AH52" s="114">
        <v>3.4</v>
      </c>
      <c r="AI52" s="114">
        <v>0.9</v>
      </c>
      <c r="AK52" s="114">
        <v>67.3</v>
      </c>
      <c r="AL52" s="114"/>
      <c r="AM52" s="114">
        <v>6.5</v>
      </c>
      <c r="AN52" s="114">
        <v>1</v>
      </c>
      <c r="AO52" s="114">
        <v>0.1</v>
      </c>
      <c r="AP52" s="114">
        <v>1.8</v>
      </c>
      <c r="AQ52" s="114">
        <v>5.6</v>
      </c>
      <c r="AR52" s="114">
        <v>9.8000000000000007</v>
      </c>
      <c r="AS52" s="114">
        <v>16.8</v>
      </c>
      <c r="AT52" s="114">
        <v>1</v>
      </c>
      <c r="AU52" s="114">
        <v>3.1</v>
      </c>
      <c r="AV52" s="114">
        <v>11.3</v>
      </c>
      <c r="AW52" s="114">
        <v>4.0999999999999996</v>
      </c>
      <c r="AX52" s="114">
        <v>2</v>
      </c>
      <c r="AY52" s="114">
        <v>3.7</v>
      </c>
      <c r="BA52" s="114">
        <v>7.9</v>
      </c>
      <c r="BB52" s="114">
        <v>1.5</v>
      </c>
      <c r="BC52" s="114">
        <v>4.5999999999999996</v>
      </c>
      <c r="BD52" s="114">
        <v>21.5</v>
      </c>
      <c r="BE52" s="114">
        <v>74.599999999999994</v>
      </c>
    </row>
    <row r="53" spans="2:57" ht="31.5" x14ac:dyDescent="0.35">
      <c r="B53" s="113" t="s">
        <v>177</v>
      </c>
      <c r="C53" s="105"/>
      <c r="D53" s="114">
        <v>990.4</v>
      </c>
      <c r="E53" s="114">
        <v>967.1</v>
      </c>
      <c r="F53" s="114"/>
      <c r="G53" s="114">
        <v>50.9</v>
      </c>
      <c r="H53" s="114">
        <v>40.299999999999997</v>
      </c>
      <c r="I53" s="114">
        <v>10.6</v>
      </c>
      <c r="J53" s="114"/>
      <c r="K53" s="114">
        <v>33.5</v>
      </c>
      <c r="L53" s="114">
        <v>28.4</v>
      </c>
      <c r="M53" s="114">
        <v>5.0999999999999996</v>
      </c>
      <c r="N53" s="114">
        <v>27.5</v>
      </c>
      <c r="O53" s="114">
        <v>1010.3</v>
      </c>
      <c r="P53" s="114"/>
      <c r="Q53" s="114">
        <v>346.9</v>
      </c>
      <c r="R53" s="114">
        <v>663.4</v>
      </c>
      <c r="S53" s="114"/>
      <c r="T53" s="114">
        <v>404.5</v>
      </c>
      <c r="U53" s="114"/>
      <c r="V53" s="114" t="s">
        <v>16</v>
      </c>
      <c r="W53" s="114" t="s">
        <v>16</v>
      </c>
      <c r="X53" s="114" t="s">
        <v>16</v>
      </c>
      <c r="Y53" s="114">
        <v>252.6</v>
      </c>
      <c r="Z53" s="114">
        <v>6.3</v>
      </c>
      <c r="AA53" s="114"/>
      <c r="AB53" s="114">
        <v>2</v>
      </c>
      <c r="AC53" s="114">
        <v>130.6</v>
      </c>
      <c r="AD53" s="114"/>
      <c r="AE53" s="114">
        <v>16</v>
      </c>
      <c r="AF53" s="114"/>
      <c r="AG53" s="114">
        <v>0.2</v>
      </c>
      <c r="AH53" s="114">
        <v>13.6</v>
      </c>
      <c r="AI53" s="114">
        <v>1.9</v>
      </c>
      <c r="AK53" s="114">
        <v>108.6</v>
      </c>
      <c r="AL53" s="114"/>
      <c r="AM53" s="114">
        <v>1.9</v>
      </c>
      <c r="AN53" s="114">
        <v>0.1</v>
      </c>
      <c r="AO53" s="114">
        <v>0</v>
      </c>
      <c r="AP53" s="114">
        <v>0.6</v>
      </c>
      <c r="AQ53" s="114">
        <v>0.7</v>
      </c>
      <c r="AR53" s="114">
        <v>19.5</v>
      </c>
      <c r="AS53" s="114">
        <v>6.3</v>
      </c>
      <c r="AT53" s="114">
        <v>0.1</v>
      </c>
      <c r="AU53" s="114">
        <v>15.8</v>
      </c>
      <c r="AV53" s="114">
        <v>60.9</v>
      </c>
      <c r="AW53" s="114">
        <v>1.2</v>
      </c>
      <c r="AX53" s="114">
        <v>0.4</v>
      </c>
      <c r="AY53" s="114">
        <v>0.9</v>
      </c>
      <c r="BA53" s="114">
        <v>6</v>
      </c>
      <c r="BB53" s="114">
        <v>1.4</v>
      </c>
      <c r="BC53" s="114">
        <v>41.7</v>
      </c>
      <c r="BD53" s="114">
        <v>7.9</v>
      </c>
      <c r="BE53" s="114">
        <v>68.3</v>
      </c>
    </row>
    <row r="54" spans="2:57" s="118" customFormat="1" x14ac:dyDescent="0.35"/>
    <row r="55" spans="2:57" ht="150.75" customHeight="1" x14ac:dyDescent="0.35">
      <c r="B55" s="112">
        <v>2010</v>
      </c>
      <c r="C55" s="112" t="s">
        <v>2</v>
      </c>
      <c r="D55" s="115" t="s">
        <v>3</v>
      </c>
      <c r="E55" s="115" t="s">
        <v>300</v>
      </c>
      <c r="F55" s="115" t="s">
        <v>4</v>
      </c>
      <c r="G55" s="115" t="s">
        <v>129</v>
      </c>
      <c r="H55" s="115" t="s">
        <v>130</v>
      </c>
      <c r="I55" s="115" t="s">
        <v>131</v>
      </c>
      <c r="J55" s="115" t="s">
        <v>8</v>
      </c>
      <c r="K55" s="115" t="s">
        <v>129</v>
      </c>
      <c r="L55" s="115" t="s">
        <v>130</v>
      </c>
      <c r="M55" s="115" t="s">
        <v>131</v>
      </c>
      <c r="N55" s="115" t="s">
        <v>9</v>
      </c>
      <c r="O55" s="115" t="s">
        <v>10</v>
      </c>
      <c r="P55" s="112" t="s">
        <v>11</v>
      </c>
      <c r="Q55" s="115" t="s">
        <v>12</v>
      </c>
      <c r="R55" s="115" t="s">
        <v>96</v>
      </c>
      <c r="S55" s="115" t="s">
        <v>20</v>
      </c>
      <c r="T55" s="115" t="s">
        <v>215</v>
      </c>
      <c r="U55" s="115" t="s">
        <v>142</v>
      </c>
      <c r="V55" s="115" t="s">
        <v>216</v>
      </c>
      <c r="W55" s="115" t="s">
        <v>144</v>
      </c>
      <c r="X55" s="115" t="s">
        <v>217</v>
      </c>
      <c r="Y55" s="115" t="s">
        <v>145</v>
      </c>
      <c r="Z55" s="115" t="s">
        <v>218</v>
      </c>
      <c r="AA55" s="115" t="s">
        <v>171</v>
      </c>
      <c r="AB55" s="115" t="s">
        <v>111</v>
      </c>
      <c r="AC55" s="115" t="s">
        <v>112</v>
      </c>
      <c r="AD55" s="115" t="s">
        <v>154</v>
      </c>
      <c r="AE55" s="115" t="s">
        <v>155</v>
      </c>
      <c r="AF55" s="115" t="s">
        <v>156</v>
      </c>
      <c r="AG55" s="115" t="s">
        <v>219</v>
      </c>
      <c r="AH55" s="115" t="s">
        <v>220</v>
      </c>
      <c r="AI55" s="115" t="s">
        <v>157</v>
      </c>
      <c r="AK55" s="115" t="s">
        <v>158</v>
      </c>
      <c r="AL55" s="115" t="s">
        <v>159</v>
      </c>
      <c r="AM55" s="115" t="s">
        <v>221</v>
      </c>
      <c r="AN55" s="115" t="s">
        <v>222</v>
      </c>
      <c r="AO55" s="115" t="s">
        <v>223</v>
      </c>
      <c r="AP55" s="115" t="s">
        <v>224</v>
      </c>
      <c r="AQ55" s="115" t="s">
        <v>225</v>
      </c>
      <c r="AR55" s="115" t="s">
        <v>226</v>
      </c>
      <c r="AS55" s="115" t="s">
        <v>160</v>
      </c>
      <c r="AT55" s="115" t="s">
        <v>227</v>
      </c>
      <c r="AU55" s="115" t="s">
        <v>228</v>
      </c>
      <c r="AV55" s="115" t="s">
        <v>229</v>
      </c>
      <c r="AW55" s="115" t="s">
        <v>230</v>
      </c>
      <c r="AX55" s="115" t="s">
        <v>231</v>
      </c>
      <c r="AY55" s="115" t="s">
        <v>232</v>
      </c>
      <c r="BA55" s="115" t="s">
        <v>233</v>
      </c>
      <c r="BB55" s="115" t="s">
        <v>30</v>
      </c>
      <c r="BC55" s="115" t="s">
        <v>31</v>
      </c>
      <c r="BD55" s="115" t="s">
        <v>32</v>
      </c>
      <c r="BE55" s="115" t="s">
        <v>33</v>
      </c>
    </row>
    <row r="56" spans="2:57" x14ac:dyDescent="0.35">
      <c r="B56" s="113" t="s">
        <v>1</v>
      </c>
      <c r="C56" s="105"/>
      <c r="D56" s="114">
        <v>1694</v>
      </c>
      <c r="E56" s="114">
        <v>1670.2</v>
      </c>
      <c r="F56" s="114"/>
      <c r="G56" s="114">
        <v>112.5</v>
      </c>
      <c r="H56" s="114">
        <v>128.6</v>
      </c>
      <c r="I56" s="114">
        <v>-16.100000000000001</v>
      </c>
      <c r="J56" s="114"/>
      <c r="K56" s="114">
        <v>21.4</v>
      </c>
      <c r="L56" s="114">
        <v>20.2</v>
      </c>
      <c r="M56" s="114">
        <v>1.2</v>
      </c>
      <c r="N56" s="114">
        <v>26.4</v>
      </c>
      <c r="O56" s="114">
        <v>1681.7</v>
      </c>
      <c r="P56" s="114"/>
      <c r="Q56" s="114">
        <v>638.6</v>
      </c>
      <c r="R56" s="114">
        <v>1043.0999999999999</v>
      </c>
      <c r="S56" s="114"/>
      <c r="T56" s="114">
        <v>403.7</v>
      </c>
      <c r="U56" s="114"/>
      <c r="V56" s="114">
        <v>352.2</v>
      </c>
      <c r="W56" s="114">
        <v>71.599999999999994</v>
      </c>
      <c r="X56" s="114">
        <v>8.6</v>
      </c>
      <c r="Y56" s="114">
        <v>192.7</v>
      </c>
      <c r="Z56" s="114">
        <v>14.3</v>
      </c>
      <c r="AA56" s="114"/>
      <c r="AB56" s="114">
        <v>1.1000000000000001</v>
      </c>
      <c r="AC56" s="114">
        <v>73.2</v>
      </c>
      <c r="AD56" s="114"/>
      <c r="AE56" s="114">
        <v>15.1</v>
      </c>
      <c r="AF56" s="114"/>
      <c r="AG56" s="114">
        <v>0.4</v>
      </c>
      <c r="AH56" s="114">
        <v>13</v>
      </c>
      <c r="AI56" s="114">
        <v>1.5</v>
      </c>
      <c r="AK56" s="114">
        <v>52.5</v>
      </c>
      <c r="AL56" s="114"/>
      <c r="AM56" s="114">
        <v>2.1</v>
      </c>
      <c r="AN56" s="114">
        <v>0.1</v>
      </c>
      <c r="AO56" s="114">
        <v>0.02</v>
      </c>
      <c r="AP56" s="114">
        <v>0.4</v>
      </c>
      <c r="AQ56" s="114">
        <v>0.5</v>
      </c>
      <c r="AR56" s="114">
        <v>4.4000000000000004</v>
      </c>
      <c r="AS56" s="114">
        <v>4.8</v>
      </c>
      <c r="AT56" s="114">
        <v>0.1</v>
      </c>
      <c r="AU56" s="114">
        <v>15.8</v>
      </c>
      <c r="AV56" s="114">
        <v>21.7</v>
      </c>
      <c r="AW56" s="114">
        <v>1.1000000000000001</v>
      </c>
      <c r="AX56" s="114">
        <v>0.5</v>
      </c>
      <c r="AY56" s="114">
        <v>0.8</v>
      </c>
      <c r="BA56" s="114">
        <v>5.6</v>
      </c>
      <c r="BB56" s="114">
        <v>1</v>
      </c>
      <c r="BC56" s="114">
        <v>47.8</v>
      </c>
      <c r="BD56" s="114">
        <v>7</v>
      </c>
      <c r="BE56" s="114">
        <v>62.6</v>
      </c>
    </row>
    <row r="57" spans="2:57" x14ac:dyDescent="0.35">
      <c r="B57" s="113" t="s">
        <v>181</v>
      </c>
      <c r="C57" s="105"/>
      <c r="D57" s="114">
        <v>722.6</v>
      </c>
      <c r="E57" s="114">
        <v>720.9</v>
      </c>
      <c r="F57" s="114"/>
      <c r="G57" s="114">
        <v>57.3</v>
      </c>
      <c r="H57" s="114">
        <v>60.6</v>
      </c>
      <c r="I57" s="114">
        <v>-3.2</v>
      </c>
      <c r="J57" s="114"/>
      <c r="K57" s="114">
        <v>0.5</v>
      </c>
      <c r="L57" s="114">
        <v>0.5</v>
      </c>
      <c r="M57" s="114">
        <v>-0.03</v>
      </c>
      <c r="N57" s="114">
        <v>1.5</v>
      </c>
      <c r="O57" s="114">
        <v>719.2</v>
      </c>
      <c r="P57" s="114"/>
      <c r="Q57" s="114">
        <v>353.3</v>
      </c>
      <c r="R57" s="114">
        <v>365.9</v>
      </c>
      <c r="S57" s="114"/>
      <c r="T57" s="114">
        <v>1</v>
      </c>
      <c r="U57" s="114"/>
      <c r="V57" s="114">
        <v>316.60000000000002</v>
      </c>
      <c r="W57" s="114">
        <v>40.6</v>
      </c>
      <c r="X57" s="114">
        <v>0.2</v>
      </c>
      <c r="Y57" s="114">
        <v>0.8</v>
      </c>
      <c r="Z57" s="114">
        <v>6.7</v>
      </c>
      <c r="AA57" s="114"/>
      <c r="AB57" s="114">
        <v>0.01</v>
      </c>
      <c r="AC57" s="114">
        <v>0.6</v>
      </c>
      <c r="AD57" s="114"/>
      <c r="AE57" s="114">
        <v>0.5</v>
      </c>
      <c r="AF57" s="114"/>
      <c r="AG57" s="114" t="s">
        <v>16</v>
      </c>
      <c r="AH57" s="114">
        <v>0.5</v>
      </c>
      <c r="AI57" s="114">
        <v>0.04</v>
      </c>
      <c r="AK57" s="114">
        <v>0.1</v>
      </c>
      <c r="AL57" s="114"/>
      <c r="AM57" s="114">
        <v>0.01</v>
      </c>
      <c r="AN57" s="114">
        <v>0</v>
      </c>
      <c r="AO57" s="114" t="s">
        <v>16</v>
      </c>
      <c r="AP57" s="114" t="s">
        <v>16</v>
      </c>
      <c r="AQ57" s="114" t="s">
        <v>16</v>
      </c>
      <c r="AR57" s="114">
        <v>0</v>
      </c>
      <c r="AS57" s="114">
        <v>0.04</v>
      </c>
      <c r="AT57" s="114" t="s">
        <v>16</v>
      </c>
      <c r="AU57" s="114">
        <v>0.06</v>
      </c>
      <c r="AV57" s="114">
        <v>0</v>
      </c>
      <c r="AW57" s="114" t="s">
        <v>16</v>
      </c>
      <c r="AX57" s="114" t="s">
        <v>16</v>
      </c>
      <c r="AY57" s="114" t="s">
        <v>16</v>
      </c>
      <c r="BA57" s="114" t="s">
        <v>16</v>
      </c>
      <c r="BB57" s="114">
        <v>0.01</v>
      </c>
      <c r="BC57" s="114">
        <v>0.1</v>
      </c>
      <c r="BD57" s="114">
        <v>0.03</v>
      </c>
      <c r="BE57" s="114" t="s">
        <v>16</v>
      </c>
    </row>
    <row r="58" spans="2:57" ht="21" x14ac:dyDescent="0.35">
      <c r="B58" s="113" t="s">
        <v>299</v>
      </c>
      <c r="C58" s="105"/>
      <c r="D58" s="114">
        <v>751.6</v>
      </c>
      <c r="E58" s="114">
        <v>749.3</v>
      </c>
      <c r="F58" s="114"/>
      <c r="G58" s="114">
        <v>45.5</v>
      </c>
      <c r="H58" s="114">
        <v>55.1</v>
      </c>
      <c r="I58" s="114">
        <v>-9.6</v>
      </c>
      <c r="J58" s="114"/>
      <c r="K58" s="114">
        <v>2.2000000000000002</v>
      </c>
      <c r="L58" s="114">
        <v>2</v>
      </c>
      <c r="M58" s="114">
        <v>0.2</v>
      </c>
      <c r="N58" s="114">
        <v>4.9000000000000004</v>
      </c>
      <c r="O58" s="114">
        <v>744.8</v>
      </c>
      <c r="P58" s="114"/>
      <c r="Q58" s="114">
        <v>201.1</v>
      </c>
      <c r="R58" s="114">
        <v>543.70000000000005</v>
      </c>
      <c r="S58" s="114"/>
      <c r="T58" s="114">
        <v>313.39999999999998</v>
      </c>
      <c r="U58" s="114"/>
      <c r="V58" s="114">
        <v>8.9</v>
      </c>
      <c r="W58" s="114">
        <v>30.8</v>
      </c>
      <c r="X58" s="114">
        <v>8.3000000000000007</v>
      </c>
      <c r="Y58" s="114">
        <v>174.7</v>
      </c>
      <c r="Z58" s="114">
        <v>7.6</v>
      </c>
      <c r="AA58" s="114"/>
      <c r="AB58" s="114">
        <v>0.8</v>
      </c>
      <c r="AC58" s="114">
        <v>64</v>
      </c>
      <c r="AD58" s="114"/>
      <c r="AE58" s="114">
        <v>14</v>
      </c>
      <c r="AF58" s="114"/>
      <c r="AG58" s="114">
        <v>0.03</v>
      </c>
      <c r="AH58" s="114">
        <v>12.5</v>
      </c>
      <c r="AI58" s="114">
        <v>1.3</v>
      </c>
      <c r="AK58" s="114">
        <v>48.2</v>
      </c>
      <c r="AL58" s="114"/>
      <c r="AM58" s="114">
        <v>1.9</v>
      </c>
      <c r="AN58" s="114">
        <v>0.1</v>
      </c>
      <c r="AO58" s="114">
        <v>0.01</v>
      </c>
      <c r="AP58" s="114">
        <v>0.3</v>
      </c>
      <c r="AQ58" s="114">
        <v>0.3</v>
      </c>
      <c r="AR58" s="114">
        <v>4.4000000000000004</v>
      </c>
      <c r="AS58" s="114">
        <v>4.5999999999999996</v>
      </c>
      <c r="AT58" s="114">
        <v>0.1</v>
      </c>
      <c r="AU58" s="114">
        <v>14.9</v>
      </c>
      <c r="AV58" s="114">
        <v>18.8</v>
      </c>
      <c r="AW58" s="114">
        <v>1.1000000000000001</v>
      </c>
      <c r="AX58" s="114">
        <v>0.5</v>
      </c>
      <c r="AY58" s="114">
        <v>0.8</v>
      </c>
      <c r="BA58" s="114">
        <v>1.7</v>
      </c>
      <c r="BB58" s="114">
        <v>0.9</v>
      </c>
      <c r="BC58" s="114">
        <v>47.4</v>
      </c>
      <c r="BD58" s="114">
        <v>3.8</v>
      </c>
      <c r="BE58" s="114">
        <v>57.8</v>
      </c>
    </row>
    <row r="59" spans="2:57" x14ac:dyDescent="0.35">
      <c r="B59" s="113" t="s">
        <v>183</v>
      </c>
      <c r="C59" s="105"/>
      <c r="D59" s="114">
        <v>215.2</v>
      </c>
      <c r="E59" s="114">
        <v>195.5</v>
      </c>
      <c r="F59" s="114"/>
      <c r="G59" s="114">
        <v>8.8000000000000007</v>
      </c>
      <c r="H59" s="114">
        <v>12.1</v>
      </c>
      <c r="I59" s="114">
        <v>-3.3</v>
      </c>
      <c r="J59" s="114"/>
      <c r="K59" s="114">
        <v>18</v>
      </c>
      <c r="L59" s="114">
        <v>17</v>
      </c>
      <c r="M59" s="114">
        <v>1</v>
      </c>
      <c r="N59" s="114">
        <v>19.899999999999999</v>
      </c>
      <c r="O59" s="114">
        <v>213.1</v>
      </c>
      <c r="P59" s="114"/>
      <c r="Q59" s="114">
        <v>84.2</v>
      </c>
      <c r="R59" s="114">
        <v>128.9</v>
      </c>
      <c r="S59" s="114"/>
      <c r="T59" s="114">
        <v>88</v>
      </c>
      <c r="U59" s="114"/>
      <c r="V59" s="114">
        <v>26.8</v>
      </c>
      <c r="W59" s="114">
        <v>0.2</v>
      </c>
      <c r="X59" s="114">
        <v>0</v>
      </c>
      <c r="Y59" s="114">
        <v>13.9</v>
      </c>
      <c r="Z59" s="114" t="s">
        <v>16</v>
      </c>
      <c r="AA59" s="114"/>
      <c r="AB59" s="114">
        <v>0.1</v>
      </c>
      <c r="AC59" s="114">
        <v>8.3000000000000007</v>
      </c>
      <c r="AD59" s="114"/>
      <c r="AE59" s="114">
        <v>0.5</v>
      </c>
      <c r="AF59" s="114"/>
      <c r="AG59" s="114">
        <v>0.3</v>
      </c>
      <c r="AH59" s="114">
        <v>0</v>
      </c>
      <c r="AI59" s="114">
        <v>0.2</v>
      </c>
      <c r="AK59" s="114">
        <v>4.0999999999999996</v>
      </c>
      <c r="AL59" s="114"/>
      <c r="AM59" s="114">
        <v>0.1</v>
      </c>
      <c r="AN59" s="114">
        <v>0</v>
      </c>
      <c r="AO59" s="114">
        <v>0.01</v>
      </c>
      <c r="AP59" s="114">
        <v>0.01</v>
      </c>
      <c r="AQ59" s="114">
        <v>0.1</v>
      </c>
      <c r="AR59" s="114">
        <v>0.1</v>
      </c>
      <c r="AS59" s="114">
        <v>0.1</v>
      </c>
      <c r="AT59" s="114">
        <v>0</v>
      </c>
      <c r="AU59" s="114">
        <v>0.8</v>
      </c>
      <c r="AV59" s="114">
        <v>2.8</v>
      </c>
      <c r="AW59" s="114">
        <v>0.05</v>
      </c>
      <c r="AX59" s="114">
        <v>0.01</v>
      </c>
      <c r="AY59" s="114">
        <v>0.01</v>
      </c>
      <c r="BA59" s="114">
        <v>3.7</v>
      </c>
      <c r="BB59" s="114">
        <v>0.1</v>
      </c>
      <c r="BC59" s="114">
        <v>0.3</v>
      </c>
      <c r="BD59" s="114">
        <v>2</v>
      </c>
      <c r="BE59" s="114">
        <v>3.1</v>
      </c>
    </row>
    <row r="60" spans="2:57" x14ac:dyDescent="0.35">
      <c r="B60" s="113" t="s">
        <v>36</v>
      </c>
      <c r="C60" s="105"/>
      <c r="D60" s="114">
        <v>424.8</v>
      </c>
      <c r="E60" s="114">
        <v>424.8</v>
      </c>
      <c r="F60" s="114"/>
      <c r="G60" s="114">
        <v>2.9</v>
      </c>
      <c r="H60" s="114">
        <v>3.3</v>
      </c>
      <c r="I60" s="114">
        <v>-0.4</v>
      </c>
      <c r="J60" s="114"/>
      <c r="K60" s="114">
        <v>15</v>
      </c>
      <c r="L60" s="114">
        <v>15.9</v>
      </c>
      <c r="M60" s="114">
        <v>-0.9</v>
      </c>
      <c r="N60" s="114">
        <v>3.4</v>
      </c>
      <c r="O60" s="114">
        <v>426.9</v>
      </c>
      <c r="P60" s="114"/>
      <c r="Q60" s="114">
        <v>208.1</v>
      </c>
      <c r="R60" s="114">
        <v>218.8</v>
      </c>
      <c r="S60" s="114"/>
      <c r="T60" s="114">
        <v>18</v>
      </c>
      <c r="U60" s="114"/>
      <c r="V60" s="114">
        <v>7.6</v>
      </c>
      <c r="W60" s="114">
        <v>22.3</v>
      </c>
      <c r="X60" s="114">
        <v>13.5</v>
      </c>
      <c r="Y60" s="114">
        <v>157.4</v>
      </c>
      <c r="Z60" s="114" t="s">
        <v>16</v>
      </c>
      <c r="AA60" s="114"/>
      <c r="AB60" s="114">
        <v>7.5</v>
      </c>
      <c r="AC60" s="114">
        <v>62</v>
      </c>
      <c r="AD60" s="114"/>
      <c r="AE60" s="114">
        <v>6.2</v>
      </c>
      <c r="AF60" s="114"/>
      <c r="AG60" s="114">
        <v>1.4</v>
      </c>
      <c r="AH60" s="114">
        <v>2.1</v>
      </c>
      <c r="AI60" s="114">
        <v>1.7</v>
      </c>
      <c r="AK60" s="114">
        <v>54.4</v>
      </c>
      <c r="AL60" s="114"/>
      <c r="AM60" s="114">
        <v>1.4</v>
      </c>
      <c r="AN60" s="114">
        <v>0.05</v>
      </c>
      <c r="AO60" s="114">
        <v>0.01</v>
      </c>
      <c r="AP60" s="114">
        <v>0.2</v>
      </c>
      <c r="AQ60" s="114">
        <v>0.3</v>
      </c>
      <c r="AR60" s="114">
        <v>16.5</v>
      </c>
      <c r="AS60" s="114">
        <v>2.6</v>
      </c>
      <c r="AT60" s="114">
        <v>0.08</v>
      </c>
      <c r="AU60" s="114">
        <v>0.9</v>
      </c>
      <c r="AV60" s="114">
        <v>31</v>
      </c>
      <c r="AW60" s="114">
        <v>0.4</v>
      </c>
      <c r="AX60" s="114">
        <v>0.2</v>
      </c>
      <c r="AY60" s="114">
        <v>0.5</v>
      </c>
      <c r="BA60" s="114">
        <v>1.4</v>
      </c>
      <c r="BB60" s="114">
        <v>4.0999999999999996</v>
      </c>
      <c r="BC60" s="114">
        <v>28.4</v>
      </c>
      <c r="BD60" s="114">
        <v>15.2</v>
      </c>
      <c r="BE60" s="114">
        <v>38.9</v>
      </c>
    </row>
    <row r="61" spans="2:57" x14ac:dyDescent="0.35">
      <c r="B61" s="113" t="s">
        <v>37</v>
      </c>
      <c r="C61" s="105"/>
      <c r="D61" s="114">
        <v>27.2</v>
      </c>
      <c r="E61" s="114">
        <v>27.2</v>
      </c>
      <c r="F61" s="114"/>
      <c r="G61" s="114" t="s">
        <v>16</v>
      </c>
      <c r="H61" s="114" t="s">
        <v>16</v>
      </c>
      <c r="I61" s="114" t="s">
        <v>16</v>
      </c>
      <c r="J61" s="114"/>
      <c r="K61" s="114">
        <v>0.1</v>
      </c>
      <c r="L61" s="114">
        <v>0.1</v>
      </c>
      <c r="M61" s="114">
        <v>0</v>
      </c>
      <c r="N61" s="114" t="s">
        <v>16</v>
      </c>
      <c r="O61" s="114">
        <v>27.1</v>
      </c>
      <c r="P61" s="114"/>
      <c r="Q61" s="114" t="s">
        <v>16</v>
      </c>
      <c r="R61" s="114">
        <v>27.1</v>
      </c>
      <c r="S61" s="114"/>
      <c r="T61" s="114">
        <v>9.4</v>
      </c>
      <c r="U61" s="114"/>
      <c r="V61" s="114" t="s">
        <v>16</v>
      </c>
      <c r="W61" s="114" t="s">
        <v>16</v>
      </c>
      <c r="X61" s="114">
        <v>0.04</v>
      </c>
      <c r="Y61" s="114">
        <v>17.7</v>
      </c>
      <c r="Z61" s="114" t="s">
        <v>16</v>
      </c>
      <c r="AA61" s="114"/>
      <c r="AB61" s="114">
        <v>0.05</v>
      </c>
      <c r="AC61" s="114">
        <v>17.5</v>
      </c>
      <c r="AD61" s="114"/>
      <c r="AE61" s="114">
        <v>0.01</v>
      </c>
      <c r="AF61" s="114"/>
      <c r="AG61" s="114" t="s">
        <v>16</v>
      </c>
      <c r="AH61" s="114" t="s">
        <v>16</v>
      </c>
      <c r="AI61" s="114">
        <v>0.01</v>
      </c>
      <c r="AK61" s="114">
        <v>16.100000000000001</v>
      </c>
      <c r="AL61" s="114"/>
      <c r="AM61" s="114">
        <v>0.01</v>
      </c>
      <c r="AN61" s="114">
        <v>0</v>
      </c>
      <c r="AO61" s="114" t="s">
        <v>16</v>
      </c>
      <c r="AP61" s="114">
        <v>0.2</v>
      </c>
      <c r="AQ61" s="114">
        <v>0.01</v>
      </c>
      <c r="AR61" s="114">
        <v>0.9</v>
      </c>
      <c r="AS61" s="114">
        <v>0.7</v>
      </c>
      <c r="AT61" s="114" t="s">
        <v>16</v>
      </c>
      <c r="AU61" s="114">
        <v>0.01</v>
      </c>
      <c r="AV61" s="114">
        <v>14.3</v>
      </c>
      <c r="AW61" s="114" t="s">
        <v>16</v>
      </c>
      <c r="AX61" s="114">
        <v>0</v>
      </c>
      <c r="AY61" s="114">
        <v>0</v>
      </c>
      <c r="BA61" s="114">
        <v>1.4</v>
      </c>
      <c r="BB61" s="114" t="s">
        <v>16</v>
      </c>
      <c r="BC61" s="114">
        <v>0.02</v>
      </c>
      <c r="BD61" s="114">
        <v>0.1</v>
      </c>
      <c r="BE61" s="114" t="s">
        <v>16</v>
      </c>
    </row>
    <row r="62" spans="2:57" x14ac:dyDescent="0.35">
      <c r="B62" s="113" t="s">
        <v>175</v>
      </c>
      <c r="C62" s="105"/>
      <c r="D62" s="114">
        <v>357.6</v>
      </c>
      <c r="E62" s="114">
        <v>357.6</v>
      </c>
      <c r="F62" s="114"/>
      <c r="G62" s="114" t="s">
        <v>16</v>
      </c>
      <c r="H62" s="114" t="s">
        <v>16</v>
      </c>
      <c r="I62" s="114" t="s">
        <v>16</v>
      </c>
      <c r="J62" s="114"/>
      <c r="K62" s="114" t="s">
        <v>16</v>
      </c>
      <c r="L62" s="114" t="s">
        <v>16</v>
      </c>
      <c r="M62" s="114" t="s">
        <v>16</v>
      </c>
      <c r="N62" s="114">
        <v>0.6</v>
      </c>
      <c r="O62" s="114">
        <v>358.2</v>
      </c>
      <c r="P62" s="114"/>
      <c r="Q62" s="114">
        <v>6.6</v>
      </c>
      <c r="R62" s="114">
        <v>351.6</v>
      </c>
      <c r="S62" s="114"/>
      <c r="T62" s="114">
        <v>1.6</v>
      </c>
      <c r="U62" s="114"/>
      <c r="V62" s="114" t="s">
        <v>16</v>
      </c>
      <c r="W62" s="114" t="s">
        <v>16</v>
      </c>
      <c r="X62" s="114" t="s">
        <v>16</v>
      </c>
      <c r="Y62" s="114">
        <v>313.89999999999998</v>
      </c>
      <c r="Z62" s="114">
        <v>36.1</v>
      </c>
      <c r="AA62" s="114"/>
      <c r="AB62" s="114">
        <v>5.4</v>
      </c>
      <c r="AC62" s="114">
        <v>187.8</v>
      </c>
      <c r="AD62" s="114"/>
      <c r="AE62" s="114">
        <v>39.299999999999997</v>
      </c>
      <c r="AF62" s="114"/>
      <c r="AG62" s="114">
        <v>2.6</v>
      </c>
      <c r="AH62" s="114">
        <v>28.2</v>
      </c>
      <c r="AI62" s="114">
        <v>6.2</v>
      </c>
      <c r="AK62" s="114">
        <v>108.5</v>
      </c>
      <c r="AL62" s="114"/>
      <c r="AM62" s="114">
        <v>5.8</v>
      </c>
      <c r="AN62" s="114">
        <v>1.3</v>
      </c>
      <c r="AO62" s="114">
        <v>0.1</v>
      </c>
      <c r="AP62" s="114">
        <v>1.3</v>
      </c>
      <c r="AQ62" s="114">
        <v>7.4</v>
      </c>
      <c r="AR62" s="114">
        <v>7.6</v>
      </c>
      <c r="AS62" s="114">
        <v>13.8</v>
      </c>
      <c r="AT62" s="114">
        <v>2.1</v>
      </c>
      <c r="AU62" s="114">
        <v>5.9</v>
      </c>
      <c r="AV62" s="114">
        <v>50.5</v>
      </c>
      <c r="AW62" s="114">
        <v>5.0999999999999996</v>
      </c>
      <c r="AX62" s="114">
        <v>2.6</v>
      </c>
      <c r="AY62" s="114">
        <v>4.3</v>
      </c>
      <c r="BA62" s="114">
        <v>40.1</v>
      </c>
      <c r="BB62" s="114">
        <v>4</v>
      </c>
      <c r="BC62" s="114">
        <v>30.8</v>
      </c>
      <c r="BD62" s="114">
        <v>41</v>
      </c>
      <c r="BE62" s="114">
        <v>44.7</v>
      </c>
    </row>
    <row r="63" spans="2:57" x14ac:dyDescent="0.35">
      <c r="B63" s="113" t="s">
        <v>176</v>
      </c>
      <c r="C63" s="105"/>
      <c r="D63" s="114">
        <v>203.5</v>
      </c>
      <c r="E63" s="114">
        <v>203.5</v>
      </c>
      <c r="F63" s="114"/>
      <c r="G63" s="114" t="s">
        <v>16</v>
      </c>
      <c r="H63" s="114" t="s">
        <v>16</v>
      </c>
      <c r="I63" s="114" t="s">
        <v>16</v>
      </c>
      <c r="J63" s="114"/>
      <c r="K63" s="114" t="s">
        <v>16</v>
      </c>
      <c r="L63" s="114" t="s">
        <v>16</v>
      </c>
      <c r="M63" s="114" t="s">
        <v>16</v>
      </c>
      <c r="N63" s="114" t="s">
        <v>16</v>
      </c>
      <c r="O63" s="114">
        <v>203.5</v>
      </c>
      <c r="P63" s="114"/>
      <c r="Q63" s="114" t="s">
        <v>16</v>
      </c>
      <c r="R63" s="114">
        <v>203.5</v>
      </c>
      <c r="S63" s="114"/>
      <c r="T63" s="114" t="s">
        <v>16</v>
      </c>
      <c r="U63" s="114"/>
      <c r="V63" s="114" t="s">
        <v>16</v>
      </c>
      <c r="W63" s="114" t="s">
        <v>16</v>
      </c>
      <c r="X63" s="114" t="s">
        <v>16</v>
      </c>
      <c r="Y63" s="114">
        <v>188.1</v>
      </c>
      <c r="Z63" s="114">
        <v>15.4</v>
      </c>
      <c r="AA63" s="114"/>
      <c r="AB63" s="114">
        <v>4.2</v>
      </c>
      <c r="AC63" s="114">
        <v>82.1</v>
      </c>
      <c r="AD63" s="114"/>
      <c r="AE63" s="114">
        <v>5.6</v>
      </c>
      <c r="AF63" s="114"/>
      <c r="AG63" s="114">
        <v>0.9</v>
      </c>
      <c r="AH63" s="114">
        <v>3.1</v>
      </c>
      <c r="AI63" s="114">
        <v>0.9</v>
      </c>
      <c r="AK63" s="114">
        <v>67.400000000000006</v>
      </c>
      <c r="AL63" s="114"/>
      <c r="AM63" s="114">
        <v>6.3</v>
      </c>
      <c r="AN63" s="114">
        <v>1</v>
      </c>
      <c r="AO63" s="114">
        <v>0.1</v>
      </c>
      <c r="AP63" s="114">
        <v>2</v>
      </c>
      <c r="AQ63" s="114">
        <v>5.8</v>
      </c>
      <c r="AR63" s="114">
        <v>10</v>
      </c>
      <c r="AS63" s="114">
        <v>18.399999999999999</v>
      </c>
      <c r="AT63" s="114">
        <v>1</v>
      </c>
      <c r="AU63" s="114">
        <v>3.2</v>
      </c>
      <c r="AV63" s="114">
        <v>11.4</v>
      </c>
      <c r="AW63" s="114">
        <v>2.7</v>
      </c>
      <c r="AX63" s="114">
        <v>1.9</v>
      </c>
      <c r="AY63" s="114">
        <v>3.4</v>
      </c>
      <c r="BA63" s="114">
        <v>9.1</v>
      </c>
      <c r="BB63" s="114">
        <v>2</v>
      </c>
      <c r="BC63" s="114">
        <v>3.9</v>
      </c>
      <c r="BD63" s="114">
        <v>20.7</v>
      </c>
      <c r="BE63" s="114">
        <v>75.2</v>
      </c>
    </row>
    <row r="64" spans="2:57" ht="31.5" x14ac:dyDescent="0.35">
      <c r="B64" s="113" t="s">
        <v>177</v>
      </c>
      <c r="C64" s="105"/>
      <c r="D64" s="114">
        <v>1106.5</v>
      </c>
      <c r="E64" s="114">
        <v>1069.4000000000001</v>
      </c>
      <c r="F64" s="114"/>
      <c r="G64" s="114">
        <v>56.3</v>
      </c>
      <c r="H64" s="114">
        <v>69.400000000000006</v>
      </c>
      <c r="I64" s="114">
        <v>-13.1</v>
      </c>
      <c r="J64" s="114"/>
      <c r="K64" s="114">
        <v>28.3</v>
      </c>
      <c r="L64" s="114">
        <v>27.4</v>
      </c>
      <c r="M64" s="114">
        <v>1</v>
      </c>
      <c r="N64" s="114">
        <v>26.4</v>
      </c>
      <c r="O64" s="114">
        <v>1083.7</v>
      </c>
      <c r="P64" s="114"/>
      <c r="Q64" s="114">
        <v>379</v>
      </c>
      <c r="R64" s="114">
        <v>704.7</v>
      </c>
      <c r="S64" s="114"/>
      <c r="T64" s="114">
        <v>428.3</v>
      </c>
      <c r="U64" s="114"/>
      <c r="V64" s="114" t="s">
        <v>16</v>
      </c>
      <c r="W64" s="114" t="s">
        <v>16</v>
      </c>
      <c r="X64" s="114" t="s">
        <v>16</v>
      </c>
      <c r="Y64" s="114">
        <v>269.2</v>
      </c>
      <c r="Z64" s="114">
        <v>7.2</v>
      </c>
      <c r="AA64" s="114"/>
      <c r="AB64" s="114">
        <v>1.3</v>
      </c>
      <c r="AC64" s="114">
        <v>141.80000000000001</v>
      </c>
      <c r="AD64" s="114"/>
      <c r="AE64" s="114">
        <v>15.6</v>
      </c>
      <c r="AF64" s="114"/>
      <c r="AG64" s="114">
        <v>0.4</v>
      </c>
      <c r="AH64" s="114">
        <v>13</v>
      </c>
      <c r="AI64" s="114">
        <v>1.8</v>
      </c>
      <c r="AK64" s="114">
        <v>118.9</v>
      </c>
      <c r="AL64" s="114"/>
      <c r="AM64" s="114">
        <v>2.2999999999999998</v>
      </c>
      <c r="AN64" s="114">
        <v>0.1</v>
      </c>
      <c r="AO64" s="114">
        <v>0.02</v>
      </c>
      <c r="AP64" s="114">
        <v>0.6</v>
      </c>
      <c r="AQ64" s="114">
        <v>0.6</v>
      </c>
      <c r="AR64" s="114">
        <v>21.8</v>
      </c>
      <c r="AS64" s="114">
        <v>7.9</v>
      </c>
      <c r="AT64" s="114">
        <v>0.1</v>
      </c>
      <c r="AU64" s="114">
        <v>16.100000000000001</v>
      </c>
      <c r="AV64" s="114">
        <v>66.2</v>
      </c>
      <c r="AW64" s="114">
        <v>1.3</v>
      </c>
      <c r="AX64" s="114">
        <v>0.5</v>
      </c>
      <c r="AY64" s="114">
        <v>1.1000000000000001</v>
      </c>
      <c r="BA64" s="114">
        <v>7.3</v>
      </c>
      <c r="BB64" s="114">
        <v>1.1000000000000001</v>
      </c>
      <c r="BC64" s="114">
        <v>49</v>
      </c>
      <c r="BD64" s="114">
        <v>7.9</v>
      </c>
      <c r="BE64" s="114">
        <v>67.400000000000006</v>
      </c>
    </row>
    <row r="65" spans="2:57" s="118" customFormat="1" x14ac:dyDescent="0.35"/>
    <row r="66" spans="2:57" ht="153.75" customHeight="1" x14ac:dyDescent="0.35">
      <c r="B66" s="112">
        <v>2011</v>
      </c>
      <c r="C66" s="112" t="s">
        <v>2</v>
      </c>
      <c r="D66" s="115" t="s">
        <v>3</v>
      </c>
      <c r="E66" s="115" t="s">
        <v>300</v>
      </c>
      <c r="F66" s="115" t="s">
        <v>4</v>
      </c>
      <c r="G66" s="115" t="s">
        <v>129</v>
      </c>
      <c r="H66" s="115" t="s">
        <v>130</v>
      </c>
      <c r="I66" s="115" t="s">
        <v>131</v>
      </c>
      <c r="J66" s="115" t="s">
        <v>8</v>
      </c>
      <c r="K66" s="115" t="s">
        <v>129</v>
      </c>
      <c r="L66" s="115" t="s">
        <v>130</v>
      </c>
      <c r="M66" s="115" t="s">
        <v>131</v>
      </c>
      <c r="N66" s="115" t="s">
        <v>9</v>
      </c>
      <c r="O66" s="115" t="s">
        <v>10</v>
      </c>
      <c r="P66" s="112" t="s">
        <v>11</v>
      </c>
      <c r="Q66" s="115" t="s">
        <v>12</v>
      </c>
      <c r="R66" s="115" t="s">
        <v>96</v>
      </c>
      <c r="S66" s="115" t="s">
        <v>20</v>
      </c>
      <c r="T66" s="115" t="s">
        <v>141</v>
      </c>
      <c r="U66" s="115" t="s">
        <v>142</v>
      </c>
      <c r="V66" s="115" t="s">
        <v>143</v>
      </c>
      <c r="W66" s="115" t="s">
        <v>144</v>
      </c>
      <c r="X66" s="115" t="s">
        <v>217</v>
      </c>
      <c r="Y66" s="115" t="s">
        <v>145</v>
      </c>
      <c r="Z66" s="115" t="s">
        <v>218</v>
      </c>
      <c r="AA66" s="115" t="s">
        <v>171</v>
      </c>
      <c r="AB66" s="115" t="s">
        <v>146</v>
      </c>
      <c r="AC66" s="115" t="s">
        <v>147</v>
      </c>
      <c r="AD66" s="115" t="s">
        <v>20</v>
      </c>
      <c r="AE66" s="115" t="s">
        <v>100</v>
      </c>
      <c r="AF66" s="115" t="s">
        <v>148</v>
      </c>
      <c r="AG66" s="115" t="s">
        <v>132</v>
      </c>
      <c r="AH66" s="115" t="s">
        <v>214</v>
      </c>
      <c r="AI66" s="115" t="s">
        <v>133</v>
      </c>
      <c r="AK66" s="115" t="s">
        <v>149</v>
      </c>
      <c r="AL66" s="115" t="s">
        <v>25</v>
      </c>
      <c r="AM66" s="115" t="s">
        <v>206</v>
      </c>
      <c r="AN66" s="115" t="s">
        <v>26</v>
      </c>
      <c r="AO66" s="115" t="s">
        <v>207</v>
      </c>
      <c r="AP66" s="115" t="s">
        <v>208</v>
      </c>
      <c r="AQ66" s="115" t="s">
        <v>204</v>
      </c>
      <c r="AR66" s="115" t="s">
        <v>27</v>
      </c>
      <c r="AS66" s="115" t="s">
        <v>28</v>
      </c>
      <c r="AT66" s="115" t="s">
        <v>209</v>
      </c>
      <c r="AU66" s="115" t="s">
        <v>210</v>
      </c>
      <c r="AV66" s="115" t="s">
        <v>211</v>
      </c>
      <c r="AW66" s="115" t="s">
        <v>29</v>
      </c>
      <c r="AX66" s="115" t="s">
        <v>205</v>
      </c>
      <c r="AY66" s="115" t="s">
        <v>212</v>
      </c>
      <c r="BA66" s="115" t="s">
        <v>213</v>
      </c>
      <c r="BB66" s="115" t="s">
        <v>150</v>
      </c>
      <c r="BC66" s="115" t="s">
        <v>151</v>
      </c>
      <c r="BD66" s="115" t="s">
        <v>152</v>
      </c>
      <c r="BE66" s="115" t="s">
        <v>153</v>
      </c>
    </row>
    <row r="67" spans="2:57" x14ac:dyDescent="0.35">
      <c r="B67" s="113" t="s">
        <v>1</v>
      </c>
      <c r="C67" s="105"/>
      <c r="D67" s="114">
        <v>1736.3</v>
      </c>
      <c r="E67" s="114">
        <v>1710.2</v>
      </c>
      <c r="F67" s="114"/>
      <c r="G67" s="114">
        <v>121.9</v>
      </c>
      <c r="H67" s="114">
        <v>131.1</v>
      </c>
      <c r="I67" s="114">
        <v>-9.1999999999999993</v>
      </c>
      <c r="J67" s="114"/>
      <c r="K67" s="114">
        <v>20</v>
      </c>
      <c r="L67" s="114">
        <v>23</v>
      </c>
      <c r="M67" s="114">
        <v>-3</v>
      </c>
      <c r="N67" s="114">
        <v>28.6</v>
      </c>
      <c r="O67" s="114">
        <v>1726.6</v>
      </c>
      <c r="P67" s="114"/>
      <c r="Q67" s="114">
        <v>646.29999999999995</v>
      </c>
      <c r="R67" s="114">
        <v>1080.3</v>
      </c>
      <c r="S67" s="114"/>
      <c r="T67" s="114">
        <v>410.3</v>
      </c>
      <c r="U67" s="114"/>
      <c r="V67" s="114">
        <v>367.1</v>
      </c>
      <c r="W67" s="114">
        <v>74.3</v>
      </c>
      <c r="X67" s="114">
        <v>10.9</v>
      </c>
      <c r="Y67" s="114">
        <v>203.1</v>
      </c>
      <c r="Z67" s="114">
        <v>14.6</v>
      </c>
      <c r="AA67" s="114"/>
      <c r="AB67" s="114">
        <v>1.1000000000000001</v>
      </c>
      <c r="AC67" s="114">
        <v>76.5</v>
      </c>
      <c r="AD67" s="114"/>
      <c r="AE67" s="114">
        <v>14.2</v>
      </c>
      <c r="AF67" s="114"/>
      <c r="AG67" s="114">
        <v>0.3</v>
      </c>
      <c r="AH67" s="114">
        <v>12.1</v>
      </c>
      <c r="AI67" s="114">
        <v>1.6</v>
      </c>
      <c r="AK67" s="114">
        <v>57</v>
      </c>
      <c r="AL67" s="114"/>
      <c r="AM67" s="114">
        <v>2.6</v>
      </c>
      <c r="AN67" s="114">
        <v>0.1</v>
      </c>
      <c r="AO67" s="114">
        <v>0</v>
      </c>
      <c r="AP67" s="114">
        <v>0.3</v>
      </c>
      <c r="AQ67" s="114">
        <v>0.5</v>
      </c>
      <c r="AR67" s="114">
        <v>5.3</v>
      </c>
      <c r="AS67" s="114">
        <v>4.9000000000000004</v>
      </c>
      <c r="AT67" s="114">
        <v>0.1</v>
      </c>
      <c r="AU67" s="114">
        <v>17.100000000000001</v>
      </c>
      <c r="AV67" s="114">
        <v>23.3</v>
      </c>
      <c r="AW67" s="114">
        <v>1.3</v>
      </c>
      <c r="AX67" s="114">
        <v>0.3</v>
      </c>
      <c r="AY67" s="114">
        <v>0.9</v>
      </c>
      <c r="BA67" s="114">
        <v>5.3</v>
      </c>
      <c r="BB67" s="114">
        <v>0.7</v>
      </c>
      <c r="BC67" s="114">
        <v>50.5</v>
      </c>
      <c r="BD67" s="114">
        <v>7.2</v>
      </c>
      <c r="BE67" s="114">
        <v>67.099999999999994</v>
      </c>
    </row>
    <row r="68" spans="2:57" x14ac:dyDescent="0.35">
      <c r="B68" s="113" t="s">
        <v>181</v>
      </c>
      <c r="C68" s="105"/>
      <c r="D68" s="114">
        <v>732.7</v>
      </c>
      <c r="E68" s="114">
        <v>731.1</v>
      </c>
      <c r="F68" s="114"/>
      <c r="G68" s="114">
        <v>56.8</v>
      </c>
      <c r="H68" s="114">
        <v>60.1</v>
      </c>
      <c r="I68" s="114">
        <v>-3.4</v>
      </c>
      <c r="J68" s="114"/>
      <c r="K68" s="114">
        <v>0.5</v>
      </c>
      <c r="L68" s="114">
        <v>0.5</v>
      </c>
      <c r="M68" s="114">
        <v>0</v>
      </c>
      <c r="N68" s="114">
        <v>0.7</v>
      </c>
      <c r="O68" s="114">
        <v>728.4</v>
      </c>
      <c r="P68" s="114"/>
      <c r="Q68" s="114">
        <v>349.6</v>
      </c>
      <c r="R68" s="114">
        <v>378.8</v>
      </c>
      <c r="S68" s="114"/>
      <c r="T68" s="114">
        <v>1</v>
      </c>
      <c r="U68" s="114"/>
      <c r="V68" s="114">
        <v>328.6</v>
      </c>
      <c r="W68" s="114">
        <v>41.7</v>
      </c>
      <c r="X68" s="114">
        <v>0.2</v>
      </c>
      <c r="Y68" s="114">
        <v>0.4</v>
      </c>
      <c r="Z68" s="114">
        <v>6.9</v>
      </c>
      <c r="AA68" s="114"/>
      <c r="AB68" s="114">
        <v>0.01</v>
      </c>
      <c r="AC68" s="114">
        <v>0.3</v>
      </c>
      <c r="AD68" s="114"/>
      <c r="AE68" s="114">
        <v>0.2</v>
      </c>
      <c r="AF68" s="114"/>
      <c r="AG68" s="114" t="s">
        <v>16</v>
      </c>
      <c r="AH68" s="114">
        <v>0.2</v>
      </c>
      <c r="AI68" s="114">
        <v>0.04</v>
      </c>
      <c r="AK68" s="114">
        <v>0.1</v>
      </c>
      <c r="AL68" s="114"/>
      <c r="AM68" s="114">
        <v>0</v>
      </c>
      <c r="AN68" s="114" t="s">
        <v>16</v>
      </c>
      <c r="AO68" s="114" t="s">
        <v>16</v>
      </c>
      <c r="AP68" s="114" t="s">
        <v>16</v>
      </c>
      <c r="AQ68" s="114" t="s">
        <v>16</v>
      </c>
      <c r="AR68" s="114">
        <v>0</v>
      </c>
      <c r="AS68" s="114">
        <v>0</v>
      </c>
      <c r="AT68" s="114" t="s">
        <v>16</v>
      </c>
      <c r="AU68" s="114">
        <v>0.1</v>
      </c>
      <c r="AV68" s="114">
        <v>0</v>
      </c>
      <c r="AW68" s="114" t="s">
        <v>16</v>
      </c>
      <c r="AX68" s="114" t="s">
        <v>16</v>
      </c>
      <c r="AY68" s="114" t="s">
        <v>16</v>
      </c>
      <c r="BA68" s="114">
        <v>0</v>
      </c>
      <c r="BB68" s="114">
        <v>0.01</v>
      </c>
      <c r="BC68" s="114">
        <v>0.01</v>
      </c>
      <c r="BD68" s="114">
        <v>0.03</v>
      </c>
      <c r="BE68" s="114">
        <v>0</v>
      </c>
    </row>
    <row r="69" spans="2:57" ht="21" x14ac:dyDescent="0.35">
      <c r="B69" s="113" t="s">
        <v>299</v>
      </c>
      <c r="C69" s="105"/>
      <c r="D69" s="114">
        <v>774.1</v>
      </c>
      <c r="E69" s="114">
        <v>773.3</v>
      </c>
      <c r="F69" s="114"/>
      <c r="G69" s="114">
        <v>51.9</v>
      </c>
      <c r="H69" s="114">
        <v>55.6</v>
      </c>
      <c r="I69" s="114">
        <v>-3.7</v>
      </c>
      <c r="J69" s="114"/>
      <c r="K69" s="114">
        <v>2</v>
      </c>
      <c r="L69" s="114">
        <v>2.4</v>
      </c>
      <c r="M69" s="114">
        <v>-0.3</v>
      </c>
      <c r="N69" s="114">
        <v>9.1999999999999993</v>
      </c>
      <c r="O69" s="114">
        <v>778.5</v>
      </c>
      <c r="P69" s="114"/>
      <c r="Q69" s="114">
        <v>215.9</v>
      </c>
      <c r="R69" s="114">
        <v>562.6</v>
      </c>
      <c r="S69" s="114"/>
      <c r="T69" s="114">
        <v>317.5</v>
      </c>
      <c r="U69" s="114"/>
      <c r="V69" s="114">
        <v>9.6</v>
      </c>
      <c r="W69" s="114">
        <v>32.4</v>
      </c>
      <c r="X69" s="114">
        <v>10.6</v>
      </c>
      <c r="Y69" s="114">
        <v>184.8</v>
      </c>
      <c r="Z69" s="114">
        <v>7.7</v>
      </c>
      <c r="AA69" s="114"/>
      <c r="AB69" s="114">
        <v>0.8</v>
      </c>
      <c r="AC69" s="114">
        <v>67.400000000000006</v>
      </c>
      <c r="AD69" s="114"/>
      <c r="AE69" s="114">
        <v>13.6</v>
      </c>
      <c r="AF69" s="114"/>
      <c r="AG69" s="114">
        <v>0.04</v>
      </c>
      <c r="AH69" s="114">
        <v>11.9</v>
      </c>
      <c r="AI69" s="114">
        <v>1.4</v>
      </c>
      <c r="AK69" s="114">
        <v>52.3</v>
      </c>
      <c r="AL69" s="114"/>
      <c r="AM69" s="114">
        <v>2.5</v>
      </c>
      <c r="AN69" s="114">
        <v>0.1</v>
      </c>
      <c r="AO69" s="114">
        <v>0</v>
      </c>
      <c r="AP69" s="114">
        <v>0.3</v>
      </c>
      <c r="AQ69" s="114">
        <v>0.4</v>
      </c>
      <c r="AR69" s="114">
        <v>5.3</v>
      </c>
      <c r="AS69" s="114">
        <v>4.7</v>
      </c>
      <c r="AT69" s="114">
        <v>0.1</v>
      </c>
      <c r="AU69" s="114">
        <v>16</v>
      </c>
      <c r="AV69" s="114">
        <v>20.3</v>
      </c>
      <c r="AW69" s="114">
        <v>1.3</v>
      </c>
      <c r="AX69" s="114">
        <v>0.3</v>
      </c>
      <c r="AY69" s="114">
        <v>0.9</v>
      </c>
      <c r="BA69" s="114">
        <v>1.5</v>
      </c>
      <c r="BB69" s="114">
        <v>0.6</v>
      </c>
      <c r="BC69" s="114">
        <v>49.9</v>
      </c>
      <c r="BD69" s="114">
        <v>3.9</v>
      </c>
      <c r="BE69" s="114">
        <v>62.2</v>
      </c>
    </row>
    <row r="70" spans="2:57" x14ac:dyDescent="0.35">
      <c r="B70" s="113" t="s">
        <v>183</v>
      </c>
      <c r="C70" s="105"/>
      <c r="D70" s="114">
        <v>224.6</v>
      </c>
      <c r="E70" s="114">
        <v>201</v>
      </c>
      <c r="F70" s="114"/>
      <c r="G70" s="114">
        <v>12.2</v>
      </c>
      <c r="H70" s="114">
        <v>14.7</v>
      </c>
      <c r="I70" s="114">
        <v>-2.5</v>
      </c>
      <c r="J70" s="114"/>
      <c r="K70" s="114">
        <v>16.899999999999999</v>
      </c>
      <c r="L70" s="114">
        <v>19.5</v>
      </c>
      <c r="M70" s="114">
        <v>-2.7</v>
      </c>
      <c r="N70" s="114">
        <v>18.7</v>
      </c>
      <c r="O70" s="114">
        <v>214.5</v>
      </c>
      <c r="P70" s="114"/>
      <c r="Q70" s="114">
        <v>80.7</v>
      </c>
      <c r="R70" s="114">
        <v>133.80000000000001</v>
      </c>
      <c r="S70" s="114"/>
      <c r="T70" s="114">
        <v>90.6</v>
      </c>
      <c r="U70" s="114"/>
      <c r="V70" s="114">
        <v>28.8</v>
      </c>
      <c r="W70" s="114">
        <v>0.2</v>
      </c>
      <c r="X70" s="114">
        <v>0.03</v>
      </c>
      <c r="Y70" s="114">
        <v>14.2</v>
      </c>
      <c r="Z70" s="114">
        <v>0</v>
      </c>
      <c r="AA70" s="114"/>
      <c r="AB70" s="114">
        <v>0.1</v>
      </c>
      <c r="AC70" s="114">
        <v>8.6999999999999993</v>
      </c>
      <c r="AD70" s="114"/>
      <c r="AE70" s="114">
        <v>0.4</v>
      </c>
      <c r="AF70" s="114"/>
      <c r="AG70" s="114">
        <v>0.3</v>
      </c>
      <c r="AH70" s="114">
        <v>0</v>
      </c>
      <c r="AI70" s="114">
        <v>0.1</v>
      </c>
      <c r="AK70" s="114">
        <v>4.5</v>
      </c>
      <c r="AL70" s="114"/>
      <c r="AM70" s="114">
        <v>0.1</v>
      </c>
      <c r="AN70" s="114">
        <v>0</v>
      </c>
      <c r="AO70" s="114">
        <v>0</v>
      </c>
      <c r="AP70" s="114">
        <v>0</v>
      </c>
      <c r="AQ70" s="114">
        <v>0.1</v>
      </c>
      <c r="AR70" s="114">
        <v>0.1</v>
      </c>
      <c r="AS70" s="114">
        <v>0.1</v>
      </c>
      <c r="AT70" s="114">
        <v>0</v>
      </c>
      <c r="AU70" s="114">
        <v>1.1000000000000001</v>
      </c>
      <c r="AV70" s="114">
        <v>2.9</v>
      </c>
      <c r="AW70" s="114">
        <v>0</v>
      </c>
      <c r="AX70" s="114">
        <v>0</v>
      </c>
      <c r="AY70" s="114">
        <v>0</v>
      </c>
      <c r="BA70" s="114">
        <v>3.8</v>
      </c>
      <c r="BB70" s="114">
        <v>0.1</v>
      </c>
      <c r="BC70" s="114">
        <v>0.2</v>
      </c>
      <c r="BD70" s="114">
        <v>2</v>
      </c>
      <c r="BE70" s="114">
        <v>3.1</v>
      </c>
    </row>
    <row r="71" spans="2:57" x14ac:dyDescent="0.35">
      <c r="B71" s="113" t="s">
        <v>36</v>
      </c>
      <c r="C71" s="105"/>
      <c r="D71" s="114">
        <v>415.8</v>
      </c>
      <c r="E71" s="114">
        <v>415.8</v>
      </c>
      <c r="F71" s="114"/>
      <c r="G71" s="114">
        <v>3.8</v>
      </c>
      <c r="H71" s="114">
        <v>3.9</v>
      </c>
      <c r="I71" s="114">
        <v>-0.1</v>
      </c>
      <c r="J71" s="114"/>
      <c r="K71" s="114">
        <v>15.8</v>
      </c>
      <c r="L71" s="114">
        <v>16.8</v>
      </c>
      <c r="M71" s="114">
        <v>-1</v>
      </c>
      <c r="N71" s="114">
        <v>4.7</v>
      </c>
      <c r="O71" s="114">
        <v>419.4</v>
      </c>
      <c r="P71" s="114"/>
      <c r="Q71" s="114">
        <v>193.4</v>
      </c>
      <c r="R71" s="114">
        <v>226</v>
      </c>
      <c r="S71" s="114"/>
      <c r="T71" s="114">
        <v>16.600000000000001</v>
      </c>
      <c r="U71" s="114"/>
      <c r="V71" s="114">
        <v>7.6</v>
      </c>
      <c r="W71" s="114">
        <v>22</v>
      </c>
      <c r="X71" s="114">
        <v>12.5</v>
      </c>
      <c r="Y71" s="114">
        <v>167.3</v>
      </c>
      <c r="Z71" s="114">
        <v>0</v>
      </c>
      <c r="AA71" s="114"/>
      <c r="AB71" s="114">
        <v>7.8</v>
      </c>
      <c r="AC71" s="114">
        <v>62.1</v>
      </c>
      <c r="AD71" s="114"/>
      <c r="AE71" s="114">
        <v>6.1</v>
      </c>
      <c r="AF71" s="114"/>
      <c r="AG71" s="114">
        <v>1.6</v>
      </c>
      <c r="AH71" s="114">
        <v>1.1000000000000001</v>
      </c>
      <c r="AI71" s="114">
        <v>1.9</v>
      </c>
      <c r="AK71" s="114">
        <v>54.6</v>
      </c>
      <c r="AL71" s="114"/>
      <c r="AM71" s="114">
        <v>1.3</v>
      </c>
      <c r="AN71" s="114">
        <v>0.1</v>
      </c>
      <c r="AO71" s="114">
        <v>0</v>
      </c>
      <c r="AP71" s="114">
        <v>0.3</v>
      </c>
      <c r="AQ71" s="114">
        <v>0.3</v>
      </c>
      <c r="AR71" s="114">
        <v>16.8</v>
      </c>
      <c r="AS71" s="114">
        <v>2.6</v>
      </c>
      <c r="AT71" s="114">
        <v>0.1</v>
      </c>
      <c r="AU71" s="114">
        <v>0.9</v>
      </c>
      <c r="AV71" s="114">
        <v>31.1</v>
      </c>
      <c r="AW71" s="114">
        <v>0.3</v>
      </c>
      <c r="AX71" s="114">
        <v>0.2</v>
      </c>
      <c r="AY71" s="114">
        <v>0.6</v>
      </c>
      <c r="BA71" s="114">
        <v>1.4</v>
      </c>
      <c r="BB71" s="114">
        <v>4.4000000000000004</v>
      </c>
      <c r="BC71" s="114">
        <v>31.3</v>
      </c>
      <c r="BD71" s="114">
        <v>18</v>
      </c>
      <c r="BE71" s="114">
        <v>42.6</v>
      </c>
    </row>
    <row r="72" spans="2:57" x14ac:dyDescent="0.35">
      <c r="B72" s="113" t="s">
        <v>37</v>
      </c>
      <c r="C72" s="105"/>
      <c r="D72" s="114">
        <v>26.2</v>
      </c>
      <c r="E72" s="114">
        <v>27.2</v>
      </c>
      <c r="F72" s="114"/>
      <c r="G72" s="114" t="s">
        <v>16</v>
      </c>
      <c r="H72" s="114" t="s">
        <v>16</v>
      </c>
      <c r="I72" s="114" t="s">
        <v>16</v>
      </c>
      <c r="J72" s="114"/>
      <c r="K72" s="114">
        <v>0.1</v>
      </c>
      <c r="L72" s="114">
        <v>0.1</v>
      </c>
      <c r="M72" s="114">
        <v>0</v>
      </c>
      <c r="N72" s="114" t="s">
        <v>16</v>
      </c>
      <c r="O72" s="114">
        <v>27.2</v>
      </c>
      <c r="P72" s="114"/>
      <c r="Q72" s="114">
        <v>0</v>
      </c>
      <c r="R72" s="114">
        <v>27.2</v>
      </c>
      <c r="S72" s="114"/>
      <c r="T72" s="114">
        <v>9.6999999999999993</v>
      </c>
      <c r="U72" s="114"/>
      <c r="V72" s="114">
        <v>0</v>
      </c>
      <c r="W72" s="114">
        <v>0</v>
      </c>
      <c r="X72" s="114">
        <v>0.04</v>
      </c>
      <c r="Y72" s="114">
        <v>17.5</v>
      </c>
      <c r="Z72" s="114">
        <v>0</v>
      </c>
      <c r="AA72" s="114"/>
      <c r="AB72" s="114">
        <v>0.04</v>
      </c>
      <c r="AC72" s="114">
        <v>17.2</v>
      </c>
      <c r="AD72" s="114"/>
      <c r="AE72" s="114">
        <v>0</v>
      </c>
      <c r="AF72" s="114"/>
      <c r="AG72" s="114" t="s">
        <v>16</v>
      </c>
      <c r="AH72" s="114" t="s">
        <v>16</v>
      </c>
      <c r="AI72" s="114">
        <v>0</v>
      </c>
      <c r="AK72" s="114">
        <v>16.2</v>
      </c>
      <c r="AL72" s="114"/>
      <c r="AM72" s="114">
        <v>0</v>
      </c>
      <c r="AN72" s="114">
        <v>0</v>
      </c>
      <c r="AO72" s="114" t="s">
        <v>16</v>
      </c>
      <c r="AP72" s="114">
        <v>0.2</v>
      </c>
      <c r="AQ72" s="114">
        <v>0</v>
      </c>
      <c r="AR72" s="114">
        <v>0.8</v>
      </c>
      <c r="AS72" s="114">
        <v>0.7</v>
      </c>
      <c r="AT72" s="114" t="s">
        <v>16</v>
      </c>
      <c r="AU72" s="114">
        <v>0</v>
      </c>
      <c r="AV72" s="114">
        <v>14.5</v>
      </c>
      <c r="AW72" s="114" t="s">
        <v>16</v>
      </c>
      <c r="AX72" s="114">
        <v>0</v>
      </c>
      <c r="AY72" s="114">
        <v>0</v>
      </c>
      <c r="BA72" s="114">
        <v>0.9</v>
      </c>
      <c r="BB72" s="114">
        <v>0</v>
      </c>
      <c r="BC72" s="114">
        <v>0.02</v>
      </c>
      <c r="BD72" s="114">
        <v>0.1</v>
      </c>
      <c r="BE72" s="114">
        <v>0</v>
      </c>
    </row>
    <row r="73" spans="2:57" x14ac:dyDescent="0.35">
      <c r="B73" s="113" t="s">
        <v>175</v>
      </c>
      <c r="C73" s="105"/>
      <c r="D73" s="114">
        <v>363.4</v>
      </c>
      <c r="E73" s="114">
        <v>363.4</v>
      </c>
      <c r="F73" s="114"/>
      <c r="G73" s="114" t="s">
        <v>16</v>
      </c>
      <c r="H73" s="114" t="s">
        <v>16</v>
      </c>
      <c r="I73" s="114" t="s">
        <v>16</v>
      </c>
      <c r="J73" s="114"/>
      <c r="K73" s="114" t="s">
        <v>16</v>
      </c>
      <c r="L73" s="114" t="s">
        <v>16</v>
      </c>
      <c r="M73" s="114" t="s">
        <v>16</v>
      </c>
      <c r="N73" s="114">
        <v>3.4</v>
      </c>
      <c r="O73" s="114">
        <v>366.8</v>
      </c>
      <c r="P73" s="114"/>
      <c r="Q73" s="114">
        <v>8.1</v>
      </c>
      <c r="R73" s="114">
        <v>358.7</v>
      </c>
      <c r="S73" s="114"/>
      <c r="T73" s="114">
        <v>1.4</v>
      </c>
      <c r="U73" s="114"/>
      <c r="V73" s="114">
        <v>0</v>
      </c>
      <c r="W73" s="114">
        <v>0</v>
      </c>
      <c r="X73" s="114">
        <v>0</v>
      </c>
      <c r="Y73" s="114">
        <v>321.10000000000002</v>
      </c>
      <c r="Z73" s="114">
        <v>36.200000000000003</v>
      </c>
      <c r="AA73" s="114"/>
      <c r="AB73" s="114">
        <v>5.0999999999999996</v>
      </c>
      <c r="AC73" s="114">
        <v>194.5</v>
      </c>
      <c r="AD73" s="114"/>
      <c r="AE73" s="114">
        <v>41.5</v>
      </c>
      <c r="AF73" s="114"/>
      <c r="AG73" s="114">
        <v>2.8</v>
      </c>
      <c r="AH73" s="114">
        <v>29.8</v>
      </c>
      <c r="AI73" s="114">
        <v>6.6</v>
      </c>
      <c r="AK73" s="114">
        <v>111</v>
      </c>
      <c r="AL73" s="114"/>
      <c r="AM73" s="114">
        <v>5.9</v>
      </c>
      <c r="AN73" s="114">
        <v>1.3</v>
      </c>
      <c r="AO73" s="114">
        <v>0.1</v>
      </c>
      <c r="AP73" s="114">
        <v>1.4</v>
      </c>
      <c r="AQ73" s="114">
        <v>7.6</v>
      </c>
      <c r="AR73" s="114">
        <v>7.8</v>
      </c>
      <c r="AS73" s="114">
        <v>14.1</v>
      </c>
      <c r="AT73" s="114">
        <v>2.2000000000000002</v>
      </c>
      <c r="AU73" s="114">
        <v>6</v>
      </c>
      <c r="AV73" s="114">
        <v>51.6</v>
      </c>
      <c r="AW73" s="114">
        <v>5.2</v>
      </c>
      <c r="AX73" s="114">
        <v>2.7</v>
      </c>
      <c r="AY73" s="114">
        <v>4.4000000000000004</v>
      </c>
      <c r="BA73" s="114">
        <v>41.9</v>
      </c>
      <c r="BB73" s="114">
        <v>4.0999999999999996</v>
      </c>
      <c r="BC73" s="114">
        <v>31.1</v>
      </c>
      <c r="BD73" s="114">
        <v>41.2</v>
      </c>
      <c r="BE73" s="114">
        <v>45.1</v>
      </c>
    </row>
    <row r="74" spans="2:57" x14ac:dyDescent="0.35">
      <c r="B74" s="113" t="s">
        <v>176</v>
      </c>
      <c r="C74" s="105"/>
      <c r="D74" s="114">
        <v>198.2</v>
      </c>
      <c r="E74" s="114">
        <v>198.2</v>
      </c>
      <c r="F74" s="114"/>
      <c r="G74" s="114" t="s">
        <v>16</v>
      </c>
      <c r="H74" s="114" t="s">
        <v>16</v>
      </c>
      <c r="I74" s="114" t="s">
        <v>16</v>
      </c>
      <c r="J74" s="114"/>
      <c r="K74" s="114" t="s">
        <v>16</v>
      </c>
      <c r="L74" s="114" t="s">
        <v>16</v>
      </c>
      <c r="M74" s="114" t="s">
        <v>16</v>
      </c>
      <c r="N74" s="114" t="s">
        <v>16</v>
      </c>
      <c r="O74" s="114">
        <v>198.2</v>
      </c>
      <c r="P74" s="114"/>
      <c r="Q74" s="114">
        <v>0</v>
      </c>
      <c r="R74" s="114">
        <v>198.2</v>
      </c>
      <c r="S74" s="114"/>
      <c r="T74" s="114">
        <v>0</v>
      </c>
      <c r="U74" s="114"/>
      <c r="V74" s="114">
        <v>0</v>
      </c>
      <c r="W74" s="114">
        <v>0</v>
      </c>
      <c r="X74" s="114">
        <v>0</v>
      </c>
      <c r="Y74" s="114">
        <v>184</v>
      </c>
      <c r="Z74" s="114">
        <v>14.2</v>
      </c>
      <c r="AA74" s="114"/>
      <c r="AB74" s="114">
        <v>3.8</v>
      </c>
      <c r="AC74" s="114">
        <v>83.5</v>
      </c>
      <c r="AD74" s="114"/>
      <c r="AE74" s="114">
        <v>5.5</v>
      </c>
      <c r="AF74" s="114"/>
      <c r="AG74" s="114">
        <v>0.8</v>
      </c>
      <c r="AH74" s="114">
        <v>3</v>
      </c>
      <c r="AI74" s="114">
        <v>1</v>
      </c>
      <c r="AK74" s="114">
        <v>66.900000000000006</v>
      </c>
      <c r="AL74" s="114"/>
      <c r="AM74" s="114">
        <v>6.5</v>
      </c>
      <c r="AN74" s="114">
        <v>0.5</v>
      </c>
      <c r="AO74" s="114">
        <v>0.1</v>
      </c>
      <c r="AP74" s="114">
        <v>1.7</v>
      </c>
      <c r="AQ74" s="114">
        <v>5.7</v>
      </c>
      <c r="AR74" s="114">
        <v>10.7</v>
      </c>
      <c r="AS74" s="114">
        <v>16.5</v>
      </c>
      <c r="AT74" s="114">
        <v>0.8</v>
      </c>
      <c r="AU74" s="114">
        <v>2.9</v>
      </c>
      <c r="AV74" s="114">
        <v>11.1</v>
      </c>
      <c r="AW74" s="114">
        <v>1.9</v>
      </c>
      <c r="AX74" s="114">
        <v>1.9</v>
      </c>
      <c r="AY74" s="114">
        <v>2.8</v>
      </c>
      <c r="BA74" s="114">
        <v>11.2</v>
      </c>
      <c r="BB74" s="114">
        <v>1.7</v>
      </c>
      <c r="BC74" s="114">
        <v>3.8</v>
      </c>
      <c r="BD74" s="114">
        <v>17.899999999999999</v>
      </c>
      <c r="BE74" s="114">
        <v>73.3</v>
      </c>
    </row>
    <row r="75" spans="2:57" ht="31.5" x14ac:dyDescent="0.35">
      <c r="B75" s="113" t="s">
        <v>177</v>
      </c>
      <c r="C75" s="105"/>
      <c r="D75" s="114">
        <v>1106.5</v>
      </c>
      <c r="E75" s="114">
        <v>1080.4000000000001</v>
      </c>
      <c r="F75" s="114"/>
      <c r="G75" s="114">
        <v>66.2</v>
      </c>
      <c r="H75" s="114">
        <v>72.2</v>
      </c>
      <c r="I75" s="114">
        <v>-6</v>
      </c>
      <c r="J75" s="114"/>
      <c r="K75" s="114">
        <v>27</v>
      </c>
      <c r="L75" s="114">
        <v>30.3</v>
      </c>
      <c r="M75" s="114">
        <v>-3.3</v>
      </c>
      <c r="N75" s="114">
        <v>30</v>
      </c>
      <c r="O75" s="114">
        <v>1101.0999999999999</v>
      </c>
      <c r="P75" s="114"/>
      <c r="Q75" s="114">
        <v>379</v>
      </c>
      <c r="R75" s="114">
        <v>722.1</v>
      </c>
      <c r="S75" s="114"/>
      <c r="T75" s="114">
        <v>433.5</v>
      </c>
      <c r="U75" s="114"/>
      <c r="V75" s="114" t="s">
        <v>16</v>
      </c>
      <c r="W75" s="114" t="s">
        <v>16</v>
      </c>
      <c r="X75" s="114" t="s">
        <v>16</v>
      </c>
      <c r="Y75" s="114">
        <v>281.39999999999998</v>
      </c>
      <c r="Z75" s="114">
        <v>7.2</v>
      </c>
      <c r="AA75" s="114"/>
      <c r="AB75" s="114">
        <v>1.4</v>
      </c>
      <c r="AC75" s="114">
        <v>145</v>
      </c>
      <c r="AD75" s="114"/>
      <c r="AE75" s="114">
        <v>14.9</v>
      </c>
      <c r="AF75" s="114"/>
      <c r="AG75" s="114">
        <v>0.3</v>
      </c>
      <c r="AH75" s="114">
        <v>12.2</v>
      </c>
      <c r="AI75" s="114">
        <v>2</v>
      </c>
      <c r="AK75" s="114">
        <v>123.6</v>
      </c>
      <c r="AL75" s="114"/>
      <c r="AM75" s="114">
        <v>2.9</v>
      </c>
      <c r="AN75" s="114">
        <v>0.1</v>
      </c>
      <c r="AO75" s="114">
        <v>0</v>
      </c>
      <c r="AP75" s="114">
        <v>0.6</v>
      </c>
      <c r="AQ75" s="114">
        <v>0.7</v>
      </c>
      <c r="AR75" s="114">
        <v>22.9</v>
      </c>
      <c r="AS75" s="114">
        <v>8</v>
      </c>
      <c r="AT75" s="114">
        <v>0.1</v>
      </c>
      <c r="AU75" s="114">
        <v>17.399999999999999</v>
      </c>
      <c r="AV75" s="114">
        <v>67.900000000000006</v>
      </c>
      <c r="AW75" s="114">
        <v>1.4</v>
      </c>
      <c r="AX75" s="114">
        <v>0.3</v>
      </c>
      <c r="AY75" s="114">
        <v>1.2</v>
      </c>
      <c r="BA75" s="114">
        <v>6.4</v>
      </c>
      <c r="BB75" s="114">
        <v>0.9</v>
      </c>
      <c r="BC75" s="114">
        <v>51.7</v>
      </c>
      <c r="BD75" s="114">
        <v>9.3000000000000007</v>
      </c>
      <c r="BE75" s="114">
        <v>72.5</v>
      </c>
    </row>
    <row r="76" spans="2:57" s="118" customFormat="1" x14ac:dyDescent="0.35"/>
    <row r="77" spans="2:57" ht="129.75" customHeight="1" x14ac:dyDescent="0.35">
      <c r="B77" s="112">
        <v>2012</v>
      </c>
      <c r="C77" s="112" t="s">
        <v>2</v>
      </c>
      <c r="D77" s="115" t="s">
        <v>3</v>
      </c>
      <c r="E77" s="115" t="s">
        <v>300</v>
      </c>
      <c r="F77" s="115" t="s">
        <v>4</v>
      </c>
      <c r="G77" s="115" t="s">
        <v>129</v>
      </c>
      <c r="H77" s="115" t="s">
        <v>130</v>
      </c>
      <c r="I77" s="115" t="s">
        <v>131</v>
      </c>
      <c r="J77" s="115" t="s">
        <v>8</v>
      </c>
      <c r="K77" s="115" t="s">
        <v>129</v>
      </c>
      <c r="L77" s="115" t="s">
        <v>130</v>
      </c>
      <c r="M77" s="115" t="s">
        <v>140</v>
      </c>
      <c r="N77" s="115" t="s">
        <v>9</v>
      </c>
      <c r="O77" s="115" t="s">
        <v>10</v>
      </c>
      <c r="P77" s="112" t="s">
        <v>11</v>
      </c>
      <c r="Q77" s="115" t="s">
        <v>12</v>
      </c>
      <c r="R77" s="115" t="s">
        <v>96</v>
      </c>
      <c r="S77" s="115" t="s">
        <v>109</v>
      </c>
      <c r="T77" s="115" t="s">
        <v>43</v>
      </c>
      <c r="U77" s="115" t="s">
        <v>44</v>
      </c>
      <c r="V77" s="115" t="s">
        <v>45</v>
      </c>
      <c r="W77" s="115" t="s">
        <v>83</v>
      </c>
      <c r="X77" s="115" t="s">
        <v>47</v>
      </c>
      <c r="Y77" s="115" t="s">
        <v>84</v>
      </c>
      <c r="Z77" s="115" t="s">
        <v>110</v>
      </c>
      <c r="AA77" s="115" t="s">
        <v>171</v>
      </c>
      <c r="AB77" s="115" t="s">
        <v>126</v>
      </c>
      <c r="AC77" s="115" t="s">
        <v>19</v>
      </c>
      <c r="AD77" s="115" t="s">
        <v>20</v>
      </c>
      <c r="AE77" s="115" t="s">
        <v>100</v>
      </c>
      <c r="AF77" s="115" t="s">
        <v>22</v>
      </c>
      <c r="AG77" s="115" t="s">
        <v>132</v>
      </c>
      <c r="AH77" s="115" t="s">
        <v>203</v>
      </c>
      <c r="AI77" s="115" t="s">
        <v>133</v>
      </c>
      <c r="AK77" s="115" t="s">
        <v>102</v>
      </c>
      <c r="AL77" s="115" t="s">
        <v>25</v>
      </c>
      <c r="AM77" s="115" t="s">
        <v>206</v>
      </c>
      <c r="AN77" s="115" t="s">
        <v>26</v>
      </c>
      <c r="AO77" s="115" t="s">
        <v>207</v>
      </c>
      <c r="AP77" s="115" t="s">
        <v>208</v>
      </c>
      <c r="AQ77" s="115" t="s">
        <v>204</v>
      </c>
      <c r="AR77" s="115" t="s">
        <v>27</v>
      </c>
      <c r="AS77" s="115" t="s">
        <v>28</v>
      </c>
      <c r="AT77" s="115" t="s">
        <v>209</v>
      </c>
      <c r="AU77" s="115" t="s">
        <v>210</v>
      </c>
      <c r="AV77" s="115" t="s">
        <v>211</v>
      </c>
      <c r="AW77" s="115" t="s">
        <v>29</v>
      </c>
      <c r="AX77" s="115" t="s">
        <v>205</v>
      </c>
      <c r="AY77" s="115" t="s">
        <v>212</v>
      </c>
      <c r="BA77" s="115" t="s">
        <v>213</v>
      </c>
      <c r="BB77" s="115" t="s">
        <v>30</v>
      </c>
      <c r="BC77" s="115" t="s">
        <v>31</v>
      </c>
      <c r="BD77" s="115" t="s">
        <v>32</v>
      </c>
      <c r="BE77" s="115" t="s">
        <v>33</v>
      </c>
    </row>
    <row r="78" spans="2:57" x14ac:dyDescent="0.35">
      <c r="B78" s="113" t="s">
        <v>1</v>
      </c>
      <c r="C78" s="113"/>
      <c r="D78" s="114">
        <v>1741.9</v>
      </c>
      <c r="E78" s="114">
        <v>1717.8</v>
      </c>
      <c r="F78" s="114"/>
      <c r="G78" s="114">
        <v>125.6</v>
      </c>
      <c r="H78" s="114">
        <v>130.9</v>
      </c>
      <c r="I78" s="114">
        <v>-5.3</v>
      </c>
      <c r="J78" s="114"/>
      <c r="K78" s="114">
        <v>23.2</v>
      </c>
      <c r="L78" s="114">
        <v>21.8</v>
      </c>
      <c r="M78" s="114">
        <v>1.4</v>
      </c>
      <c r="N78" s="114">
        <v>27.7</v>
      </c>
      <c r="O78" s="114">
        <v>1741.6</v>
      </c>
      <c r="P78" s="114"/>
      <c r="Q78" s="114">
        <v>644.5</v>
      </c>
      <c r="R78" s="114">
        <v>1097</v>
      </c>
      <c r="S78" s="114"/>
      <c r="T78" s="114">
        <v>415.5</v>
      </c>
      <c r="U78" s="114"/>
      <c r="V78" s="114">
        <v>385.9</v>
      </c>
      <c r="W78" s="114">
        <v>74.2</v>
      </c>
      <c r="X78" s="114">
        <v>8.6999999999999993</v>
      </c>
      <c r="Y78" s="114">
        <v>198</v>
      </c>
      <c r="Z78" s="114">
        <v>14.7</v>
      </c>
      <c r="AA78" s="114"/>
      <c r="AB78" s="114">
        <v>1.2</v>
      </c>
      <c r="AC78" s="114">
        <v>86.6</v>
      </c>
      <c r="AD78" s="114"/>
      <c r="AE78" s="114">
        <v>17.5</v>
      </c>
      <c r="AF78" s="114"/>
      <c r="AG78" s="114">
        <v>0.5</v>
      </c>
      <c r="AH78" s="114">
        <v>14.4</v>
      </c>
      <c r="AI78" s="114">
        <v>2.1</v>
      </c>
      <c r="AK78" s="114">
        <v>63</v>
      </c>
      <c r="AL78" s="114"/>
      <c r="AM78" s="114">
        <v>2.9</v>
      </c>
      <c r="AN78" s="114">
        <v>0.1</v>
      </c>
      <c r="AO78" s="114">
        <v>0</v>
      </c>
      <c r="AP78" s="114">
        <v>0.2</v>
      </c>
      <c r="AQ78" s="114">
        <v>0.4</v>
      </c>
      <c r="AR78" s="114">
        <v>6.7</v>
      </c>
      <c r="AS78" s="114">
        <v>5.5</v>
      </c>
      <c r="AT78" s="114">
        <v>0.1</v>
      </c>
      <c r="AU78" s="114">
        <v>18.5</v>
      </c>
      <c r="AV78" s="114">
        <v>24.8</v>
      </c>
      <c r="AW78" s="114">
        <v>1.9</v>
      </c>
      <c r="AX78" s="114">
        <v>0.3</v>
      </c>
      <c r="AY78" s="114">
        <v>1.4</v>
      </c>
      <c r="BA78" s="114">
        <v>6</v>
      </c>
      <c r="BB78" s="114">
        <v>3.1</v>
      </c>
      <c r="BC78" s="114">
        <v>44.7</v>
      </c>
      <c r="BD78" s="114">
        <v>6.4</v>
      </c>
      <c r="BE78" s="114">
        <v>56</v>
      </c>
    </row>
    <row r="79" spans="2:57" x14ac:dyDescent="0.35">
      <c r="B79" s="113" t="s">
        <v>181</v>
      </c>
      <c r="C79" s="113"/>
      <c r="D79" s="114">
        <v>741.8</v>
      </c>
      <c r="E79" s="114">
        <v>740.2</v>
      </c>
      <c r="F79" s="114"/>
      <c r="G79" s="114">
        <v>60.6</v>
      </c>
      <c r="H79" s="114">
        <v>61.2</v>
      </c>
      <c r="I79" s="114">
        <v>-0.6</v>
      </c>
      <c r="J79" s="114"/>
      <c r="K79" s="114">
        <v>0.5</v>
      </c>
      <c r="L79" s="114">
        <v>0.6</v>
      </c>
      <c r="M79" s="114">
        <v>-0.1</v>
      </c>
      <c r="N79" s="114">
        <v>1.2</v>
      </c>
      <c r="O79" s="114">
        <v>740.7</v>
      </c>
      <c r="P79" s="114"/>
      <c r="Q79" s="114">
        <v>343.1</v>
      </c>
      <c r="R79" s="114">
        <v>397.6</v>
      </c>
      <c r="S79" s="114"/>
      <c r="T79" s="114">
        <v>1</v>
      </c>
      <c r="U79" s="114"/>
      <c r="V79" s="114">
        <v>347.5</v>
      </c>
      <c r="W79" s="114">
        <v>41.5</v>
      </c>
      <c r="X79" s="114">
        <v>0.2</v>
      </c>
      <c r="Y79" s="114">
        <v>0.4</v>
      </c>
      <c r="Z79" s="114">
        <v>6.9</v>
      </c>
      <c r="AA79" s="114"/>
      <c r="AB79" s="114">
        <v>0</v>
      </c>
      <c r="AC79" s="114">
        <v>0.4</v>
      </c>
      <c r="AD79" s="114"/>
      <c r="AE79" s="114">
        <v>0.3</v>
      </c>
      <c r="AF79" s="114"/>
      <c r="AG79" s="114" t="s">
        <v>16</v>
      </c>
      <c r="AH79" s="114">
        <v>0.2</v>
      </c>
      <c r="AI79" s="114">
        <v>0.04</v>
      </c>
      <c r="AK79" s="114">
        <v>0</v>
      </c>
      <c r="AL79" s="114"/>
      <c r="AM79" s="114">
        <v>0</v>
      </c>
      <c r="AN79" s="114" t="s">
        <v>16</v>
      </c>
      <c r="AO79" s="114" t="s">
        <v>16</v>
      </c>
      <c r="AP79" s="114" t="s">
        <v>16</v>
      </c>
      <c r="AQ79" s="114" t="s">
        <v>16</v>
      </c>
      <c r="AR79" s="114" t="s">
        <v>16</v>
      </c>
      <c r="AS79" s="114">
        <v>0</v>
      </c>
      <c r="AT79" s="114" t="s">
        <v>16</v>
      </c>
      <c r="AU79" s="114">
        <v>0</v>
      </c>
      <c r="AV79" s="114">
        <v>0</v>
      </c>
      <c r="AW79" s="114" t="s">
        <v>16</v>
      </c>
      <c r="AX79" s="114" t="s">
        <v>16</v>
      </c>
      <c r="AY79" s="114" t="s">
        <v>16</v>
      </c>
      <c r="BA79" s="114" t="s">
        <v>16</v>
      </c>
      <c r="BB79" s="114">
        <v>0</v>
      </c>
      <c r="BC79" s="114">
        <v>0.02</v>
      </c>
      <c r="BD79" s="114">
        <v>0.06</v>
      </c>
      <c r="BE79" s="114" t="s">
        <v>16</v>
      </c>
    </row>
    <row r="80" spans="2:57" ht="21" x14ac:dyDescent="0.35">
      <c r="B80" s="113" t="s">
        <v>299</v>
      </c>
      <c r="C80" s="113"/>
      <c r="D80" s="114">
        <v>755.5</v>
      </c>
      <c r="E80" s="114">
        <v>753.6</v>
      </c>
      <c r="F80" s="114"/>
      <c r="G80" s="114">
        <v>49</v>
      </c>
      <c r="H80" s="114">
        <v>50.9</v>
      </c>
      <c r="I80" s="114">
        <v>-2</v>
      </c>
      <c r="J80" s="114"/>
      <c r="K80" s="114">
        <v>2.4</v>
      </c>
      <c r="L80" s="114">
        <v>2.5</v>
      </c>
      <c r="M80" s="114">
        <v>-0.1</v>
      </c>
      <c r="N80" s="114">
        <v>9.3000000000000007</v>
      </c>
      <c r="O80" s="114">
        <v>760.8</v>
      </c>
      <c r="P80" s="114"/>
      <c r="Q80" s="114">
        <v>206.2</v>
      </c>
      <c r="R80" s="114">
        <v>554.6</v>
      </c>
      <c r="S80" s="114"/>
      <c r="T80" s="114">
        <v>317.39999999999998</v>
      </c>
      <c r="U80" s="114"/>
      <c r="V80" s="114">
        <v>10.199999999999999</v>
      </c>
      <c r="W80" s="114">
        <v>32.4</v>
      </c>
      <c r="X80" s="114">
        <v>8.4</v>
      </c>
      <c r="Y80" s="114">
        <v>178.4</v>
      </c>
      <c r="Z80" s="114">
        <v>7.8</v>
      </c>
      <c r="AA80" s="114"/>
      <c r="AB80" s="114">
        <v>1</v>
      </c>
      <c r="AC80" s="114">
        <v>75.8</v>
      </c>
      <c r="AD80" s="114"/>
      <c r="AE80" s="114">
        <v>16.600000000000001</v>
      </c>
      <c r="AF80" s="114"/>
      <c r="AG80" s="114">
        <v>0.04</v>
      </c>
      <c r="AH80" s="114">
        <v>14.3</v>
      </c>
      <c r="AI80" s="114">
        <v>2</v>
      </c>
      <c r="AK80" s="114">
        <v>57.3</v>
      </c>
      <c r="AL80" s="114"/>
      <c r="AM80" s="114">
        <v>2.7</v>
      </c>
      <c r="AN80" s="114">
        <v>0.1</v>
      </c>
      <c r="AO80" s="114">
        <v>0</v>
      </c>
      <c r="AP80" s="114">
        <v>0.1</v>
      </c>
      <c r="AQ80" s="114">
        <v>0.3</v>
      </c>
      <c r="AR80" s="114">
        <v>5.9</v>
      </c>
      <c r="AS80" s="114">
        <v>5.3</v>
      </c>
      <c r="AT80" s="114">
        <v>0.1</v>
      </c>
      <c r="AU80" s="114">
        <v>17.2</v>
      </c>
      <c r="AV80" s="114">
        <v>21.8</v>
      </c>
      <c r="AW80" s="114">
        <v>1.8</v>
      </c>
      <c r="AX80" s="114">
        <v>0.3</v>
      </c>
      <c r="AY80" s="114">
        <v>1.4</v>
      </c>
      <c r="BA80" s="114">
        <v>1.9</v>
      </c>
      <c r="BB80" s="114">
        <v>3</v>
      </c>
      <c r="BC80" s="114">
        <v>44.4</v>
      </c>
      <c r="BD80" s="114">
        <v>3.2</v>
      </c>
      <c r="BE80" s="114">
        <v>51</v>
      </c>
    </row>
    <row r="81" spans="2:57" x14ac:dyDescent="0.35">
      <c r="B81" s="113" t="s">
        <v>183</v>
      </c>
      <c r="C81" s="113"/>
      <c r="D81" s="114">
        <v>240</v>
      </c>
      <c r="E81" s="114">
        <v>219.4</v>
      </c>
      <c r="F81" s="114"/>
      <c r="G81" s="114">
        <v>15.4</v>
      </c>
      <c r="H81" s="114">
        <v>18.2</v>
      </c>
      <c r="I81" s="114">
        <v>-2.8</v>
      </c>
      <c r="J81" s="114"/>
      <c r="K81" s="114">
        <v>19.8</v>
      </c>
      <c r="L81" s="114">
        <v>18.2</v>
      </c>
      <c r="M81" s="114">
        <v>1.5</v>
      </c>
      <c r="N81" s="114">
        <v>17.2</v>
      </c>
      <c r="O81" s="114">
        <v>235.3</v>
      </c>
      <c r="P81" s="114"/>
      <c r="Q81" s="114">
        <v>95.1</v>
      </c>
      <c r="R81" s="114">
        <v>140.19999999999999</v>
      </c>
      <c r="S81" s="114"/>
      <c r="T81" s="114">
        <v>95.8</v>
      </c>
      <c r="U81" s="114"/>
      <c r="V81" s="114">
        <v>28.2</v>
      </c>
      <c r="W81" s="114">
        <v>0.2</v>
      </c>
      <c r="X81" s="114">
        <v>0</v>
      </c>
      <c r="Y81" s="114">
        <v>15.9</v>
      </c>
      <c r="Z81" s="114" t="s">
        <v>16</v>
      </c>
      <c r="AA81" s="114"/>
      <c r="AB81" s="114">
        <v>0.1</v>
      </c>
      <c r="AC81" s="114">
        <v>10.199999999999999</v>
      </c>
      <c r="AD81" s="114"/>
      <c r="AE81" s="114">
        <v>0.6</v>
      </c>
      <c r="AF81" s="114"/>
      <c r="AG81" s="114">
        <v>0.5</v>
      </c>
      <c r="AH81" s="114" t="s">
        <v>16</v>
      </c>
      <c r="AI81" s="114">
        <v>0.1</v>
      </c>
      <c r="AK81" s="114">
        <v>5.5</v>
      </c>
      <c r="AL81" s="114"/>
      <c r="AM81" s="114">
        <v>0.2</v>
      </c>
      <c r="AN81" s="114">
        <v>0</v>
      </c>
      <c r="AO81" s="114">
        <v>0</v>
      </c>
      <c r="AP81" s="114">
        <v>0</v>
      </c>
      <c r="AQ81" s="114">
        <v>0</v>
      </c>
      <c r="AR81" s="114">
        <v>0.8</v>
      </c>
      <c r="AS81" s="114">
        <v>0.1</v>
      </c>
      <c r="AT81" s="114">
        <v>0</v>
      </c>
      <c r="AU81" s="114">
        <v>1.3</v>
      </c>
      <c r="AV81" s="114">
        <v>3</v>
      </c>
      <c r="AW81" s="114">
        <v>0</v>
      </c>
      <c r="AX81" s="114">
        <v>0</v>
      </c>
      <c r="AY81" s="114">
        <v>0</v>
      </c>
      <c r="BA81" s="114">
        <v>4.0999999999999996</v>
      </c>
      <c r="BB81" s="114">
        <v>0.1</v>
      </c>
      <c r="BC81" s="114">
        <v>0.3</v>
      </c>
      <c r="BD81" s="114">
        <v>2</v>
      </c>
      <c r="BE81" s="114">
        <v>3.3</v>
      </c>
    </row>
    <row r="82" spans="2:57" x14ac:dyDescent="0.35">
      <c r="B82" s="113" t="s">
        <v>36</v>
      </c>
      <c r="C82" s="113"/>
      <c r="D82" s="114">
        <v>422.1</v>
      </c>
      <c r="E82" s="114">
        <v>422.1</v>
      </c>
      <c r="F82" s="114"/>
      <c r="G82" s="114">
        <v>3.4</v>
      </c>
      <c r="H82" s="114">
        <v>3.7</v>
      </c>
      <c r="I82" s="114">
        <v>-0.4</v>
      </c>
      <c r="J82" s="114"/>
      <c r="K82" s="114">
        <v>16.100000000000001</v>
      </c>
      <c r="L82" s="114">
        <v>16.5</v>
      </c>
      <c r="M82" s="114">
        <v>-0.4</v>
      </c>
      <c r="N82" s="114">
        <v>1.8</v>
      </c>
      <c r="O82" s="114">
        <v>423.1</v>
      </c>
      <c r="P82" s="114"/>
      <c r="Q82" s="114">
        <v>197.7</v>
      </c>
      <c r="R82" s="114">
        <v>225.4</v>
      </c>
      <c r="S82" s="114"/>
      <c r="T82" s="114">
        <v>16.2</v>
      </c>
      <c r="U82" s="114"/>
      <c r="V82" s="114">
        <v>7.7</v>
      </c>
      <c r="W82" s="114">
        <v>22</v>
      </c>
      <c r="X82" s="114">
        <v>12.6</v>
      </c>
      <c r="Y82" s="114">
        <v>166.9</v>
      </c>
      <c r="Z82" s="114" t="s">
        <v>16</v>
      </c>
      <c r="AA82" s="114"/>
      <c r="AB82" s="114" t="s">
        <v>16</v>
      </c>
      <c r="AC82" s="114">
        <v>60.6</v>
      </c>
      <c r="AD82" s="114"/>
      <c r="AE82" s="114">
        <v>4.3</v>
      </c>
      <c r="AF82" s="114"/>
      <c r="AG82" s="114">
        <v>0.9</v>
      </c>
      <c r="AH82" s="114">
        <v>1</v>
      </c>
      <c r="AI82" s="114">
        <v>1.3</v>
      </c>
      <c r="AK82" s="114">
        <v>54.3</v>
      </c>
      <c r="AL82" s="114"/>
      <c r="AM82" s="114">
        <v>1.3</v>
      </c>
      <c r="AN82" s="114">
        <v>0</v>
      </c>
      <c r="AO82" s="114">
        <v>0</v>
      </c>
      <c r="AP82" s="114">
        <v>0.5</v>
      </c>
      <c r="AQ82" s="114">
        <v>0.8</v>
      </c>
      <c r="AR82" s="114">
        <v>17.7</v>
      </c>
      <c r="AS82" s="114">
        <v>2.5</v>
      </c>
      <c r="AT82" s="114">
        <v>0.1</v>
      </c>
      <c r="AU82" s="114">
        <v>1</v>
      </c>
      <c r="AV82" s="114">
        <v>29.4</v>
      </c>
      <c r="AW82" s="114">
        <v>0.3</v>
      </c>
      <c r="AX82" s="114">
        <v>0.2</v>
      </c>
      <c r="AY82" s="114">
        <v>0.4</v>
      </c>
      <c r="BA82" s="114">
        <v>2</v>
      </c>
      <c r="BB82" s="114">
        <v>3.9</v>
      </c>
      <c r="BC82" s="114">
        <v>31.7</v>
      </c>
      <c r="BD82" s="114">
        <v>12.8</v>
      </c>
      <c r="BE82" s="114">
        <v>51.7</v>
      </c>
    </row>
    <row r="83" spans="2:57" x14ac:dyDescent="0.35">
      <c r="B83" s="113" t="s">
        <v>37</v>
      </c>
      <c r="C83" s="113"/>
      <c r="D83" s="114">
        <v>13.6</v>
      </c>
      <c r="E83" s="114">
        <v>13.6</v>
      </c>
      <c r="F83" s="114"/>
      <c r="G83" s="114" t="s">
        <v>16</v>
      </c>
      <c r="H83" s="114" t="s">
        <v>16</v>
      </c>
      <c r="I83" s="114" t="s">
        <v>16</v>
      </c>
      <c r="J83" s="114"/>
      <c r="K83" s="114">
        <v>0.1</v>
      </c>
      <c r="L83" s="114">
        <v>0.1</v>
      </c>
      <c r="M83" s="114">
        <v>0</v>
      </c>
      <c r="N83" s="114" t="s">
        <v>16</v>
      </c>
      <c r="O83" s="114">
        <v>13.6</v>
      </c>
      <c r="P83" s="114"/>
      <c r="Q83" s="114" t="s">
        <v>16</v>
      </c>
      <c r="R83" s="114">
        <v>13.6</v>
      </c>
      <c r="S83" s="114"/>
      <c r="T83" s="114">
        <v>6.8</v>
      </c>
      <c r="U83" s="114"/>
      <c r="V83" s="114" t="s">
        <v>16</v>
      </c>
      <c r="W83" s="114" t="s">
        <v>16</v>
      </c>
      <c r="X83" s="114">
        <v>0</v>
      </c>
      <c r="Y83" s="114">
        <v>6.8</v>
      </c>
      <c r="Z83" s="114" t="s">
        <v>16</v>
      </c>
      <c r="AA83" s="114"/>
      <c r="AB83" s="114">
        <v>0.05</v>
      </c>
      <c r="AC83" s="114">
        <v>6.6</v>
      </c>
      <c r="AD83" s="114"/>
      <c r="AE83" s="114">
        <v>0</v>
      </c>
      <c r="AF83" s="114"/>
      <c r="AG83" s="114">
        <v>0</v>
      </c>
      <c r="AH83" s="114">
        <v>0</v>
      </c>
      <c r="AI83" s="114">
        <v>0</v>
      </c>
      <c r="AK83" s="114">
        <v>6.6</v>
      </c>
      <c r="AL83" s="114"/>
      <c r="AM83" s="114">
        <v>0.1</v>
      </c>
      <c r="AN83" s="114">
        <v>0</v>
      </c>
      <c r="AO83" s="114" t="s">
        <v>16</v>
      </c>
      <c r="AP83" s="114">
        <v>0.2</v>
      </c>
      <c r="AQ83" s="114">
        <v>0.1</v>
      </c>
      <c r="AR83" s="114">
        <v>0.5</v>
      </c>
      <c r="AS83" s="114">
        <v>0.2</v>
      </c>
      <c r="AT83" s="114" t="s">
        <v>16</v>
      </c>
      <c r="AU83" s="114">
        <v>0</v>
      </c>
      <c r="AV83" s="114">
        <v>5.5</v>
      </c>
      <c r="AW83" s="114">
        <v>0</v>
      </c>
      <c r="AX83" s="114">
        <v>0</v>
      </c>
      <c r="AY83" s="114">
        <v>0</v>
      </c>
      <c r="BA83" s="114">
        <v>0</v>
      </c>
      <c r="BB83" s="114" t="s">
        <v>16</v>
      </c>
      <c r="BC83" s="114">
        <v>0</v>
      </c>
      <c r="BD83" s="114">
        <v>0.1</v>
      </c>
      <c r="BE83" s="114" t="s">
        <v>16</v>
      </c>
    </row>
    <row r="84" spans="2:57" x14ac:dyDescent="0.35">
      <c r="B84" s="113" t="s">
        <v>175</v>
      </c>
      <c r="C84" s="113"/>
      <c r="D84" s="114">
        <v>368.4</v>
      </c>
      <c r="E84" s="114">
        <v>368.4</v>
      </c>
      <c r="F84" s="114"/>
      <c r="G84" s="114" t="s">
        <v>16</v>
      </c>
      <c r="H84" s="114" t="s">
        <v>16</v>
      </c>
      <c r="I84" s="114" t="s">
        <v>16</v>
      </c>
      <c r="J84" s="114"/>
      <c r="K84" s="114" t="s">
        <v>16</v>
      </c>
      <c r="L84" s="114" t="s">
        <v>16</v>
      </c>
      <c r="M84" s="114" t="s">
        <v>16</v>
      </c>
      <c r="N84" s="114">
        <v>2.9</v>
      </c>
      <c r="O84" s="114">
        <v>371.2</v>
      </c>
      <c r="P84" s="114"/>
      <c r="Q84" s="114">
        <v>4.9000000000000004</v>
      </c>
      <c r="R84" s="114">
        <v>366.3</v>
      </c>
      <c r="S84" s="114"/>
      <c r="T84" s="114">
        <v>1.4</v>
      </c>
      <c r="U84" s="114"/>
      <c r="V84" s="114" t="s">
        <v>16</v>
      </c>
      <c r="W84" s="114" t="s">
        <v>16</v>
      </c>
      <c r="X84" s="114" t="s">
        <v>16</v>
      </c>
      <c r="Y84" s="114">
        <v>328.1</v>
      </c>
      <c r="Z84" s="114">
        <v>36.700000000000003</v>
      </c>
      <c r="AA84" s="114"/>
      <c r="AB84" s="114">
        <v>5.3</v>
      </c>
      <c r="AC84" s="114">
        <v>197.4</v>
      </c>
      <c r="AD84" s="114"/>
      <c r="AE84" s="114">
        <v>43.5</v>
      </c>
      <c r="AF84" s="114"/>
      <c r="AG84" s="114">
        <v>2.9</v>
      </c>
      <c r="AH84" s="114">
        <v>31.1</v>
      </c>
      <c r="AI84" s="114">
        <v>6.9</v>
      </c>
      <c r="AK84" s="114">
        <v>113.3</v>
      </c>
      <c r="AL84" s="114"/>
      <c r="AM84" s="114">
        <v>6</v>
      </c>
      <c r="AN84" s="114">
        <v>1.3</v>
      </c>
      <c r="AO84" s="114">
        <v>0.1</v>
      </c>
      <c r="AP84" s="114">
        <v>1.4</v>
      </c>
      <c r="AQ84" s="114">
        <v>7.7</v>
      </c>
      <c r="AR84" s="114">
        <v>8</v>
      </c>
      <c r="AS84" s="114">
        <v>14.4</v>
      </c>
      <c r="AT84" s="114">
        <v>2.2000000000000002</v>
      </c>
      <c r="AU84" s="114">
        <v>6.1</v>
      </c>
      <c r="AV84" s="114">
        <v>52.7</v>
      </c>
      <c r="AW84" s="114">
        <v>5.3</v>
      </c>
      <c r="AX84" s="114">
        <v>2.8</v>
      </c>
      <c r="AY84" s="114">
        <v>4.5</v>
      </c>
      <c r="BA84" s="114">
        <v>40.700000000000003</v>
      </c>
      <c r="BB84" s="114">
        <v>4.3</v>
      </c>
      <c r="BC84" s="114">
        <v>31.4</v>
      </c>
      <c r="BD84" s="114">
        <v>42.5</v>
      </c>
      <c r="BE84" s="114">
        <v>47.3</v>
      </c>
    </row>
    <row r="85" spans="2:57" x14ac:dyDescent="0.35">
      <c r="B85" s="113" t="s">
        <v>176</v>
      </c>
      <c r="C85" s="113"/>
      <c r="D85" s="114">
        <v>190.9</v>
      </c>
      <c r="E85" s="114">
        <v>190.9</v>
      </c>
      <c r="F85" s="114"/>
      <c r="G85" s="114" t="s">
        <v>16</v>
      </c>
      <c r="H85" s="114" t="s">
        <v>16</v>
      </c>
      <c r="I85" s="114" t="s">
        <v>16</v>
      </c>
      <c r="J85" s="114"/>
      <c r="K85" s="114" t="s">
        <v>16</v>
      </c>
      <c r="L85" s="114" t="s">
        <v>16</v>
      </c>
      <c r="M85" s="114" t="s">
        <v>16</v>
      </c>
      <c r="N85" s="114" t="s">
        <v>16</v>
      </c>
      <c r="O85" s="114">
        <v>190.9</v>
      </c>
      <c r="P85" s="114"/>
      <c r="Q85" s="114" t="s">
        <v>16</v>
      </c>
      <c r="R85" s="114">
        <v>190.9</v>
      </c>
      <c r="S85" s="114"/>
      <c r="T85" s="114" t="s">
        <v>16</v>
      </c>
      <c r="U85" s="114"/>
      <c r="V85" s="114" t="s">
        <v>16</v>
      </c>
      <c r="W85" s="114" t="s">
        <v>16</v>
      </c>
      <c r="X85" s="114" t="s">
        <v>16</v>
      </c>
      <c r="Y85" s="114">
        <v>176.9</v>
      </c>
      <c r="Z85" s="114">
        <v>14.1</v>
      </c>
      <c r="AA85" s="114"/>
      <c r="AB85" s="114">
        <v>3.6</v>
      </c>
      <c r="AC85" s="114">
        <v>76.099999999999994</v>
      </c>
      <c r="AD85" s="114"/>
      <c r="AE85" s="114">
        <v>5.0999999999999996</v>
      </c>
      <c r="AF85" s="114"/>
      <c r="AG85" s="114">
        <v>0.8</v>
      </c>
      <c r="AH85" s="114">
        <v>2.9</v>
      </c>
      <c r="AI85" s="114">
        <v>0.9</v>
      </c>
      <c r="AK85" s="114">
        <v>61.1</v>
      </c>
      <c r="AL85" s="114"/>
      <c r="AM85" s="114">
        <v>6.1</v>
      </c>
      <c r="AN85" s="114">
        <v>0.4</v>
      </c>
      <c r="AO85" s="114">
        <v>0.1</v>
      </c>
      <c r="AP85" s="114">
        <v>1.6</v>
      </c>
      <c r="AQ85" s="114">
        <v>6.1</v>
      </c>
      <c r="AR85" s="114">
        <v>10.3</v>
      </c>
      <c r="AS85" s="114">
        <v>16.100000000000001</v>
      </c>
      <c r="AT85" s="114">
        <v>0.7</v>
      </c>
      <c r="AU85" s="114">
        <v>2.9</v>
      </c>
      <c r="AV85" s="114">
        <v>10.5</v>
      </c>
      <c r="AW85" s="114">
        <v>1.8</v>
      </c>
      <c r="AX85" s="114">
        <v>1.6</v>
      </c>
      <c r="AY85" s="114">
        <v>2.7</v>
      </c>
      <c r="BA85" s="114">
        <v>9.9</v>
      </c>
      <c r="BB85" s="114">
        <v>1.2</v>
      </c>
      <c r="BC85" s="114">
        <v>3.4</v>
      </c>
      <c r="BD85" s="114">
        <v>20.100000000000001</v>
      </c>
      <c r="BE85" s="114">
        <v>72.5</v>
      </c>
    </row>
    <row r="86" spans="2:57" ht="31.5" x14ac:dyDescent="0.35">
      <c r="B86" s="113" t="s">
        <v>177</v>
      </c>
      <c r="C86" s="113"/>
      <c r="D86" s="114">
        <v>1103.8</v>
      </c>
      <c r="E86" s="114">
        <v>1082.0999999999999</v>
      </c>
      <c r="F86" s="114"/>
      <c r="G86" s="114">
        <v>66.3</v>
      </c>
      <c r="H86" s="114">
        <v>71.2</v>
      </c>
      <c r="I86" s="114">
        <v>-4.9000000000000004</v>
      </c>
      <c r="J86" s="114"/>
      <c r="K86" s="114">
        <v>30.2</v>
      </c>
      <c r="L86" s="114">
        <v>28.4</v>
      </c>
      <c r="M86" s="114">
        <v>1.7</v>
      </c>
      <c r="N86" s="114">
        <v>27.5</v>
      </c>
      <c r="O86" s="114">
        <v>1106.4000000000001</v>
      </c>
      <c r="P86" s="114"/>
      <c r="Q86" s="114">
        <v>390.6</v>
      </c>
      <c r="R86" s="114">
        <v>715.9</v>
      </c>
      <c r="S86" s="114"/>
      <c r="T86" s="114">
        <v>435.5</v>
      </c>
      <c r="U86" s="114"/>
      <c r="V86" s="114" t="s">
        <v>16</v>
      </c>
      <c r="W86" s="114" t="s">
        <v>16</v>
      </c>
      <c r="X86" s="114" t="s">
        <v>16</v>
      </c>
      <c r="Y86" s="114">
        <v>266.10000000000002</v>
      </c>
      <c r="Z86" s="114">
        <v>14.7</v>
      </c>
      <c r="AA86" s="114"/>
      <c r="AB86" s="114">
        <v>1.5</v>
      </c>
      <c r="AC86" s="114">
        <v>144.30000000000001</v>
      </c>
      <c r="AD86" s="114"/>
      <c r="AE86" s="114">
        <v>18.2</v>
      </c>
      <c r="AF86" s="114"/>
      <c r="AG86" s="114">
        <v>0.5</v>
      </c>
      <c r="AH86" s="114">
        <v>14.6</v>
      </c>
      <c r="AI86" s="114">
        <v>2.5</v>
      </c>
      <c r="AK86" s="114">
        <v>119.6</v>
      </c>
      <c r="AL86" s="114"/>
      <c r="AM86" s="114">
        <v>3.1</v>
      </c>
      <c r="AN86" s="114">
        <v>0.1</v>
      </c>
      <c r="AO86" s="114">
        <v>0</v>
      </c>
      <c r="AP86" s="114">
        <v>0.4</v>
      </c>
      <c r="AQ86" s="114">
        <v>1.1000000000000001</v>
      </c>
      <c r="AR86" s="114">
        <v>24.8</v>
      </c>
      <c r="AS86" s="114">
        <v>8</v>
      </c>
      <c r="AT86" s="114">
        <v>0.1</v>
      </c>
      <c r="AU86" s="114">
        <v>18.8</v>
      </c>
      <c r="AV86" s="114">
        <v>59.1</v>
      </c>
      <c r="AW86" s="114">
        <v>1.9</v>
      </c>
      <c r="AX86" s="114">
        <v>0.3</v>
      </c>
      <c r="AY86" s="114">
        <v>1.6</v>
      </c>
      <c r="BA86" s="114">
        <v>6.5</v>
      </c>
      <c r="BB86" s="114">
        <v>3.3</v>
      </c>
      <c r="BC86" s="114">
        <v>46</v>
      </c>
      <c r="BD86" s="114">
        <v>7.4</v>
      </c>
      <c r="BE86" s="114">
        <v>62.8</v>
      </c>
    </row>
    <row r="87" spans="2:57" s="118" customFormat="1" x14ac:dyDescent="0.35"/>
    <row r="88" spans="2:57" ht="134.25" customHeight="1" x14ac:dyDescent="0.35">
      <c r="B88" s="112">
        <v>2013</v>
      </c>
      <c r="C88" s="112" t="s">
        <v>2</v>
      </c>
      <c r="D88" s="115" t="s">
        <v>3</v>
      </c>
      <c r="E88" s="115" t="s">
        <v>300</v>
      </c>
      <c r="F88" s="115" t="s">
        <v>4</v>
      </c>
      <c r="G88" s="115" t="s">
        <v>129</v>
      </c>
      <c r="H88" s="115" t="s">
        <v>130</v>
      </c>
      <c r="I88" s="115" t="s">
        <v>131</v>
      </c>
      <c r="J88" s="115" t="s">
        <v>8</v>
      </c>
      <c r="K88" s="115" t="s">
        <v>129</v>
      </c>
      <c r="L88" s="115" t="s">
        <v>130</v>
      </c>
      <c r="M88" s="115" t="s">
        <v>131</v>
      </c>
      <c r="N88" s="115" t="s">
        <v>9</v>
      </c>
      <c r="O88" s="115" t="s">
        <v>10</v>
      </c>
      <c r="P88" s="112" t="s">
        <v>11</v>
      </c>
      <c r="Q88" s="115" t="s">
        <v>12</v>
      </c>
      <c r="R88" s="115" t="s">
        <v>96</v>
      </c>
      <c r="S88" s="115" t="s">
        <v>109</v>
      </c>
      <c r="T88" s="115" t="s">
        <v>43</v>
      </c>
      <c r="U88" s="115" t="s">
        <v>44</v>
      </c>
      <c r="V88" s="115" t="s">
        <v>45</v>
      </c>
      <c r="W88" s="115" t="s">
        <v>83</v>
      </c>
      <c r="X88" s="115" t="s">
        <v>47</v>
      </c>
      <c r="Y88" s="115" t="s">
        <v>84</v>
      </c>
      <c r="Z88" s="115" t="s">
        <v>110</v>
      </c>
      <c r="AA88" s="115" t="s">
        <v>171</v>
      </c>
      <c r="AB88" s="115" t="s">
        <v>126</v>
      </c>
      <c r="AC88" s="115" t="s">
        <v>19</v>
      </c>
      <c r="AD88" s="115" t="s">
        <v>109</v>
      </c>
      <c r="AE88" s="115" t="s">
        <v>100</v>
      </c>
      <c r="AF88" s="115" t="s">
        <v>22</v>
      </c>
      <c r="AG88" s="115" t="s">
        <v>132</v>
      </c>
      <c r="AH88" s="115" t="s">
        <v>203</v>
      </c>
      <c r="AI88" s="115" t="s">
        <v>133</v>
      </c>
      <c r="AK88" s="115" t="s">
        <v>102</v>
      </c>
      <c r="AL88" s="115" t="s">
        <v>25</v>
      </c>
      <c r="AM88" s="115" t="s">
        <v>265</v>
      </c>
      <c r="AN88" s="115" t="s">
        <v>26</v>
      </c>
      <c r="AO88" s="115" t="s">
        <v>134</v>
      </c>
      <c r="AP88" s="115" t="s">
        <v>135</v>
      </c>
      <c r="AQ88" s="115" t="s">
        <v>204</v>
      </c>
      <c r="AR88" s="115" t="s">
        <v>27</v>
      </c>
      <c r="AS88" s="115" t="s">
        <v>28</v>
      </c>
      <c r="AT88" s="115" t="s">
        <v>136</v>
      </c>
      <c r="AU88" s="115" t="s">
        <v>137</v>
      </c>
      <c r="AV88" s="115" t="s">
        <v>138</v>
      </c>
      <c r="AW88" s="115" t="s">
        <v>29</v>
      </c>
      <c r="AX88" s="115" t="s">
        <v>205</v>
      </c>
      <c r="AY88" s="115" t="s">
        <v>139</v>
      </c>
      <c r="BA88" s="115" t="s">
        <v>108</v>
      </c>
      <c r="BB88" s="115" t="s">
        <v>30</v>
      </c>
      <c r="BC88" s="115" t="s">
        <v>31</v>
      </c>
      <c r="BD88" s="115" t="s">
        <v>32</v>
      </c>
      <c r="BE88" s="115" t="s">
        <v>33</v>
      </c>
    </row>
    <row r="89" spans="2:57" x14ac:dyDescent="0.35">
      <c r="B89" s="113" t="s">
        <v>1</v>
      </c>
      <c r="C89" s="113"/>
      <c r="D89" s="114">
        <v>1767.7</v>
      </c>
      <c r="E89" s="114">
        <v>1733.6</v>
      </c>
      <c r="F89" s="114"/>
      <c r="G89" s="114">
        <v>126.2</v>
      </c>
      <c r="H89" s="114">
        <v>134</v>
      </c>
      <c r="I89" s="114">
        <v>-7.8</v>
      </c>
      <c r="J89" s="114"/>
      <c r="K89" s="114">
        <v>22.8</v>
      </c>
      <c r="L89" s="114">
        <v>28.6</v>
      </c>
      <c r="M89" s="114">
        <v>-5.9</v>
      </c>
      <c r="N89" s="114">
        <v>29.6</v>
      </c>
      <c r="O89" s="114">
        <v>1749.5</v>
      </c>
      <c r="P89" s="114"/>
      <c r="Q89" s="114">
        <v>670.7</v>
      </c>
      <c r="R89" s="114">
        <v>1078.7</v>
      </c>
      <c r="S89" s="114"/>
      <c r="T89" s="114">
        <v>389</v>
      </c>
      <c r="U89" s="114"/>
      <c r="V89" s="114">
        <v>391</v>
      </c>
      <c r="W89" s="114">
        <v>76.900000000000006</v>
      </c>
      <c r="X89" s="114">
        <v>10.199999999999999</v>
      </c>
      <c r="Y89" s="114">
        <v>196.7</v>
      </c>
      <c r="Z89" s="114">
        <v>14.9</v>
      </c>
      <c r="AA89" s="114"/>
      <c r="AB89" s="114">
        <v>1.8</v>
      </c>
      <c r="AC89" s="114">
        <v>78</v>
      </c>
      <c r="AD89" s="114"/>
      <c r="AE89" s="114">
        <v>12.5</v>
      </c>
      <c r="AF89" s="114"/>
      <c r="AG89" s="114">
        <v>0.5</v>
      </c>
      <c r="AH89" s="114">
        <v>10.199999999999999</v>
      </c>
      <c r="AI89" s="114">
        <v>1.3</v>
      </c>
      <c r="AK89" s="114">
        <v>59.7</v>
      </c>
      <c r="AL89" s="114"/>
      <c r="AM89" s="114">
        <v>2.4</v>
      </c>
      <c r="AN89" s="114">
        <v>7.0000000000000007E-2</v>
      </c>
      <c r="AO89" s="114">
        <v>0.05</v>
      </c>
      <c r="AP89" s="114">
        <v>0.2</v>
      </c>
      <c r="AQ89" s="114">
        <v>0.3</v>
      </c>
      <c r="AR89" s="114">
        <v>5.8</v>
      </c>
      <c r="AS89" s="114">
        <v>5.3</v>
      </c>
      <c r="AT89" s="114">
        <v>0.5</v>
      </c>
      <c r="AU89" s="114">
        <v>17.899999999999999</v>
      </c>
      <c r="AV89" s="114">
        <v>23.8</v>
      </c>
      <c r="AW89" s="114">
        <v>1.7</v>
      </c>
      <c r="AX89" s="114">
        <v>0.3</v>
      </c>
      <c r="AY89" s="114">
        <v>1.2</v>
      </c>
      <c r="BA89" s="114">
        <v>5.8</v>
      </c>
      <c r="BB89" s="114">
        <v>3.4</v>
      </c>
      <c r="BC89" s="114">
        <v>45.4</v>
      </c>
      <c r="BD89" s="114">
        <v>5.4</v>
      </c>
      <c r="BE89" s="114">
        <v>62.8</v>
      </c>
    </row>
    <row r="90" spans="2:57" x14ac:dyDescent="0.35">
      <c r="B90" s="113" t="s">
        <v>181</v>
      </c>
      <c r="C90" s="113"/>
      <c r="D90" s="114">
        <v>746</v>
      </c>
      <c r="E90" s="114">
        <v>744.7</v>
      </c>
      <c r="F90" s="114"/>
      <c r="G90" s="114">
        <v>71.099999999999994</v>
      </c>
      <c r="H90" s="114">
        <v>73.3</v>
      </c>
      <c r="I90" s="114">
        <v>-2.2000000000000002</v>
      </c>
      <c r="J90" s="114"/>
      <c r="K90" s="114">
        <v>0.6</v>
      </c>
      <c r="L90" s="114">
        <v>0.5</v>
      </c>
      <c r="M90" s="114">
        <v>0.2</v>
      </c>
      <c r="N90" s="114">
        <v>1.2</v>
      </c>
      <c r="O90" s="114">
        <v>743.9</v>
      </c>
      <c r="P90" s="114"/>
      <c r="Q90" s="114">
        <v>338.4</v>
      </c>
      <c r="R90" s="114">
        <v>405.5</v>
      </c>
      <c r="S90" s="114"/>
      <c r="T90" s="114">
        <v>1</v>
      </c>
      <c r="U90" s="114"/>
      <c r="V90" s="114">
        <v>352.7</v>
      </c>
      <c r="W90" s="114">
        <v>44.2</v>
      </c>
      <c r="X90" s="114">
        <v>0.2</v>
      </c>
      <c r="Y90" s="114">
        <v>0.4</v>
      </c>
      <c r="Z90" s="114">
        <v>7</v>
      </c>
      <c r="AA90" s="114"/>
      <c r="AB90" s="114">
        <v>0.01</v>
      </c>
      <c r="AC90" s="114">
        <v>0.3</v>
      </c>
      <c r="AD90" s="114"/>
      <c r="AE90" s="114">
        <v>0.3</v>
      </c>
      <c r="AF90" s="114"/>
      <c r="AG90" s="114" t="s">
        <v>16</v>
      </c>
      <c r="AH90" s="114">
        <v>0.1</v>
      </c>
      <c r="AI90" s="114">
        <v>3.0000000000000001E-3</v>
      </c>
      <c r="AK90" s="114">
        <v>0.03</v>
      </c>
      <c r="AL90" s="114"/>
      <c r="AM90" s="114">
        <v>0</v>
      </c>
      <c r="AN90" s="114">
        <v>0</v>
      </c>
      <c r="AO90" s="114">
        <v>0</v>
      </c>
      <c r="AP90" s="114">
        <v>0</v>
      </c>
      <c r="AQ90" s="114">
        <v>0</v>
      </c>
      <c r="AR90" s="114">
        <v>0</v>
      </c>
      <c r="AS90" s="114">
        <v>0</v>
      </c>
      <c r="AT90" s="114">
        <v>0</v>
      </c>
      <c r="AU90" s="114">
        <v>0</v>
      </c>
      <c r="AV90" s="114">
        <v>0</v>
      </c>
      <c r="AW90" s="114">
        <v>0</v>
      </c>
      <c r="AX90" s="114">
        <v>0.01</v>
      </c>
      <c r="AY90" s="114">
        <v>0</v>
      </c>
      <c r="BA90" s="114" t="s">
        <v>16</v>
      </c>
      <c r="BB90" s="114">
        <v>0</v>
      </c>
      <c r="BC90" s="114">
        <v>0.03</v>
      </c>
      <c r="BD90" s="114">
        <v>0.09</v>
      </c>
      <c r="BE90" s="114" t="s">
        <v>16</v>
      </c>
    </row>
    <row r="91" spans="2:57" x14ac:dyDescent="0.35">
      <c r="B91" s="113" t="s">
        <v>301</v>
      </c>
      <c r="C91" s="113"/>
      <c r="D91" s="114">
        <v>770.4</v>
      </c>
      <c r="E91" s="114">
        <v>768.8</v>
      </c>
      <c r="F91" s="114"/>
      <c r="G91" s="114">
        <v>35.6</v>
      </c>
      <c r="H91" s="114">
        <v>44.3</v>
      </c>
      <c r="I91" s="114">
        <v>-8.6999999999999993</v>
      </c>
      <c r="J91" s="114"/>
      <c r="K91" s="114">
        <v>2.5</v>
      </c>
      <c r="L91" s="114">
        <v>5.4</v>
      </c>
      <c r="M91" s="114">
        <v>-2.9</v>
      </c>
      <c r="N91" s="114">
        <v>9.5</v>
      </c>
      <c r="O91" s="114">
        <v>766.7</v>
      </c>
      <c r="P91" s="114"/>
      <c r="Q91" s="114">
        <v>226.7</v>
      </c>
      <c r="R91" s="114">
        <v>540</v>
      </c>
      <c r="S91" s="114"/>
      <c r="T91" s="114">
        <v>300.7</v>
      </c>
      <c r="U91" s="114"/>
      <c r="V91" s="114">
        <v>10.199999999999999</v>
      </c>
      <c r="W91" s="114">
        <v>32.4</v>
      </c>
      <c r="X91" s="114">
        <v>9.9</v>
      </c>
      <c r="Y91" s="114">
        <v>178.9</v>
      </c>
      <c r="Z91" s="114">
        <v>7.8</v>
      </c>
      <c r="AA91" s="114"/>
      <c r="AB91" s="114">
        <v>1.5</v>
      </c>
      <c r="AC91" s="114">
        <v>67.5</v>
      </c>
      <c r="AD91" s="114"/>
      <c r="AE91" s="114">
        <v>11.6</v>
      </c>
      <c r="AF91" s="114"/>
      <c r="AG91" s="114">
        <v>0.06</v>
      </c>
      <c r="AH91" s="114">
        <v>10</v>
      </c>
      <c r="AI91" s="114">
        <v>1.2</v>
      </c>
      <c r="AK91" s="114">
        <v>54.1</v>
      </c>
      <c r="AL91" s="114"/>
      <c r="AM91" s="114">
        <v>2.2999999999999998</v>
      </c>
      <c r="AN91" s="114">
        <v>7.0000000000000007E-2</v>
      </c>
      <c r="AO91" s="114">
        <v>0.05</v>
      </c>
      <c r="AP91" s="114">
        <v>0.1</v>
      </c>
      <c r="AQ91" s="114">
        <v>0.1</v>
      </c>
      <c r="AR91" s="114">
        <v>5.2</v>
      </c>
      <c r="AS91" s="114">
        <v>5.0999999999999996</v>
      </c>
      <c r="AT91" s="114">
        <v>0.5</v>
      </c>
      <c r="AU91" s="114">
        <v>16.7</v>
      </c>
      <c r="AV91" s="114">
        <v>20.7</v>
      </c>
      <c r="AW91" s="114">
        <v>1.7</v>
      </c>
      <c r="AX91" s="114">
        <v>0.3</v>
      </c>
      <c r="AY91" s="114">
        <v>1.1000000000000001</v>
      </c>
      <c r="BA91" s="114">
        <v>1.9</v>
      </c>
      <c r="BB91" s="114">
        <v>3.3</v>
      </c>
      <c r="BC91" s="114">
        <v>45</v>
      </c>
      <c r="BD91" s="114">
        <v>2.8</v>
      </c>
      <c r="BE91" s="114">
        <v>58.8</v>
      </c>
    </row>
    <row r="92" spans="2:57" x14ac:dyDescent="0.35">
      <c r="B92" s="113" t="s">
        <v>183</v>
      </c>
      <c r="C92" s="113"/>
      <c r="D92" s="114">
        <v>246.8</v>
      </c>
      <c r="E92" s="114">
        <v>215.6</v>
      </c>
      <c r="F92" s="114"/>
      <c r="G92" s="114">
        <v>19</v>
      </c>
      <c r="H92" s="114">
        <v>15.8</v>
      </c>
      <c r="I92" s="114">
        <v>3.1</v>
      </c>
      <c r="J92" s="114"/>
      <c r="K92" s="114">
        <v>19.100000000000001</v>
      </c>
      <c r="L92" s="114">
        <v>22.2</v>
      </c>
      <c r="M92" s="114">
        <v>-3.1</v>
      </c>
      <c r="N92" s="114">
        <v>18.899999999999999</v>
      </c>
      <c r="O92" s="114">
        <v>234.5</v>
      </c>
      <c r="P92" s="114"/>
      <c r="Q92" s="114">
        <v>105.7</v>
      </c>
      <c r="R92" s="114">
        <v>128.80000000000001</v>
      </c>
      <c r="S92" s="114"/>
      <c r="T92" s="114">
        <v>86.3</v>
      </c>
      <c r="U92" s="114"/>
      <c r="V92" s="114">
        <v>28</v>
      </c>
      <c r="W92" s="114">
        <v>0.2</v>
      </c>
      <c r="X92" s="114">
        <v>7.0000000000000007E-2</v>
      </c>
      <c r="Y92" s="114">
        <v>14.2</v>
      </c>
      <c r="Z92" s="114" t="s">
        <v>16</v>
      </c>
      <c r="AA92" s="114"/>
      <c r="AB92" s="114">
        <v>7.0000000000000007E-2</v>
      </c>
      <c r="AC92" s="114">
        <v>9.9</v>
      </c>
      <c r="AD92" s="114"/>
      <c r="AE92" s="114">
        <v>0.6</v>
      </c>
      <c r="AF92" s="114"/>
      <c r="AG92" s="114">
        <v>0.5</v>
      </c>
      <c r="AH92" s="114" t="s">
        <v>16</v>
      </c>
      <c r="AI92" s="114">
        <v>0.1</v>
      </c>
      <c r="AK92" s="114">
        <v>5.4</v>
      </c>
      <c r="AL92" s="114"/>
      <c r="AM92" s="114">
        <v>0.2</v>
      </c>
      <c r="AN92" s="114">
        <v>0</v>
      </c>
      <c r="AO92" s="114">
        <v>0</v>
      </c>
      <c r="AP92" s="114">
        <v>0</v>
      </c>
      <c r="AQ92" s="114">
        <v>0.01</v>
      </c>
      <c r="AR92" s="114">
        <v>0.7</v>
      </c>
      <c r="AS92" s="114">
        <v>0.2</v>
      </c>
      <c r="AT92" s="114">
        <v>0</v>
      </c>
      <c r="AU92" s="114">
        <v>1.3</v>
      </c>
      <c r="AV92" s="114">
        <v>3.1</v>
      </c>
      <c r="AW92" s="114">
        <v>0.01</v>
      </c>
      <c r="AX92" s="114">
        <v>0</v>
      </c>
      <c r="AY92" s="114">
        <v>0.02</v>
      </c>
      <c r="BA92" s="114">
        <v>3.9</v>
      </c>
      <c r="BB92" s="114">
        <v>0.1</v>
      </c>
      <c r="BC92" s="114">
        <v>0.3</v>
      </c>
      <c r="BD92" s="114">
        <v>1.3</v>
      </c>
      <c r="BE92" s="114">
        <v>2.5</v>
      </c>
    </row>
    <row r="93" spans="2:57" x14ac:dyDescent="0.35">
      <c r="B93" s="113" t="s">
        <v>36</v>
      </c>
      <c r="C93" s="113"/>
      <c r="D93" s="114">
        <v>437.9</v>
      </c>
      <c r="E93" s="114">
        <v>437.9</v>
      </c>
      <c r="F93" s="114"/>
      <c r="G93" s="114">
        <v>3.3</v>
      </c>
      <c r="H93" s="114">
        <v>3.9</v>
      </c>
      <c r="I93" s="114">
        <v>-0.6</v>
      </c>
      <c r="J93" s="114"/>
      <c r="K93" s="114">
        <v>17.100000000000001</v>
      </c>
      <c r="L93" s="114">
        <v>17.8</v>
      </c>
      <c r="M93" s="114">
        <v>-0.8</v>
      </c>
      <c r="N93" s="114">
        <v>1.4</v>
      </c>
      <c r="O93" s="114">
        <v>437.9</v>
      </c>
      <c r="P93" s="114"/>
      <c r="Q93" s="114">
        <v>209.3</v>
      </c>
      <c r="R93" s="114">
        <v>228.6</v>
      </c>
      <c r="S93" s="114"/>
      <c r="T93" s="114">
        <v>12.3</v>
      </c>
      <c r="U93" s="114"/>
      <c r="V93" s="114">
        <v>7.7</v>
      </c>
      <c r="W93" s="114">
        <v>22.5</v>
      </c>
      <c r="X93" s="114">
        <v>13.1</v>
      </c>
      <c r="Y93" s="114">
        <v>172.9</v>
      </c>
      <c r="Z93" s="114" t="s">
        <v>16</v>
      </c>
      <c r="AA93" s="114"/>
      <c r="AB93" s="114">
        <v>5.7</v>
      </c>
      <c r="AC93" s="114">
        <v>67.5</v>
      </c>
      <c r="AD93" s="114"/>
      <c r="AE93" s="114">
        <v>5.9</v>
      </c>
      <c r="AF93" s="114"/>
      <c r="AG93" s="114">
        <v>1.5</v>
      </c>
      <c r="AH93" s="114">
        <v>1.5</v>
      </c>
      <c r="AI93" s="114">
        <v>1.7</v>
      </c>
      <c r="AK93" s="114">
        <v>59.3</v>
      </c>
      <c r="AL93" s="114"/>
      <c r="AM93" s="114">
        <v>1.2</v>
      </c>
      <c r="AN93" s="114">
        <v>0.03</v>
      </c>
      <c r="AO93" s="114">
        <v>0</v>
      </c>
      <c r="AP93" s="114">
        <v>0.2</v>
      </c>
      <c r="AQ93" s="114">
        <v>0.7</v>
      </c>
      <c r="AR93" s="114">
        <v>25.1</v>
      </c>
      <c r="AS93" s="114">
        <v>2.5</v>
      </c>
      <c r="AT93" s="114">
        <v>0.06</v>
      </c>
      <c r="AU93" s="114">
        <v>1</v>
      </c>
      <c r="AV93" s="114">
        <v>27.4</v>
      </c>
      <c r="AW93" s="114">
        <v>0.3</v>
      </c>
      <c r="AX93" s="114">
        <v>0.1</v>
      </c>
      <c r="AY93" s="114">
        <v>0.4</v>
      </c>
      <c r="BA93" s="114">
        <v>2.4</v>
      </c>
      <c r="BB93" s="114">
        <v>4.0999999999999996</v>
      </c>
      <c r="BC93" s="114">
        <v>31.4</v>
      </c>
      <c r="BD93" s="114">
        <v>12.7</v>
      </c>
      <c r="BE93" s="114">
        <v>50.4</v>
      </c>
    </row>
    <row r="94" spans="2:57" x14ac:dyDescent="0.35">
      <c r="B94" s="113" t="s">
        <v>37</v>
      </c>
      <c r="C94" s="113"/>
      <c r="D94" s="114">
        <v>13.2</v>
      </c>
      <c r="E94" s="114">
        <v>13.2</v>
      </c>
      <c r="F94" s="114"/>
      <c r="G94" s="114" t="s">
        <v>16</v>
      </c>
      <c r="H94" s="114" t="s">
        <v>16</v>
      </c>
      <c r="I94" s="114" t="s">
        <v>16</v>
      </c>
      <c r="J94" s="114"/>
      <c r="K94" s="114" t="s">
        <v>16</v>
      </c>
      <c r="L94" s="114" t="s">
        <v>16</v>
      </c>
      <c r="M94" s="114" t="s">
        <v>16</v>
      </c>
      <c r="N94" s="114" t="s">
        <v>16</v>
      </c>
      <c r="O94" s="114" t="s">
        <v>16</v>
      </c>
      <c r="P94" s="114"/>
      <c r="Q94" s="114" t="s">
        <v>16</v>
      </c>
      <c r="R94" s="114">
        <v>13.2</v>
      </c>
      <c r="S94" s="114"/>
      <c r="T94" s="114">
        <v>6.6</v>
      </c>
      <c r="U94" s="114"/>
      <c r="V94" s="114" t="s">
        <v>16</v>
      </c>
      <c r="W94" s="114" t="s">
        <v>16</v>
      </c>
      <c r="X94" s="114">
        <v>0.04</v>
      </c>
      <c r="Y94" s="114">
        <v>6.5</v>
      </c>
      <c r="Z94" s="114" t="s">
        <v>16</v>
      </c>
      <c r="AA94" s="114"/>
      <c r="AB94" s="114">
        <v>0.05</v>
      </c>
      <c r="AC94" s="114">
        <v>6.3</v>
      </c>
      <c r="AD94" s="114"/>
      <c r="AE94" s="114">
        <v>0.03</v>
      </c>
      <c r="AF94" s="114"/>
      <c r="AG94" s="114">
        <v>0</v>
      </c>
      <c r="AH94" s="114">
        <v>0</v>
      </c>
      <c r="AI94" s="114">
        <v>0.03</v>
      </c>
      <c r="AK94" s="114">
        <v>6.3</v>
      </c>
      <c r="AL94" s="114"/>
      <c r="AM94" s="114">
        <v>0.09</v>
      </c>
      <c r="AN94" s="114">
        <v>0</v>
      </c>
      <c r="AO94" s="114" t="s">
        <v>16</v>
      </c>
      <c r="AP94" s="114">
        <v>0.1</v>
      </c>
      <c r="AQ94" s="114">
        <v>0.1</v>
      </c>
      <c r="AR94" s="114">
        <v>0.3</v>
      </c>
      <c r="AS94" s="114">
        <v>0.09</v>
      </c>
      <c r="AT94" s="114" t="s">
        <v>16</v>
      </c>
      <c r="AU94" s="114">
        <v>0.01</v>
      </c>
      <c r="AV94" s="114">
        <v>5.5</v>
      </c>
      <c r="AW94" s="114">
        <v>0</v>
      </c>
      <c r="AX94" s="114">
        <v>0</v>
      </c>
      <c r="AY94" s="114">
        <v>0</v>
      </c>
      <c r="BA94" s="114">
        <v>0.01</v>
      </c>
      <c r="BB94" s="114" t="s">
        <v>16</v>
      </c>
      <c r="BC94" s="114">
        <v>0</v>
      </c>
      <c r="BD94" s="114">
        <v>0.1</v>
      </c>
      <c r="BE94" s="114" t="s">
        <v>16</v>
      </c>
    </row>
    <row r="95" spans="2:57" x14ac:dyDescent="0.35">
      <c r="B95" s="113" t="s">
        <v>175</v>
      </c>
      <c r="C95" s="113"/>
      <c r="D95" s="114">
        <v>364.9</v>
      </c>
      <c r="E95" s="114">
        <v>364.9</v>
      </c>
      <c r="F95" s="114"/>
      <c r="G95" s="114" t="s">
        <v>16</v>
      </c>
      <c r="H95" s="114" t="s">
        <v>16</v>
      </c>
      <c r="I95" s="114" t="s">
        <v>16</v>
      </c>
      <c r="J95" s="114"/>
      <c r="K95" s="114" t="s">
        <v>16</v>
      </c>
      <c r="L95" s="114" t="s">
        <v>16</v>
      </c>
      <c r="M95" s="114" t="s">
        <v>16</v>
      </c>
      <c r="N95" s="114">
        <v>3.9</v>
      </c>
      <c r="O95" s="114">
        <v>368.8</v>
      </c>
      <c r="P95" s="114"/>
      <c r="Q95" s="114">
        <v>5.4</v>
      </c>
      <c r="R95" s="114">
        <v>366.4</v>
      </c>
      <c r="S95" s="114"/>
      <c r="T95" s="114">
        <v>1.3</v>
      </c>
      <c r="U95" s="114"/>
      <c r="V95" s="114" t="s">
        <v>16</v>
      </c>
      <c r="W95" s="114" t="s">
        <v>16</v>
      </c>
      <c r="X95" s="114" t="s">
        <v>16</v>
      </c>
      <c r="Y95" s="114">
        <v>325.3</v>
      </c>
      <c r="Z95" s="114">
        <v>36.9</v>
      </c>
      <c r="AA95" s="114"/>
      <c r="AB95" s="114">
        <v>4.7</v>
      </c>
      <c r="AC95" s="114">
        <v>193</v>
      </c>
      <c r="AD95" s="114"/>
      <c r="AE95" s="114">
        <v>45.2</v>
      </c>
      <c r="AF95" s="114"/>
      <c r="AG95" s="114">
        <v>3</v>
      </c>
      <c r="AH95" s="114">
        <v>32.4</v>
      </c>
      <c r="AI95" s="114">
        <v>7.2</v>
      </c>
      <c r="AK95" s="114">
        <v>109.8</v>
      </c>
      <c r="AL95" s="114"/>
      <c r="AM95" s="114">
        <v>5.8</v>
      </c>
      <c r="AN95" s="114">
        <v>1.3</v>
      </c>
      <c r="AO95" s="114">
        <v>0.1</v>
      </c>
      <c r="AP95" s="114">
        <v>1.3</v>
      </c>
      <c r="AQ95" s="114">
        <v>7.5</v>
      </c>
      <c r="AR95" s="114">
        <v>7.7</v>
      </c>
      <c r="AS95" s="114">
        <v>14</v>
      </c>
      <c r="AT95" s="114">
        <v>2.1</v>
      </c>
      <c r="AU95" s="114">
        <v>5.9</v>
      </c>
      <c r="AV95" s="114">
        <v>51.1</v>
      </c>
      <c r="AW95" s="114">
        <v>5.2</v>
      </c>
      <c r="AX95" s="114">
        <v>2.7</v>
      </c>
      <c r="AY95" s="114">
        <v>4.4000000000000004</v>
      </c>
      <c r="BA95" s="114">
        <v>38</v>
      </c>
      <c r="BB95" s="114">
        <v>4.2</v>
      </c>
      <c r="BC95" s="114">
        <v>31.1</v>
      </c>
      <c r="BD95" s="114">
        <v>43.7</v>
      </c>
      <c r="BE95" s="114">
        <v>48.6</v>
      </c>
    </row>
    <row r="96" spans="2:57" x14ac:dyDescent="0.35">
      <c r="B96" s="113" t="s">
        <v>176</v>
      </c>
      <c r="C96" s="113"/>
      <c r="D96" s="114">
        <v>184.7</v>
      </c>
      <c r="E96" s="114">
        <v>184.7</v>
      </c>
      <c r="F96" s="114"/>
      <c r="G96" s="114" t="s">
        <v>16</v>
      </c>
      <c r="H96" s="114" t="s">
        <v>16</v>
      </c>
      <c r="I96" s="114" t="s">
        <v>16</v>
      </c>
      <c r="J96" s="114"/>
      <c r="K96" s="114" t="s">
        <v>16</v>
      </c>
      <c r="L96" s="114" t="s">
        <v>16</v>
      </c>
      <c r="M96" s="114" t="s">
        <v>16</v>
      </c>
      <c r="N96" s="114" t="s">
        <v>16</v>
      </c>
      <c r="O96" s="114">
        <v>184.7</v>
      </c>
      <c r="P96" s="114"/>
      <c r="Q96" s="114" t="s">
        <v>16</v>
      </c>
      <c r="R96" s="114">
        <v>184.7</v>
      </c>
      <c r="S96" s="114"/>
      <c r="T96" s="114" t="s">
        <v>16</v>
      </c>
      <c r="U96" s="114"/>
      <c r="V96" s="114" t="s">
        <v>16</v>
      </c>
      <c r="W96" s="114" t="s">
        <v>16</v>
      </c>
      <c r="X96" s="114" t="s">
        <v>16</v>
      </c>
      <c r="Y96" s="114">
        <v>170.8</v>
      </c>
      <c r="Z96" s="114">
        <v>13.9</v>
      </c>
      <c r="AA96" s="114"/>
      <c r="AB96" s="114">
        <v>3.2</v>
      </c>
      <c r="AC96" s="114">
        <v>70.599999999999994</v>
      </c>
      <c r="AD96" s="114"/>
      <c r="AE96" s="114">
        <v>5.0999999999999996</v>
      </c>
      <c r="AF96" s="114"/>
      <c r="AG96" s="114">
        <v>0.8</v>
      </c>
      <c r="AH96" s="114">
        <v>3</v>
      </c>
      <c r="AI96" s="114">
        <v>0.7</v>
      </c>
      <c r="AK96" s="114">
        <v>55.7</v>
      </c>
      <c r="AL96" s="114"/>
      <c r="AM96" s="114">
        <v>5.9</v>
      </c>
      <c r="AN96" s="114">
        <v>0.4</v>
      </c>
      <c r="AO96" s="114">
        <v>0.06</v>
      </c>
      <c r="AP96" s="114">
        <v>1.4</v>
      </c>
      <c r="AQ96" s="114">
        <v>5.6</v>
      </c>
      <c r="AR96" s="114">
        <v>9.6</v>
      </c>
      <c r="AS96" s="114">
        <v>14.5</v>
      </c>
      <c r="AT96" s="114">
        <v>0.8</v>
      </c>
      <c r="AU96" s="114">
        <v>2.8</v>
      </c>
      <c r="AV96" s="114">
        <v>9.1999999999999993</v>
      </c>
      <c r="AW96" s="114">
        <v>1.5</v>
      </c>
      <c r="AX96" s="114">
        <v>1.4</v>
      </c>
      <c r="AY96" s="114">
        <v>2.2999999999999998</v>
      </c>
      <c r="BA96" s="114">
        <v>9.9</v>
      </c>
      <c r="BB96" s="114">
        <v>1.4</v>
      </c>
      <c r="BC96" s="114">
        <v>3.3</v>
      </c>
      <c r="BD96" s="114">
        <v>20</v>
      </c>
      <c r="BE96" s="114">
        <v>72.3</v>
      </c>
    </row>
    <row r="97" spans="2:57" ht="31.5" x14ac:dyDescent="0.35">
      <c r="B97" s="113" t="s">
        <v>177</v>
      </c>
      <c r="C97" s="113"/>
      <c r="D97" s="114">
        <v>1102.3</v>
      </c>
      <c r="E97" s="114">
        <v>1082.9000000000001</v>
      </c>
      <c r="F97" s="114"/>
      <c r="G97" s="114">
        <v>56.3</v>
      </c>
      <c r="H97" s="114">
        <v>62.3</v>
      </c>
      <c r="I97" s="114">
        <v>-6</v>
      </c>
      <c r="J97" s="114"/>
      <c r="K97" s="114">
        <v>29.4</v>
      </c>
      <c r="L97" s="114">
        <v>35.700000000000003</v>
      </c>
      <c r="M97" s="114">
        <v>-6.3</v>
      </c>
      <c r="N97" s="114">
        <v>28.5</v>
      </c>
      <c r="O97" s="114">
        <v>1099.0999999999999</v>
      </c>
      <c r="P97" s="114"/>
      <c r="Q97" s="114">
        <v>390.6</v>
      </c>
      <c r="R97" s="114">
        <v>708.5</v>
      </c>
      <c r="S97" s="114"/>
      <c r="T97" s="114">
        <v>406.3</v>
      </c>
      <c r="U97" s="114"/>
      <c r="V97" s="114" t="s">
        <v>16</v>
      </c>
      <c r="W97" s="114" t="s">
        <v>16</v>
      </c>
      <c r="X97" s="114" t="s">
        <v>16</v>
      </c>
      <c r="Y97" s="114">
        <v>269.89999999999998</v>
      </c>
      <c r="Z97" s="114">
        <v>14.9</v>
      </c>
      <c r="AA97" s="114"/>
      <c r="AB97" s="114">
        <v>2</v>
      </c>
      <c r="AC97" s="114">
        <v>140.4</v>
      </c>
      <c r="AD97" s="114"/>
      <c r="AE97" s="114">
        <v>13.2</v>
      </c>
      <c r="AF97" s="114"/>
      <c r="AG97" s="114">
        <v>0.5</v>
      </c>
      <c r="AH97" s="114">
        <v>10.3</v>
      </c>
      <c r="AI97" s="114">
        <v>1.7</v>
      </c>
      <c r="AK97" s="114">
        <v>121.2</v>
      </c>
      <c r="AL97" s="114"/>
      <c r="AM97" s="114">
        <v>2.7</v>
      </c>
      <c r="AN97" s="114">
        <v>0.08</v>
      </c>
      <c r="AO97" s="114">
        <v>0.05</v>
      </c>
      <c r="AP97" s="114">
        <v>0.3</v>
      </c>
      <c r="AQ97" s="114">
        <v>1</v>
      </c>
      <c r="AR97" s="114">
        <v>31.2</v>
      </c>
      <c r="AS97" s="114">
        <v>7.7</v>
      </c>
      <c r="AT97" s="114">
        <v>0.5</v>
      </c>
      <c r="AU97" s="114">
        <v>18.2</v>
      </c>
      <c r="AV97" s="114">
        <v>56</v>
      </c>
      <c r="AW97" s="114">
        <v>1.8</v>
      </c>
      <c r="AX97" s="114">
        <v>0.3</v>
      </c>
      <c r="AY97" s="114">
        <v>1.3</v>
      </c>
      <c r="BA97" s="114">
        <v>6</v>
      </c>
      <c r="BB97" s="114">
        <v>3.6</v>
      </c>
      <c r="BC97" s="114">
        <v>46.5</v>
      </c>
      <c r="BD97" s="114">
        <v>6.2</v>
      </c>
      <c r="BE97" s="114">
        <v>70.400000000000006</v>
      </c>
    </row>
    <row r="98" spans="2:57" s="118" customFormat="1" x14ac:dyDescent="0.35"/>
    <row r="99" spans="2:57" ht="143.25" customHeight="1" x14ac:dyDescent="0.35">
      <c r="B99" s="112">
        <v>2014</v>
      </c>
      <c r="C99" s="112" t="s">
        <v>2</v>
      </c>
      <c r="D99" s="115" t="s">
        <v>3</v>
      </c>
      <c r="E99" s="115" t="s">
        <v>300</v>
      </c>
      <c r="F99" s="115" t="s">
        <v>4</v>
      </c>
      <c r="G99" s="115" t="s">
        <v>39</v>
      </c>
      <c r="H99" s="115" t="s">
        <v>40</v>
      </c>
      <c r="I99" s="115" t="s">
        <v>41</v>
      </c>
      <c r="J99" s="115" t="s">
        <v>8</v>
      </c>
      <c r="K99" s="115" t="s">
        <v>39</v>
      </c>
      <c r="L99" s="115" t="s">
        <v>40</v>
      </c>
      <c r="M99" s="115" t="s">
        <v>41</v>
      </c>
      <c r="N99" s="115" t="s">
        <v>9</v>
      </c>
      <c r="O99" s="115" t="s">
        <v>10</v>
      </c>
      <c r="P99" s="112" t="s">
        <v>11</v>
      </c>
      <c r="Q99" s="115" t="s">
        <v>12</v>
      </c>
      <c r="R99" s="115" t="s">
        <v>96</v>
      </c>
      <c r="S99" s="115" t="s">
        <v>192</v>
      </c>
      <c r="T99" s="115" t="s">
        <v>43</v>
      </c>
      <c r="U99" s="115" t="s">
        <v>44</v>
      </c>
      <c r="V99" s="115" t="s">
        <v>45</v>
      </c>
      <c r="W99" s="115" t="s">
        <v>83</v>
      </c>
      <c r="X99" s="115" t="s">
        <v>47</v>
      </c>
      <c r="Y99" s="115" t="s">
        <v>84</v>
      </c>
      <c r="Z99" s="115" t="s">
        <v>110</v>
      </c>
      <c r="AA99" s="115" t="s">
        <v>171</v>
      </c>
      <c r="AB99" s="115" t="s">
        <v>126</v>
      </c>
      <c r="AC99" s="115" t="s">
        <v>19</v>
      </c>
      <c r="AD99" s="115" t="s">
        <v>109</v>
      </c>
      <c r="AE99" s="115" t="s">
        <v>100</v>
      </c>
      <c r="AF99" s="115" t="s">
        <v>127</v>
      </c>
      <c r="AG99" s="115" t="s">
        <v>101</v>
      </c>
      <c r="AH99" s="115" t="s">
        <v>86</v>
      </c>
      <c r="AI99" s="115" t="s">
        <v>55</v>
      </c>
      <c r="AK99" s="115" t="s">
        <v>102</v>
      </c>
      <c r="AL99" s="115" t="s">
        <v>103</v>
      </c>
      <c r="AM99" s="115" t="s">
        <v>88</v>
      </c>
      <c r="AN99" s="115" t="s">
        <v>89</v>
      </c>
      <c r="AO99" s="115" t="s">
        <v>104</v>
      </c>
      <c r="AP99" s="115" t="s">
        <v>90</v>
      </c>
      <c r="AQ99" s="115" t="s">
        <v>128</v>
      </c>
      <c r="AR99" s="115" t="s">
        <v>62</v>
      </c>
      <c r="AS99" s="115" t="s">
        <v>105</v>
      </c>
      <c r="AT99" s="115" t="s">
        <v>64</v>
      </c>
      <c r="AU99" s="115" t="s">
        <v>92</v>
      </c>
      <c r="AV99" s="115" t="s">
        <v>93</v>
      </c>
      <c r="AW99" s="115" t="s">
        <v>94</v>
      </c>
      <c r="AX99" s="115" t="s">
        <v>106</v>
      </c>
      <c r="AY99" s="115" t="s">
        <v>107</v>
      </c>
      <c r="BA99" s="115" t="s">
        <v>108</v>
      </c>
      <c r="BB99" s="115" t="s">
        <v>30</v>
      </c>
      <c r="BC99" s="115" t="s">
        <v>31</v>
      </c>
      <c r="BD99" s="115" t="s">
        <v>32</v>
      </c>
      <c r="BE99" s="115" t="s">
        <v>33</v>
      </c>
    </row>
    <row r="100" spans="2:57" x14ac:dyDescent="0.35">
      <c r="B100" s="113" t="s">
        <v>1</v>
      </c>
      <c r="C100" s="113"/>
      <c r="D100" s="114">
        <v>1750.5</v>
      </c>
      <c r="E100" s="114">
        <v>1714.7</v>
      </c>
      <c r="F100" s="114"/>
      <c r="G100" s="114">
        <v>125.8</v>
      </c>
      <c r="H100" s="114">
        <v>139.30000000000001</v>
      </c>
      <c r="I100" s="114">
        <v>-13.5</v>
      </c>
      <c r="J100" s="114"/>
      <c r="K100" s="114">
        <v>27.4</v>
      </c>
      <c r="L100" s="114">
        <v>23.1</v>
      </c>
      <c r="M100" s="114">
        <v>4.3</v>
      </c>
      <c r="N100" s="114">
        <v>31.6</v>
      </c>
      <c r="O100" s="114">
        <v>1737</v>
      </c>
      <c r="P100" s="114"/>
      <c r="Q100" s="114">
        <v>638.20000000000005</v>
      </c>
      <c r="R100" s="114">
        <v>1098.8</v>
      </c>
      <c r="S100" s="114"/>
      <c r="T100" s="114">
        <v>384.6</v>
      </c>
      <c r="U100" s="114"/>
      <c r="V100" s="114">
        <v>411.6</v>
      </c>
      <c r="W100" s="114">
        <v>82.1</v>
      </c>
      <c r="X100" s="114">
        <v>12.9</v>
      </c>
      <c r="Y100" s="114">
        <v>191.5</v>
      </c>
      <c r="Z100" s="114">
        <v>16.100000000000001</v>
      </c>
      <c r="AA100" s="114"/>
      <c r="AB100" s="114">
        <v>1.7</v>
      </c>
      <c r="AC100" s="114">
        <v>77</v>
      </c>
      <c r="AD100" s="114"/>
      <c r="AE100" s="114">
        <v>17.100000000000001</v>
      </c>
      <c r="AF100" s="114"/>
      <c r="AG100" s="114">
        <v>1.1000000000000001</v>
      </c>
      <c r="AH100" s="114">
        <v>13.9</v>
      </c>
      <c r="AI100" s="114">
        <v>1.5</v>
      </c>
      <c r="AK100" s="114">
        <v>54</v>
      </c>
      <c r="AL100" s="114"/>
      <c r="AM100" s="114">
        <v>2.5</v>
      </c>
      <c r="AN100" s="114">
        <v>0.1</v>
      </c>
      <c r="AO100" s="114">
        <v>0.02</v>
      </c>
      <c r="AP100" s="114">
        <v>0.2</v>
      </c>
      <c r="AQ100" s="114">
        <v>0.5</v>
      </c>
      <c r="AR100" s="114">
        <v>5.4</v>
      </c>
      <c r="AS100" s="114">
        <v>4.5</v>
      </c>
      <c r="AT100" s="114">
        <v>0.1</v>
      </c>
      <c r="AU100" s="114">
        <v>16.5</v>
      </c>
      <c r="AV100" s="114">
        <v>21.1</v>
      </c>
      <c r="AW100" s="114">
        <v>1.8</v>
      </c>
      <c r="AX100" s="114">
        <v>0.3</v>
      </c>
      <c r="AY100" s="114">
        <v>1</v>
      </c>
      <c r="BA100" s="114">
        <v>6</v>
      </c>
      <c r="BB100" s="114">
        <v>3.7</v>
      </c>
      <c r="BC100" s="114">
        <v>41.2</v>
      </c>
      <c r="BD100" s="114">
        <v>5.0999999999999996</v>
      </c>
      <c r="BE100" s="114">
        <v>62.7</v>
      </c>
    </row>
    <row r="101" spans="2:57" x14ac:dyDescent="0.35">
      <c r="B101" s="113" t="s">
        <v>181</v>
      </c>
      <c r="C101" s="113"/>
      <c r="D101" s="114">
        <v>752.4</v>
      </c>
      <c r="E101" s="114">
        <v>751.4</v>
      </c>
      <c r="F101" s="114"/>
      <c r="G101" s="114">
        <v>71.2</v>
      </c>
      <c r="H101" s="114">
        <v>77.8</v>
      </c>
      <c r="I101" s="114">
        <v>-6.6</v>
      </c>
      <c r="J101" s="114"/>
      <c r="K101" s="114">
        <v>0.5</v>
      </c>
      <c r="L101" s="114">
        <v>0.5</v>
      </c>
      <c r="M101" s="114">
        <v>-0.1</v>
      </c>
      <c r="N101" s="114">
        <v>3.1</v>
      </c>
      <c r="O101" s="114">
        <v>747.8</v>
      </c>
      <c r="P101" s="114"/>
      <c r="Q101" s="114">
        <v>320.39999999999998</v>
      </c>
      <c r="R101" s="114">
        <v>427.5</v>
      </c>
      <c r="S101" s="114"/>
      <c r="T101" s="114">
        <v>0.9</v>
      </c>
      <c r="U101" s="114"/>
      <c r="V101" s="114">
        <v>373.1</v>
      </c>
      <c r="W101" s="114">
        <v>44.4</v>
      </c>
      <c r="X101" s="114">
        <v>0.2</v>
      </c>
      <c r="Y101" s="114">
        <v>0.4</v>
      </c>
      <c r="Z101" s="114">
        <v>8.5</v>
      </c>
      <c r="AA101" s="114"/>
      <c r="AB101" s="114">
        <v>0.02</v>
      </c>
      <c r="AC101" s="114">
        <v>0.2</v>
      </c>
      <c r="AD101" s="114"/>
      <c r="AE101" s="114">
        <v>0.2</v>
      </c>
      <c r="AF101" s="114"/>
      <c r="AG101" s="114" t="s">
        <v>16</v>
      </c>
      <c r="AH101" s="114">
        <v>0.1</v>
      </c>
      <c r="AI101" s="114">
        <v>0.02</v>
      </c>
      <c r="AK101" s="114">
        <v>0.02</v>
      </c>
      <c r="AL101" s="114"/>
      <c r="AM101" s="114">
        <v>4.0000000000000001E-3</v>
      </c>
      <c r="AN101" s="114">
        <v>0</v>
      </c>
      <c r="AO101" s="114">
        <v>0</v>
      </c>
      <c r="AP101" s="114">
        <v>0</v>
      </c>
      <c r="AQ101" s="114">
        <v>0</v>
      </c>
      <c r="AR101" s="114">
        <v>0</v>
      </c>
      <c r="AS101" s="114">
        <v>0</v>
      </c>
      <c r="AT101" s="114">
        <v>0</v>
      </c>
      <c r="AU101" s="114">
        <v>1E-3</v>
      </c>
      <c r="AV101" s="114">
        <v>0</v>
      </c>
      <c r="AW101" s="114">
        <v>0</v>
      </c>
      <c r="AX101" s="114">
        <v>0.02</v>
      </c>
      <c r="AY101" s="114">
        <v>0</v>
      </c>
      <c r="BA101" s="114">
        <v>0</v>
      </c>
      <c r="BB101" s="114">
        <v>0</v>
      </c>
      <c r="BC101" s="114">
        <v>0.04</v>
      </c>
      <c r="BD101" s="114">
        <v>0.1</v>
      </c>
      <c r="BE101" s="114" t="s">
        <v>16</v>
      </c>
    </row>
    <row r="102" spans="2:57" x14ac:dyDescent="0.35">
      <c r="B102" s="113" t="s">
        <v>301</v>
      </c>
      <c r="C102" s="113"/>
      <c r="D102" s="114">
        <v>741.8</v>
      </c>
      <c r="E102" s="114">
        <v>740.4</v>
      </c>
      <c r="F102" s="114"/>
      <c r="G102" s="114">
        <v>38</v>
      </c>
      <c r="H102" s="114">
        <v>48</v>
      </c>
      <c r="I102" s="114">
        <v>-10</v>
      </c>
      <c r="J102" s="114"/>
      <c r="K102" s="114">
        <v>5.4</v>
      </c>
      <c r="L102" s="114">
        <v>2.4</v>
      </c>
      <c r="M102" s="114">
        <v>3</v>
      </c>
      <c r="N102" s="114">
        <v>9.9</v>
      </c>
      <c r="O102" s="114">
        <v>743.3</v>
      </c>
      <c r="P102" s="114"/>
      <c r="Q102" s="114">
        <v>201.1</v>
      </c>
      <c r="R102" s="114">
        <v>542.20000000000005</v>
      </c>
      <c r="S102" s="114"/>
      <c r="T102" s="114">
        <v>301.2</v>
      </c>
      <c r="U102" s="114"/>
      <c r="V102" s="114">
        <v>10.3</v>
      </c>
      <c r="W102" s="114">
        <v>37.4</v>
      </c>
      <c r="X102" s="114">
        <v>12.5</v>
      </c>
      <c r="Y102" s="114">
        <v>173.2</v>
      </c>
      <c r="Z102" s="114">
        <v>7.6</v>
      </c>
      <c r="AA102" s="114"/>
      <c r="AB102" s="114">
        <v>1.4</v>
      </c>
      <c r="AC102" s="114">
        <v>66</v>
      </c>
      <c r="AD102" s="114"/>
      <c r="AE102" s="114">
        <v>15.9</v>
      </c>
      <c r="AF102" s="114"/>
      <c r="AG102" s="114">
        <v>0.3</v>
      </c>
      <c r="AH102" s="114">
        <v>13.8</v>
      </c>
      <c r="AI102" s="114">
        <v>1.4</v>
      </c>
      <c r="AK102" s="114">
        <v>48.2</v>
      </c>
      <c r="AL102" s="114"/>
      <c r="AM102" s="114">
        <v>2.2999999999999998</v>
      </c>
      <c r="AN102" s="114">
        <v>0.1</v>
      </c>
      <c r="AO102" s="114">
        <v>0.02</v>
      </c>
      <c r="AP102" s="114">
        <v>0.2</v>
      </c>
      <c r="AQ102" s="114">
        <v>0.5</v>
      </c>
      <c r="AR102" s="114">
        <v>4.7</v>
      </c>
      <c r="AS102" s="114">
        <v>4.4000000000000004</v>
      </c>
      <c r="AT102" s="114">
        <v>0.1</v>
      </c>
      <c r="AU102" s="114">
        <v>15.2</v>
      </c>
      <c r="AV102" s="114">
        <v>17.600000000000001</v>
      </c>
      <c r="AW102" s="114">
        <v>1.7</v>
      </c>
      <c r="AX102" s="114">
        <v>0.2</v>
      </c>
      <c r="AY102" s="114">
        <v>1</v>
      </c>
      <c r="BA102" s="114">
        <v>1.9</v>
      </c>
      <c r="BB102" s="114">
        <v>3.6</v>
      </c>
      <c r="BC102" s="114">
        <v>40.9</v>
      </c>
      <c r="BD102" s="114">
        <v>2.4</v>
      </c>
      <c r="BE102" s="114">
        <v>58.9</v>
      </c>
    </row>
    <row r="103" spans="2:57" x14ac:dyDescent="0.35">
      <c r="B103" s="113" t="s">
        <v>183</v>
      </c>
      <c r="C103" s="113"/>
      <c r="D103" s="114">
        <v>251.9</v>
      </c>
      <c r="E103" s="114">
        <v>218.5</v>
      </c>
      <c r="F103" s="114"/>
      <c r="G103" s="114">
        <v>16</v>
      </c>
      <c r="H103" s="114">
        <v>13</v>
      </c>
      <c r="I103" s="114">
        <v>3</v>
      </c>
      <c r="J103" s="114"/>
      <c r="K103" s="114">
        <v>21</v>
      </c>
      <c r="L103" s="114">
        <v>19.600000000000001</v>
      </c>
      <c r="M103" s="114">
        <v>1.4</v>
      </c>
      <c r="N103" s="114">
        <v>18.600000000000001</v>
      </c>
      <c r="O103" s="114">
        <v>241.4</v>
      </c>
      <c r="P103" s="114"/>
      <c r="Q103" s="114">
        <v>116.7</v>
      </c>
      <c r="R103" s="114">
        <v>124.7</v>
      </c>
      <c r="S103" s="114"/>
      <c r="T103" s="114">
        <v>81.3</v>
      </c>
      <c r="U103" s="114"/>
      <c r="V103" s="114">
        <v>28.2</v>
      </c>
      <c r="W103" s="114">
        <v>0.2</v>
      </c>
      <c r="X103" s="114">
        <v>0.1</v>
      </c>
      <c r="Y103" s="114">
        <v>14.9</v>
      </c>
      <c r="Z103" s="114" t="s">
        <v>16</v>
      </c>
      <c r="AA103" s="114"/>
      <c r="AB103" s="114">
        <v>0.1</v>
      </c>
      <c r="AC103" s="114">
        <v>10.8</v>
      </c>
      <c r="AD103" s="114"/>
      <c r="AE103" s="114">
        <v>1</v>
      </c>
      <c r="AF103" s="114"/>
      <c r="AG103" s="114">
        <v>0.9</v>
      </c>
      <c r="AH103" s="114" t="s">
        <v>16</v>
      </c>
      <c r="AI103" s="114">
        <v>0.1</v>
      </c>
      <c r="AK103" s="114">
        <v>5.7</v>
      </c>
      <c r="AL103" s="114"/>
      <c r="AM103" s="114">
        <v>0.2</v>
      </c>
      <c r="AN103" s="114">
        <v>0</v>
      </c>
      <c r="AO103" s="114">
        <v>0</v>
      </c>
      <c r="AP103" s="114">
        <v>0</v>
      </c>
      <c r="AQ103" s="114">
        <v>0.01</v>
      </c>
      <c r="AR103" s="114">
        <v>0.7</v>
      </c>
      <c r="AS103" s="114">
        <v>0.1</v>
      </c>
      <c r="AT103" s="114">
        <v>0</v>
      </c>
      <c r="AU103" s="114">
        <v>1.2</v>
      </c>
      <c r="AV103" s="114">
        <v>3.5</v>
      </c>
      <c r="AW103" s="114">
        <v>0.04</v>
      </c>
      <c r="AX103" s="114">
        <v>1E-3</v>
      </c>
      <c r="AY103" s="114">
        <v>0.02</v>
      </c>
      <c r="BA103" s="114">
        <v>4.0999999999999996</v>
      </c>
      <c r="BB103" s="114">
        <v>0.1</v>
      </c>
      <c r="BC103" s="114">
        <v>0.3</v>
      </c>
      <c r="BD103" s="114">
        <v>1.3</v>
      </c>
      <c r="BE103" s="114">
        <v>2.4</v>
      </c>
    </row>
    <row r="104" spans="2:57" x14ac:dyDescent="0.35">
      <c r="B104" s="113" t="s">
        <v>36</v>
      </c>
      <c r="C104" s="113"/>
      <c r="D104" s="114">
        <v>454.1</v>
      </c>
      <c r="E104" s="114">
        <v>454.1</v>
      </c>
      <c r="F104" s="114"/>
      <c r="G104" s="114">
        <v>3.6</v>
      </c>
      <c r="H104" s="114">
        <v>4.8</v>
      </c>
      <c r="I104" s="114">
        <v>-1.1000000000000001</v>
      </c>
      <c r="J104" s="114"/>
      <c r="K104" s="114">
        <v>18.3</v>
      </c>
      <c r="L104" s="114">
        <v>18.100000000000001</v>
      </c>
      <c r="M104" s="114">
        <v>0.2</v>
      </c>
      <c r="N104" s="114">
        <v>2.2000000000000002</v>
      </c>
      <c r="O104" s="114">
        <v>455.3</v>
      </c>
      <c r="P104" s="114"/>
      <c r="Q104" s="114">
        <v>212.8</v>
      </c>
      <c r="R104" s="114">
        <v>242.5</v>
      </c>
      <c r="S104" s="114"/>
      <c r="T104" s="114">
        <v>11.7</v>
      </c>
      <c r="U104" s="114"/>
      <c r="V104" s="114">
        <v>7.6</v>
      </c>
      <c r="W104" s="114">
        <v>24.1</v>
      </c>
      <c r="X104" s="114">
        <v>13.1</v>
      </c>
      <c r="Y104" s="114">
        <v>186</v>
      </c>
      <c r="Z104" s="114" t="s">
        <v>16</v>
      </c>
      <c r="AA104" s="114"/>
      <c r="AB104" s="114">
        <v>6.9</v>
      </c>
      <c r="AC104" s="114">
        <v>69.5</v>
      </c>
      <c r="AD104" s="114"/>
      <c r="AE104" s="114">
        <v>8.1</v>
      </c>
      <c r="AF104" s="114"/>
      <c r="AG104" s="114">
        <v>1.9</v>
      </c>
      <c r="AH104" s="114">
        <v>3</v>
      </c>
      <c r="AI104" s="114">
        <v>2.2000000000000002</v>
      </c>
      <c r="AK104" s="114">
        <v>58.9</v>
      </c>
      <c r="AL104" s="114"/>
      <c r="AM104" s="114">
        <v>1.1000000000000001</v>
      </c>
      <c r="AN104" s="114">
        <v>0.03</v>
      </c>
      <c r="AO104" s="114">
        <v>0.01</v>
      </c>
      <c r="AP104" s="114">
        <v>0.2</v>
      </c>
      <c r="AQ104" s="114">
        <v>0.7</v>
      </c>
      <c r="AR104" s="114">
        <v>23.9</v>
      </c>
      <c r="AS104" s="114">
        <v>2.2000000000000002</v>
      </c>
      <c r="AT104" s="114">
        <v>0.1</v>
      </c>
      <c r="AU104" s="114">
        <v>1.2</v>
      </c>
      <c r="AV104" s="114">
        <v>28.4</v>
      </c>
      <c r="AW104" s="114">
        <v>0.2</v>
      </c>
      <c r="AX104" s="114">
        <v>0.1</v>
      </c>
      <c r="AY104" s="114">
        <v>0.5</v>
      </c>
      <c r="BA104" s="114">
        <v>2.5</v>
      </c>
      <c r="BB104" s="114">
        <v>4</v>
      </c>
      <c r="BC104" s="114">
        <v>33.4</v>
      </c>
      <c r="BD104" s="114">
        <v>13.1</v>
      </c>
      <c r="BE104" s="114">
        <v>58.1</v>
      </c>
    </row>
    <row r="105" spans="2:57" x14ac:dyDescent="0.35">
      <c r="B105" s="113" t="s">
        <v>37</v>
      </c>
      <c r="C105" s="113"/>
      <c r="D105" s="114">
        <v>13.7</v>
      </c>
      <c r="E105" s="114">
        <v>13.7</v>
      </c>
      <c r="F105" s="114"/>
      <c r="G105" s="114" t="s">
        <v>16</v>
      </c>
      <c r="H105" s="114" t="s">
        <v>16</v>
      </c>
      <c r="I105" s="114" t="s">
        <v>16</v>
      </c>
      <c r="J105" s="114"/>
      <c r="K105" s="114">
        <v>0.2</v>
      </c>
      <c r="L105" s="114">
        <v>0.1</v>
      </c>
      <c r="M105" s="114">
        <v>0.02</v>
      </c>
      <c r="N105" s="114" t="s">
        <v>16</v>
      </c>
      <c r="O105" s="114">
        <v>13.7</v>
      </c>
      <c r="P105" s="114"/>
      <c r="Q105" s="114" t="s">
        <v>16</v>
      </c>
      <c r="R105" s="114">
        <v>13.7</v>
      </c>
      <c r="S105" s="114"/>
      <c r="T105" s="114">
        <v>7.4</v>
      </c>
      <c r="U105" s="114"/>
      <c r="V105" s="114" t="s">
        <v>16</v>
      </c>
      <c r="W105" s="114" t="s">
        <v>16</v>
      </c>
      <c r="X105" s="114">
        <v>0.01</v>
      </c>
      <c r="Y105" s="114">
        <v>6.3</v>
      </c>
      <c r="Z105" s="114" t="s">
        <v>16</v>
      </c>
      <c r="AA105" s="114"/>
      <c r="AB105" s="114">
        <v>0.1</v>
      </c>
      <c r="AC105" s="114">
        <v>6.1</v>
      </c>
      <c r="AD105" s="114"/>
      <c r="AE105" s="114">
        <v>0.01</v>
      </c>
      <c r="AF105" s="114"/>
      <c r="AG105" s="114">
        <v>0.01</v>
      </c>
      <c r="AH105" s="114">
        <v>0</v>
      </c>
      <c r="AI105" s="114">
        <v>0</v>
      </c>
      <c r="AK105" s="114">
        <v>6.1</v>
      </c>
      <c r="AL105" s="114"/>
      <c r="AM105" s="114">
        <v>0.04</v>
      </c>
      <c r="AN105" s="114">
        <v>3.0000000000000001E-3</v>
      </c>
      <c r="AO105" s="114" t="s">
        <v>16</v>
      </c>
      <c r="AP105" s="114">
        <v>0.2</v>
      </c>
      <c r="AQ105" s="114">
        <v>0.2</v>
      </c>
      <c r="AR105" s="114">
        <v>0.4</v>
      </c>
      <c r="AS105" s="114">
        <v>0.1</v>
      </c>
      <c r="AT105" s="114" t="s">
        <v>16</v>
      </c>
      <c r="AU105" s="114">
        <v>0.02</v>
      </c>
      <c r="AV105" s="114">
        <v>5.2</v>
      </c>
      <c r="AW105" s="114">
        <v>0</v>
      </c>
      <c r="AX105" s="114">
        <v>0</v>
      </c>
      <c r="AY105" s="114">
        <v>0</v>
      </c>
      <c r="BA105" s="114">
        <v>0.01</v>
      </c>
      <c r="BB105" s="114" t="s">
        <v>16</v>
      </c>
      <c r="BC105" s="114">
        <v>2E-3</v>
      </c>
      <c r="BD105" s="114">
        <v>0.1</v>
      </c>
      <c r="BE105" s="114" t="s">
        <v>16</v>
      </c>
    </row>
    <row r="106" spans="2:57" x14ac:dyDescent="0.35">
      <c r="B106" s="113" t="s">
        <v>175</v>
      </c>
      <c r="C106" s="113"/>
      <c r="D106" s="114">
        <v>366.6</v>
      </c>
      <c r="E106" s="114">
        <v>366.6</v>
      </c>
      <c r="F106" s="114"/>
      <c r="G106" s="114" t="s">
        <v>16</v>
      </c>
      <c r="H106" s="114" t="s">
        <v>16</v>
      </c>
      <c r="I106" s="114" t="s">
        <v>16</v>
      </c>
      <c r="J106" s="114"/>
      <c r="K106" s="114" t="s">
        <v>16</v>
      </c>
      <c r="L106" s="114" t="s">
        <v>16</v>
      </c>
      <c r="M106" s="114" t="s">
        <v>16</v>
      </c>
      <c r="N106" s="114">
        <v>3.1</v>
      </c>
      <c r="O106" s="114">
        <v>369.7</v>
      </c>
      <c r="P106" s="114"/>
      <c r="Q106" s="114">
        <v>2.8</v>
      </c>
      <c r="R106" s="114">
        <v>366.9</v>
      </c>
      <c r="S106" s="114"/>
      <c r="T106" s="114">
        <v>1.1000000000000001</v>
      </c>
      <c r="U106" s="114"/>
      <c r="V106" s="114" t="s">
        <v>16</v>
      </c>
      <c r="W106" s="114" t="s">
        <v>16</v>
      </c>
      <c r="X106" s="114" t="s">
        <v>16</v>
      </c>
      <c r="Y106" s="114">
        <v>329</v>
      </c>
      <c r="Z106" s="114">
        <v>36.700000000000003</v>
      </c>
      <c r="AA106" s="114"/>
      <c r="AB106" s="114">
        <v>5.5</v>
      </c>
      <c r="AC106" s="114">
        <v>192.3</v>
      </c>
      <c r="AD106" s="114"/>
      <c r="AE106" s="114">
        <v>45.6</v>
      </c>
      <c r="AF106" s="114"/>
      <c r="AG106" s="114">
        <v>2.6</v>
      </c>
      <c r="AH106" s="114">
        <v>33.799999999999997</v>
      </c>
      <c r="AI106" s="114">
        <v>7.1</v>
      </c>
      <c r="AK106" s="114">
        <v>107.7</v>
      </c>
      <c r="AL106" s="114"/>
      <c r="AM106" s="114">
        <v>5.3</v>
      </c>
      <c r="AN106" s="114">
        <v>0.5</v>
      </c>
      <c r="AO106" s="114">
        <v>0.1</v>
      </c>
      <c r="AP106" s="114">
        <v>1.4</v>
      </c>
      <c r="AQ106" s="114">
        <v>6</v>
      </c>
      <c r="AR106" s="114">
        <v>7</v>
      </c>
      <c r="AS106" s="114">
        <v>14.3</v>
      </c>
      <c r="AT106" s="114">
        <v>1.6</v>
      </c>
      <c r="AU106" s="114">
        <v>6.8</v>
      </c>
      <c r="AV106" s="114">
        <v>55.1</v>
      </c>
      <c r="AW106" s="114">
        <v>2.2000000000000002</v>
      </c>
      <c r="AX106" s="114">
        <v>2.5</v>
      </c>
      <c r="AY106" s="114">
        <v>4.5</v>
      </c>
      <c r="BA106" s="114">
        <v>39</v>
      </c>
      <c r="BB106" s="114">
        <v>4.4000000000000004</v>
      </c>
      <c r="BC106" s="114">
        <v>31.1</v>
      </c>
      <c r="BD106" s="114">
        <v>45.4</v>
      </c>
      <c r="BE106" s="114">
        <v>50.4</v>
      </c>
    </row>
    <row r="107" spans="2:57" x14ac:dyDescent="0.35">
      <c r="B107" s="113" t="s">
        <v>176</v>
      </c>
      <c r="C107" s="113"/>
      <c r="D107" s="114">
        <v>188.9</v>
      </c>
      <c r="E107" s="114">
        <v>188.9</v>
      </c>
      <c r="F107" s="114"/>
      <c r="G107" s="114" t="s">
        <v>16</v>
      </c>
      <c r="H107" s="114" t="s">
        <v>16</v>
      </c>
      <c r="I107" s="114" t="s">
        <v>16</v>
      </c>
      <c r="J107" s="114"/>
      <c r="K107" s="114" t="s">
        <v>16</v>
      </c>
      <c r="L107" s="114" t="s">
        <v>16</v>
      </c>
      <c r="M107" s="114" t="s">
        <v>16</v>
      </c>
      <c r="N107" s="114" t="s">
        <v>16</v>
      </c>
      <c r="O107" s="114">
        <v>188.9</v>
      </c>
      <c r="P107" s="114"/>
      <c r="Q107" s="114" t="s">
        <v>16</v>
      </c>
      <c r="R107" s="114">
        <v>188.9</v>
      </c>
      <c r="S107" s="114"/>
      <c r="T107" s="114" t="s">
        <v>16</v>
      </c>
      <c r="U107" s="114"/>
      <c r="V107" s="114" t="s">
        <v>16</v>
      </c>
      <c r="W107" s="114" t="s">
        <v>16</v>
      </c>
      <c r="X107" s="114" t="s">
        <v>16</v>
      </c>
      <c r="Y107" s="114">
        <v>172.5</v>
      </c>
      <c r="Z107" s="114">
        <v>16.399999999999999</v>
      </c>
      <c r="AA107" s="114"/>
      <c r="AB107" s="114">
        <v>3.3</v>
      </c>
      <c r="AC107" s="114">
        <v>74.5</v>
      </c>
      <c r="AD107" s="114"/>
      <c r="AE107" s="114">
        <v>6.6</v>
      </c>
      <c r="AF107" s="114"/>
      <c r="AG107" s="114">
        <v>0.7</v>
      </c>
      <c r="AH107" s="114">
        <v>4.5</v>
      </c>
      <c r="AI107" s="114">
        <v>0.8</v>
      </c>
      <c r="AK107" s="114">
        <v>56.9</v>
      </c>
      <c r="AL107" s="114"/>
      <c r="AM107" s="114">
        <v>5.2</v>
      </c>
      <c r="AN107" s="114">
        <v>0.4</v>
      </c>
      <c r="AO107" s="114">
        <v>0.1</v>
      </c>
      <c r="AP107" s="114">
        <v>1.5</v>
      </c>
      <c r="AQ107" s="114">
        <v>5.4</v>
      </c>
      <c r="AR107" s="114">
        <v>9.8000000000000007</v>
      </c>
      <c r="AS107" s="114">
        <v>15.2</v>
      </c>
      <c r="AT107" s="114">
        <v>0.8</v>
      </c>
      <c r="AU107" s="114">
        <v>3.5</v>
      </c>
      <c r="AV107" s="114">
        <v>9.1999999999999993</v>
      </c>
      <c r="AW107" s="114">
        <v>1.4</v>
      </c>
      <c r="AX107" s="114">
        <v>1.3</v>
      </c>
      <c r="AY107" s="114">
        <v>2.9</v>
      </c>
      <c r="BA107" s="114">
        <v>11</v>
      </c>
      <c r="BB107" s="114">
        <v>1.1000000000000001</v>
      </c>
      <c r="BC107" s="114">
        <v>3.2</v>
      </c>
      <c r="BD107" s="114">
        <v>23.1</v>
      </c>
      <c r="BE107" s="114">
        <v>67.2</v>
      </c>
    </row>
    <row r="108" spans="2:57" ht="31.5" x14ac:dyDescent="0.35">
      <c r="B108" s="113" t="s">
        <v>177</v>
      </c>
      <c r="C108" s="113"/>
      <c r="D108" s="114">
        <v>1110.5999999999999</v>
      </c>
      <c r="E108" s="114">
        <v>1088.4000000000001</v>
      </c>
      <c r="F108" s="114"/>
      <c r="G108" s="114">
        <v>55.9</v>
      </c>
      <c r="H108" s="114">
        <v>63.3</v>
      </c>
      <c r="I108" s="114">
        <v>-7.5</v>
      </c>
      <c r="J108" s="114"/>
      <c r="K108" s="114">
        <v>34.299999999999997</v>
      </c>
      <c r="L108" s="114">
        <v>30</v>
      </c>
      <c r="M108" s="114">
        <v>4.3</v>
      </c>
      <c r="N108" s="114">
        <v>28.9</v>
      </c>
      <c r="O108" s="114">
        <v>1114.0999999999999</v>
      </c>
      <c r="P108" s="114"/>
      <c r="Q108" s="114">
        <v>439.9</v>
      </c>
      <c r="R108" s="114">
        <v>674.1</v>
      </c>
      <c r="S108" s="114"/>
      <c r="T108" s="114">
        <v>401.9</v>
      </c>
      <c r="U108" s="114"/>
      <c r="V108" s="114" t="s">
        <v>16</v>
      </c>
      <c r="W108" s="114" t="s">
        <v>16</v>
      </c>
      <c r="X108" s="114" t="s">
        <v>16</v>
      </c>
      <c r="Y108" s="114">
        <v>264.7</v>
      </c>
      <c r="Z108" s="114">
        <v>7.6</v>
      </c>
      <c r="AA108" s="114"/>
      <c r="AB108" s="114">
        <v>1.9</v>
      </c>
      <c r="AC108" s="114">
        <v>138.1</v>
      </c>
      <c r="AD108" s="120"/>
      <c r="AE108" s="114">
        <v>17.600000000000001</v>
      </c>
      <c r="AF108" s="114"/>
      <c r="AG108" s="114">
        <v>1.2</v>
      </c>
      <c r="AH108" s="114">
        <v>13.9</v>
      </c>
      <c r="AI108" s="114">
        <v>1.8</v>
      </c>
      <c r="AK108" s="114">
        <v>114.3</v>
      </c>
      <c r="AL108" s="114"/>
      <c r="AM108" s="114">
        <v>2.6</v>
      </c>
      <c r="AN108" s="114">
        <v>0.1</v>
      </c>
      <c r="AO108" s="114">
        <v>0.02</v>
      </c>
      <c r="AP108" s="114">
        <v>0.4</v>
      </c>
      <c r="AQ108" s="114">
        <v>1.2</v>
      </c>
      <c r="AR108" s="114">
        <v>29.6</v>
      </c>
      <c r="AS108" s="114">
        <v>6.6</v>
      </c>
      <c r="AT108" s="114">
        <v>0.1</v>
      </c>
      <c r="AU108" s="114">
        <v>16.7</v>
      </c>
      <c r="AV108" s="114">
        <v>53.6</v>
      </c>
      <c r="AW108" s="114">
        <v>1.8</v>
      </c>
      <c r="AX108" s="114">
        <v>0.3</v>
      </c>
      <c r="AY108" s="114">
        <v>1.1000000000000001</v>
      </c>
      <c r="BA108" s="114">
        <v>6.3</v>
      </c>
      <c r="BB108" s="114">
        <v>3.9</v>
      </c>
      <c r="BC108" s="114">
        <v>42.4</v>
      </c>
      <c r="BD108" s="114">
        <v>6.1</v>
      </c>
      <c r="BE108" s="114">
        <v>71.599999999999994</v>
      </c>
    </row>
    <row r="109" spans="2:57" s="118" customFormat="1" x14ac:dyDescent="0.35"/>
    <row r="110" spans="2:57" ht="127.5" customHeight="1" x14ac:dyDescent="0.35">
      <c r="B110" s="112">
        <v>2015</v>
      </c>
      <c r="C110" s="112" t="s">
        <v>2</v>
      </c>
      <c r="D110" s="115" t="s">
        <v>3</v>
      </c>
      <c r="E110" s="115" t="s">
        <v>302</v>
      </c>
      <c r="F110" s="115" t="s">
        <v>4</v>
      </c>
      <c r="G110" s="115" t="s">
        <v>39</v>
      </c>
      <c r="H110" s="115" t="s">
        <v>40</v>
      </c>
      <c r="I110" s="115" t="s">
        <v>41</v>
      </c>
      <c r="J110" s="115" t="s">
        <v>8</v>
      </c>
      <c r="K110" s="115" t="s">
        <v>39</v>
      </c>
      <c r="L110" s="115" t="s">
        <v>40</v>
      </c>
      <c r="M110" s="115" t="s">
        <v>41</v>
      </c>
      <c r="N110" s="115" t="s">
        <v>9</v>
      </c>
      <c r="O110" s="115" t="s">
        <v>10</v>
      </c>
      <c r="P110" s="112" t="s">
        <v>11</v>
      </c>
      <c r="Q110" s="115" t="s">
        <v>12</v>
      </c>
      <c r="R110" s="115" t="s">
        <v>96</v>
      </c>
      <c r="S110" s="115" t="s">
        <v>109</v>
      </c>
      <c r="T110" s="115" t="s">
        <v>43</v>
      </c>
      <c r="U110" s="115" t="s">
        <v>44</v>
      </c>
      <c r="V110" s="115" t="s">
        <v>45</v>
      </c>
      <c r="W110" s="115" t="s">
        <v>83</v>
      </c>
      <c r="X110" s="115" t="s">
        <v>47</v>
      </c>
      <c r="Y110" s="115" t="s">
        <v>84</v>
      </c>
      <c r="Z110" s="115" t="s">
        <v>110</v>
      </c>
      <c r="AA110" s="115" t="s">
        <v>171</v>
      </c>
      <c r="AB110" s="115" t="s">
        <v>111</v>
      </c>
      <c r="AC110" s="115" t="s">
        <v>112</v>
      </c>
      <c r="AD110" s="115" t="s">
        <v>20</v>
      </c>
      <c r="AE110" s="115" t="s">
        <v>113</v>
      </c>
      <c r="AF110" s="115" t="s">
        <v>22</v>
      </c>
      <c r="AG110" s="115" t="s">
        <v>101</v>
      </c>
      <c r="AH110" s="115" t="s">
        <v>86</v>
      </c>
      <c r="AI110" s="115" t="s">
        <v>55</v>
      </c>
      <c r="AK110" s="115" t="s">
        <v>114</v>
      </c>
      <c r="AL110" s="115" t="s">
        <v>115</v>
      </c>
      <c r="AM110" s="115" t="s">
        <v>251</v>
      </c>
      <c r="AN110" s="115" t="s">
        <v>116</v>
      </c>
      <c r="AO110" s="115" t="s">
        <v>253</v>
      </c>
      <c r="AP110" s="115" t="s">
        <v>254</v>
      </c>
      <c r="AQ110" s="115" t="s">
        <v>255</v>
      </c>
      <c r="AR110" s="115" t="s">
        <v>117</v>
      </c>
      <c r="AS110" s="115" t="s">
        <v>118</v>
      </c>
      <c r="AT110" s="115" t="s">
        <v>119</v>
      </c>
      <c r="AU110" s="115" t="s">
        <v>256</v>
      </c>
      <c r="AV110" s="115" t="s">
        <v>257</v>
      </c>
      <c r="AW110" s="115" t="s">
        <v>120</v>
      </c>
      <c r="AX110" s="115" t="s">
        <v>258</v>
      </c>
      <c r="AY110" s="115" t="s">
        <v>121</v>
      </c>
      <c r="BA110" s="115" t="s">
        <v>213</v>
      </c>
      <c r="BB110" s="115" t="s">
        <v>122</v>
      </c>
      <c r="BC110" s="115" t="s">
        <v>123</v>
      </c>
      <c r="BD110" s="115" t="s">
        <v>124</v>
      </c>
      <c r="BE110" s="115" t="s">
        <v>125</v>
      </c>
    </row>
    <row r="111" spans="2:57" x14ac:dyDescent="0.35">
      <c r="B111" s="113" t="s">
        <v>1</v>
      </c>
      <c r="C111" s="113"/>
      <c r="D111" s="114">
        <v>1764.5</v>
      </c>
      <c r="E111" s="114">
        <v>1724.2</v>
      </c>
      <c r="F111" s="114"/>
      <c r="G111" s="114">
        <v>107.9</v>
      </c>
      <c r="H111" s="114">
        <v>106.4</v>
      </c>
      <c r="I111" s="114">
        <v>1.6</v>
      </c>
      <c r="J111" s="114"/>
      <c r="K111" s="114">
        <v>22.1</v>
      </c>
      <c r="L111" s="114">
        <v>28.4</v>
      </c>
      <c r="M111" s="114">
        <v>-6.3</v>
      </c>
      <c r="N111" s="114">
        <v>32.1</v>
      </c>
      <c r="O111" s="114">
        <v>1751.6</v>
      </c>
      <c r="P111" s="114"/>
      <c r="Q111" s="114">
        <v>680.6</v>
      </c>
      <c r="R111" s="114">
        <v>1071</v>
      </c>
      <c r="S111" s="114"/>
      <c r="T111" s="114">
        <v>364.2</v>
      </c>
      <c r="U111" s="114"/>
      <c r="V111" s="114">
        <v>396.2</v>
      </c>
      <c r="W111" s="114">
        <v>84</v>
      </c>
      <c r="X111" s="114">
        <v>13.9</v>
      </c>
      <c r="Y111" s="114">
        <v>196.2</v>
      </c>
      <c r="Z111" s="114">
        <v>16.5</v>
      </c>
      <c r="AA111" s="114"/>
      <c r="AB111" s="114">
        <v>1.8</v>
      </c>
      <c r="AC111" s="114">
        <v>74.400000000000006</v>
      </c>
      <c r="AD111" s="114"/>
      <c r="AE111" s="114">
        <v>17.600000000000001</v>
      </c>
      <c r="AF111" s="114"/>
      <c r="AG111" s="114">
        <v>1.7</v>
      </c>
      <c r="AH111" s="114">
        <v>13.7</v>
      </c>
      <c r="AI111" s="114">
        <v>1.6</v>
      </c>
      <c r="AK111" s="114">
        <v>48.6</v>
      </c>
      <c r="AL111" s="114"/>
      <c r="AM111" s="114">
        <v>1.6</v>
      </c>
      <c r="AN111" s="114">
        <v>0.1</v>
      </c>
      <c r="AO111" s="114">
        <v>4.0000000000000001E-3</v>
      </c>
      <c r="AP111" s="114">
        <v>0.3</v>
      </c>
      <c r="AQ111" s="114">
        <v>0.5</v>
      </c>
      <c r="AR111" s="114">
        <v>4.5</v>
      </c>
      <c r="AS111" s="114">
        <v>4.5</v>
      </c>
      <c r="AT111" s="114">
        <v>0.1</v>
      </c>
      <c r="AU111" s="114">
        <v>13.1</v>
      </c>
      <c r="AV111" s="114">
        <v>21.6</v>
      </c>
      <c r="AW111" s="114">
        <v>1.4</v>
      </c>
      <c r="AX111" s="114">
        <v>0.2</v>
      </c>
      <c r="AY111" s="114">
        <v>0.6</v>
      </c>
      <c r="BA111" s="114">
        <v>8.1</v>
      </c>
      <c r="BB111" s="114">
        <v>4.8</v>
      </c>
      <c r="BC111" s="114">
        <v>41.8</v>
      </c>
      <c r="BD111" s="114">
        <v>6.1</v>
      </c>
      <c r="BE111" s="114">
        <v>67.400000000000006</v>
      </c>
    </row>
    <row r="112" spans="2:57" x14ac:dyDescent="0.35">
      <c r="B112" s="113" t="s">
        <v>181</v>
      </c>
      <c r="C112" s="113"/>
      <c r="D112" s="114">
        <v>763.2</v>
      </c>
      <c r="E112" s="114">
        <v>762.4</v>
      </c>
      <c r="F112" s="114"/>
      <c r="G112" s="114">
        <v>63.5</v>
      </c>
      <c r="H112" s="114">
        <v>61</v>
      </c>
      <c r="I112" s="114">
        <v>2.6</v>
      </c>
      <c r="J112" s="114"/>
      <c r="K112" s="114">
        <v>0.6</v>
      </c>
      <c r="L112" s="114">
        <v>6.4</v>
      </c>
      <c r="M112" s="114">
        <v>-5.8</v>
      </c>
      <c r="N112" s="114">
        <v>4.0999999999999996</v>
      </c>
      <c r="O112" s="114">
        <v>763.3</v>
      </c>
      <c r="P112" s="114"/>
      <c r="Q112" s="114">
        <v>349.7</v>
      </c>
      <c r="R112" s="114">
        <v>413.6</v>
      </c>
      <c r="S112" s="114"/>
      <c r="T112" s="114">
        <v>0.8</v>
      </c>
      <c r="U112" s="114"/>
      <c r="V112" s="114">
        <v>358.3</v>
      </c>
      <c r="W112" s="114">
        <v>45.2</v>
      </c>
      <c r="X112" s="114">
        <v>0.3</v>
      </c>
      <c r="Y112" s="114">
        <v>0.3</v>
      </c>
      <c r="Z112" s="114">
        <v>8.6999999999999993</v>
      </c>
      <c r="AA112" s="114"/>
      <c r="AB112" s="114">
        <v>0.01</v>
      </c>
      <c r="AC112" s="114">
        <v>0.2</v>
      </c>
      <c r="AD112" s="114"/>
      <c r="AE112" s="114">
        <v>0.2</v>
      </c>
      <c r="AF112" s="114"/>
      <c r="AG112" s="114" t="s">
        <v>16</v>
      </c>
      <c r="AH112" s="114">
        <v>0.1</v>
      </c>
      <c r="AI112" s="114">
        <v>0.02</v>
      </c>
      <c r="AK112" s="114">
        <v>0.01</v>
      </c>
      <c r="AL112" s="114"/>
      <c r="AM112" s="114">
        <v>3.0000000000000001E-3</v>
      </c>
      <c r="AN112" s="114">
        <v>0</v>
      </c>
      <c r="AO112" s="114">
        <v>0</v>
      </c>
      <c r="AP112" s="114">
        <v>1E-3</v>
      </c>
      <c r="AQ112" s="114">
        <v>0</v>
      </c>
      <c r="AR112" s="114">
        <v>0</v>
      </c>
      <c r="AS112" s="114">
        <v>0</v>
      </c>
      <c r="AT112" s="114">
        <v>0</v>
      </c>
      <c r="AU112" s="114">
        <v>1E-3</v>
      </c>
      <c r="AV112" s="114">
        <v>0</v>
      </c>
      <c r="AW112" s="114">
        <v>0</v>
      </c>
      <c r="AX112" s="114">
        <v>0</v>
      </c>
      <c r="AY112" s="114">
        <v>0</v>
      </c>
      <c r="BA112" s="114">
        <v>0</v>
      </c>
      <c r="BB112" s="114">
        <v>0</v>
      </c>
      <c r="BC112" s="114">
        <v>0.04</v>
      </c>
      <c r="BD112" s="114">
        <v>0.1</v>
      </c>
      <c r="BE112" s="114" t="s">
        <v>16</v>
      </c>
    </row>
    <row r="113" spans="2:57" x14ac:dyDescent="0.35">
      <c r="B113" s="113" t="s">
        <v>301</v>
      </c>
      <c r="C113" s="113"/>
      <c r="D113" s="114">
        <v>731.1</v>
      </c>
      <c r="E113" s="114">
        <v>728.5</v>
      </c>
      <c r="F113" s="114"/>
      <c r="G113" s="114">
        <v>30.9</v>
      </c>
      <c r="H113" s="114">
        <v>32.299999999999997</v>
      </c>
      <c r="I113" s="114">
        <v>-1.4</v>
      </c>
      <c r="J113" s="114"/>
      <c r="K113" s="114">
        <v>2.4</v>
      </c>
      <c r="L113" s="114">
        <v>3.9</v>
      </c>
      <c r="M113" s="114">
        <v>-1.5</v>
      </c>
      <c r="N113" s="114">
        <v>10.199999999999999</v>
      </c>
      <c r="O113" s="114">
        <v>735.8</v>
      </c>
      <c r="P113" s="114"/>
      <c r="Q113" s="114">
        <v>214</v>
      </c>
      <c r="R113" s="114">
        <v>521.79999999999995</v>
      </c>
      <c r="S113" s="114"/>
      <c r="T113" s="114">
        <v>277.5</v>
      </c>
      <c r="U113" s="114"/>
      <c r="V113" s="114">
        <v>10.5</v>
      </c>
      <c r="W113" s="114">
        <v>38.5</v>
      </c>
      <c r="X113" s="114">
        <v>13.3</v>
      </c>
      <c r="Y113" s="114">
        <v>174.1</v>
      </c>
      <c r="Z113" s="114">
        <v>7.8</v>
      </c>
      <c r="AA113" s="114"/>
      <c r="AB113" s="114">
        <v>1.6</v>
      </c>
      <c r="AC113" s="114">
        <v>59.4</v>
      </c>
      <c r="AD113" s="114"/>
      <c r="AE113" s="114">
        <v>15.8</v>
      </c>
      <c r="AF113" s="114"/>
      <c r="AG113" s="114">
        <v>0.3</v>
      </c>
      <c r="AH113" s="114">
        <v>13.6</v>
      </c>
      <c r="AI113" s="114">
        <v>1.5</v>
      </c>
      <c r="AK113" s="114">
        <v>41.5</v>
      </c>
      <c r="AL113" s="114"/>
      <c r="AM113" s="114">
        <v>1.5</v>
      </c>
      <c r="AN113" s="114">
        <v>0.1</v>
      </c>
      <c r="AO113" s="114">
        <v>3.0000000000000001E-3</v>
      </c>
      <c r="AP113" s="114">
        <v>0.3</v>
      </c>
      <c r="AQ113" s="114">
        <v>0.4</v>
      </c>
      <c r="AR113" s="114">
        <v>4</v>
      </c>
      <c r="AS113" s="114">
        <v>4.3</v>
      </c>
      <c r="AT113" s="114">
        <v>0.1</v>
      </c>
      <c r="AU113" s="114">
        <v>12</v>
      </c>
      <c r="AV113" s="114">
        <v>16.600000000000001</v>
      </c>
      <c r="AW113" s="114">
        <v>1.3</v>
      </c>
      <c r="AX113" s="114">
        <v>0.2</v>
      </c>
      <c r="AY113" s="114">
        <v>0.6</v>
      </c>
      <c r="BA113" s="114">
        <v>2.1</v>
      </c>
      <c r="BB113" s="114">
        <v>4.7</v>
      </c>
      <c r="BC113" s="114">
        <v>41.5</v>
      </c>
      <c r="BD113" s="114">
        <v>3.2</v>
      </c>
      <c r="BE113" s="114">
        <v>63.7</v>
      </c>
    </row>
    <row r="114" spans="2:57" x14ac:dyDescent="0.35">
      <c r="B114" s="113" t="s">
        <v>183</v>
      </c>
      <c r="C114" s="113"/>
      <c r="D114" s="114">
        <v>265.89999999999998</v>
      </c>
      <c r="E114" s="114">
        <v>228.9</v>
      </c>
      <c r="F114" s="114"/>
      <c r="G114" s="114">
        <v>13</v>
      </c>
      <c r="H114" s="114">
        <v>12.5</v>
      </c>
      <c r="I114" s="114">
        <v>0.4</v>
      </c>
      <c r="J114" s="114"/>
      <c r="K114" s="114">
        <v>18.600000000000001</v>
      </c>
      <c r="L114" s="114">
        <v>17.7</v>
      </c>
      <c r="M114" s="114">
        <v>1</v>
      </c>
      <c r="N114" s="114">
        <v>17.8</v>
      </c>
      <c r="O114" s="114">
        <v>248.1</v>
      </c>
      <c r="P114" s="114"/>
      <c r="Q114" s="114">
        <v>116.8</v>
      </c>
      <c r="R114" s="114">
        <v>131.30000000000001</v>
      </c>
      <c r="S114" s="114"/>
      <c r="T114" s="114">
        <v>84.6</v>
      </c>
      <c r="U114" s="114"/>
      <c r="V114" s="114">
        <v>27.4</v>
      </c>
      <c r="W114" s="114">
        <v>0.2</v>
      </c>
      <c r="X114" s="114">
        <v>0.1</v>
      </c>
      <c r="Y114" s="114">
        <v>19</v>
      </c>
      <c r="Z114" s="114" t="s">
        <v>16</v>
      </c>
      <c r="AA114" s="114"/>
      <c r="AB114" s="114">
        <v>0.1</v>
      </c>
      <c r="AC114" s="114">
        <v>14.6</v>
      </c>
      <c r="AD114" s="114"/>
      <c r="AE114" s="114">
        <v>1.6</v>
      </c>
      <c r="AF114" s="114"/>
      <c r="AG114" s="114">
        <v>1.4</v>
      </c>
      <c r="AH114" s="114" t="s">
        <v>16</v>
      </c>
      <c r="AI114" s="114">
        <v>0.1</v>
      </c>
      <c r="AK114" s="114">
        <v>7.1</v>
      </c>
      <c r="AL114" s="114"/>
      <c r="AM114" s="114">
        <v>0.1</v>
      </c>
      <c r="AN114" s="114">
        <v>0</v>
      </c>
      <c r="AO114" s="114">
        <v>0</v>
      </c>
      <c r="AP114" s="114">
        <v>0</v>
      </c>
      <c r="AQ114" s="114">
        <v>1E-3</v>
      </c>
      <c r="AR114" s="114">
        <v>0.5</v>
      </c>
      <c r="AS114" s="114">
        <v>0.1</v>
      </c>
      <c r="AT114" s="114">
        <v>0</v>
      </c>
      <c r="AU114" s="114">
        <v>1.2</v>
      </c>
      <c r="AV114" s="114">
        <v>5</v>
      </c>
      <c r="AW114" s="114">
        <v>0.04</v>
      </c>
      <c r="AX114" s="114">
        <v>1E-3</v>
      </c>
      <c r="AY114" s="114">
        <v>0.01</v>
      </c>
      <c r="BA114" s="114">
        <v>6</v>
      </c>
      <c r="BB114" s="114">
        <v>0.1</v>
      </c>
      <c r="BC114" s="114">
        <v>0.2</v>
      </c>
      <c r="BD114" s="114">
        <v>1.5</v>
      </c>
      <c r="BE114" s="114">
        <v>2.5</v>
      </c>
    </row>
    <row r="115" spans="2:57" x14ac:dyDescent="0.35">
      <c r="B115" s="113" t="s">
        <v>36</v>
      </c>
      <c r="C115" s="113"/>
      <c r="D115" s="114">
        <v>442.6</v>
      </c>
      <c r="E115" s="114">
        <v>442.6</v>
      </c>
      <c r="F115" s="114"/>
      <c r="G115" s="114">
        <v>4.8</v>
      </c>
      <c r="H115" s="114">
        <v>4.5</v>
      </c>
      <c r="I115" s="114">
        <v>0.4</v>
      </c>
      <c r="J115" s="114"/>
      <c r="K115" s="114">
        <v>17.7</v>
      </c>
      <c r="L115" s="114">
        <v>17.399999999999999</v>
      </c>
      <c r="M115" s="114">
        <v>0.4</v>
      </c>
      <c r="N115" s="114">
        <v>3.2</v>
      </c>
      <c r="O115" s="114">
        <v>446.5</v>
      </c>
      <c r="P115" s="114"/>
      <c r="Q115" s="114">
        <v>194.4</v>
      </c>
      <c r="R115" s="114">
        <v>252.1</v>
      </c>
      <c r="S115" s="114"/>
      <c r="T115" s="114">
        <v>13.1</v>
      </c>
      <c r="U115" s="114"/>
      <c r="V115" s="114">
        <v>7.9</v>
      </c>
      <c r="W115" s="114">
        <v>25.2</v>
      </c>
      <c r="X115" s="114">
        <v>11.7</v>
      </c>
      <c r="Y115" s="114">
        <v>194.2</v>
      </c>
      <c r="Z115" s="114" t="s">
        <v>16</v>
      </c>
      <c r="AA115" s="114"/>
      <c r="AB115" s="114">
        <v>5</v>
      </c>
      <c r="AC115" s="114">
        <v>68.3</v>
      </c>
      <c r="AD115" s="114"/>
      <c r="AE115" s="114">
        <v>8.4</v>
      </c>
      <c r="AF115" s="114"/>
      <c r="AG115" s="114">
        <v>2.8</v>
      </c>
      <c r="AH115" s="114">
        <v>2.4</v>
      </c>
      <c r="AI115" s="114">
        <v>2.2999999999999998</v>
      </c>
      <c r="AK115" s="114">
        <v>56.6</v>
      </c>
      <c r="AL115" s="114"/>
      <c r="AM115" s="114">
        <v>1.1000000000000001</v>
      </c>
      <c r="AN115" s="114">
        <v>0.02</v>
      </c>
      <c r="AO115" s="114">
        <v>5.0000000000000001E-3</v>
      </c>
      <c r="AP115" s="114">
        <v>0.2</v>
      </c>
      <c r="AQ115" s="114">
        <v>0.7</v>
      </c>
      <c r="AR115" s="114">
        <v>22.9</v>
      </c>
      <c r="AS115" s="114">
        <v>2.2999999999999998</v>
      </c>
      <c r="AT115" s="114">
        <v>0.1</v>
      </c>
      <c r="AU115" s="114">
        <v>0.8</v>
      </c>
      <c r="AV115" s="114">
        <v>27.7</v>
      </c>
      <c r="AW115" s="114">
        <v>0.3</v>
      </c>
      <c r="AX115" s="114">
        <v>0.1</v>
      </c>
      <c r="AY115" s="114">
        <v>0.4</v>
      </c>
      <c r="BA115" s="114">
        <v>3.4</v>
      </c>
      <c r="BB115" s="114">
        <v>5.3</v>
      </c>
      <c r="BC115" s="114">
        <v>32.5</v>
      </c>
      <c r="BD115" s="114">
        <v>12.3</v>
      </c>
      <c r="BE115" s="114">
        <v>69.7</v>
      </c>
    </row>
    <row r="116" spans="2:57" x14ac:dyDescent="0.35">
      <c r="B116" s="113" t="s">
        <v>37</v>
      </c>
      <c r="C116" s="113"/>
      <c r="D116" s="114">
        <v>14.9</v>
      </c>
      <c r="E116" s="114">
        <v>14.9</v>
      </c>
      <c r="F116" s="114"/>
      <c r="G116" s="114" t="s">
        <v>16</v>
      </c>
      <c r="H116" s="114" t="s">
        <v>16</v>
      </c>
      <c r="I116" s="114" t="s">
        <v>16</v>
      </c>
      <c r="J116" s="114"/>
      <c r="K116" s="114">
        <v>0.1</v>
      </c>
      <c r="L116" s="114">
        <v>0.1</v>
      </c>
      <c r="M116" s="114">
        <v>-4.0000000000000001E-3</v>
      </c>
      <c r="N116" s="114" t="s">
        <v>16</v>
      </c>
      <c r="O116" s="114">
        <v>14.9</v>
      </c>
      <c r="P116" s="114"/>
      <c r="Q116" s="114" t="s">
        <v>16</v>
      </c>
      <c r="R116" s="114">
        <v>14.9</v>
      </c>
      <c r="S116" s="114"/>
      <c r="T116" s="114">
        <v>7.3</v>
      </c>
      <c r="U116" s="114"/>
      <c r="V116" s="114" t="s">
        <v>16</v>
      </c>
      <c r="W116" s="114">
        <v>0.1</v>
      </c>
      <c r="X116" s="114">
        <v>0.02</v>
      </c>
      <c r="Y116" s="114">
        <v>7.5</v>
      </c>
      <c r="Z116" s="114" t="s">
        <v>16</v>
      </c>
      <c r="AA116" s="114"/>
      <c r="AB116" s="114">
        <v>0.1</v>
      </c>
      <c r="AC116" s="114">
        <v>7.4</v>
      </c>
      <c r="AD116" s="114"/>
      <c r="AE116" s="114">
        <v>2.0000000000000001E-4</v>
      </c>
      <c r="AF116" s="114"/>
      <c r="AG116" s="114">
        <v>1E-4</v>
      </c>
      <c r="AH116" s="114">
        <v>0</v>
      </c>
      <c r="AI116" s="114">
        <v>1E-4</v>
      </c>
      <c r="AK116" s="114">
        <v>7.4</v>
      </c>
      <c r="AL116" s="114"/>
      <c r="AM116" s="114">
        <v>0.1</v>
      </c>
      <c r="AN116" s="114">
        <v>1E-3</v>
      </c>
      <c r="AO116" s="114" t="s">
        <v>16</v>
      </c>
      <c r="AP116" s="114">
        <v>0.4</v>
      </c>
      <c r="AQ116" s="114">
        <v>0.1</v>
      </c>
      <c r="AR116" s="114">
        <v>0.5</v>
      </c>
      <c r="AS116" s="114">
        <v>0.2</v>
      </c>
      <c r="AT116" s="114" t="s">
        <v>16</v>
      </c>
      <c r="AU116" s="114">
        <v>0.02</v>
      </c>
      <c r="AV116" s="114">
        <v>6</v>
      </c>
      <c r="AW116" s="114">
        <v>0</v>
      </c>
      <c r="AX116" s="114">
        <v>0</v>
      </c>
      <c r="AY116" s="114">
        <v>0</v>
      </c>
      <c r="BA116" s="114">
        <v>0.01</v>
      </c>
      <c r="BB116" s="114" t="s">
        <v>16</v>
      </c>
      <c r="BC116" s="114">
        <v>4.0000000000000001E-3</v>
      </c>
      <c r="BD116" s="114">
        <v>0.03</v>
      </c>
      <c r="BE116" s="114">
        <v>0.01</v>
      </c>
    </row>
    <row r="117" spans="2:57" x14ac:dyDescent="0.35">
      <c r="B117" s="113" t="s">
        <v>175</v>
      </c>
      <c r="C117" s="113"/>
      <c r="D117" s="114">
        <v>367.8</v>
      </c>
      <c r="E117" s="114">
        <v>367.8</v>
      </c>
      <c r="F117" s="114"/>
      <c r="G117" s="114" t="s">
        <v>16</v>
      </c>
      <c r="H117" s="114" t="s">
        <v>16</v>
      </c>
      <c r="I117" s="114" t="s">
        <v>16</v>
      </c>
      <c r="J117" s="114"/>
      <c r="K117" s="114" t="s">
        <v>16</v>
      </c>
      <c r="L117" s="114" t="s">
        <v>16</v>
      </c>
      <c r="M117" s="114" t="s">
        <v>16</v>
      </c>
      <c r="N117" s="114">
        <v>3</v>
      </c>
      <c r="O117" s="114">
        <v>370.8</v>
      </c>
      <c r="P117" s="114"/>
      <c r="Q117" s="114">
        <v>5.6</v>
      </c>
      <c r="R117" s="114">
        <v>365.3</v>
      </c>
      <c r="S117" s="114"/>
      <c r="T117" s="114">
        <v>0.9</v>
      </c>
      <c r="U117" s="114"/>
      <c r="V117" s="114" t="s">
        <v>16</v>
      </c>
      <c r="W117" s="114" t="s">
        <v>16</v>
      </c>
      <c r="X117" s="114" t="s">
        <v>16</v>
      </c>
      <c r="Y117" s="114">
        <v>327.60000000000002</v>
      </c>
      <c r="Z117" s="114">
        <v>36.700000000000003</v>
      </c>
      <c r="AA117" s="114"/>
      <c r="AB117" s="114">
        <v>5.8</v>
      </c>
      <c r="AC117" s="114">
        <v>191.7</v>
      </c>
      <c r="AD117" s="114"/>
      <c r="AE117" s="114">
        <v>46.7</v>
      </c>
      <c r="AF117" s="114"/>
      <c r="AG117" s="114">
        <v>2.6</v>
      </c>
      <c r="AH117" s="114">
        <v>35</v>
      </c>
      <c r="AI117" s="114">
        <v>7.3</v>
      </c>
      <c r="AK117" s="114">
        <v>105.1</v>
      </c>
      <c r="AL117" s="114"/>
      <c r="AM117" s="114">
        <v>5.3</v>
      </c>
      <c r="AN117" s="114">
        <v>0.5</v>
      </c>
      <c r="AO117" s="114">
        <v>0.1</v>
      </c>
      <c r="AP117" s="114">
        <v>1.3</v>
      </c>
      <c r="AQ117" s="114">
        <v>6.1</v>
      </c>
      <c r="AR117" s="114">
        <v>7.5</v>
      </c>
      <c r="AS117" s="114">
        <v>14.2</v>
      </c>
      <c r="AT117" s="114">
        <v>1.7</v>
      </c>
      <c r="AU117" s="114">
        <v>6.4</v>
      </c>
      <c r="AV117" s="114">
        <v>53.8</v>
      </c>
      <c r="AW117" s="114">
        <v>1.9</v>
      </c>
      <c r="AX117" s="114">
        <v>2.1</v>
      </c>
      <c r="AY117" s="114">
        <v>4.0999999999999996</v>
      </c>
      <c r="BA117" s="114">
        <v>39.9</v>
      </c>
      <c r="BB117" s="114">
        <v>4.2</v>
      </c>
      <c r="BC117" s="114">
        <v>30.3</v>
      </c>
      <c r="BD117" s="114">
        <v>45.2</v>
      </c>
      <c r="BE117" s="114">
        <v>50.5</v>
      </c>
    </row>
    <row r="118" spans="2:57" x14ac:dyDescent="0.35">
      <c r="B118" s="113" t="s">
        <v>176</v>
      </c>
      <c r="C118" s="113"/>
      <c r="D118" s="114">
        <v>177.7</v>
      </c>
      <c r="E118" s="114">
        <v>177.7</v>
      </c>
      <c r="F118" s="114"/>
      <c r="G118" s="114" t="s">
        <v>16</v>
      </c>
      <c r="H118" s="114" t="s">
        <v>16</v>
      </c>
      <c r="I118" s="114" t="s">
        <v>16</v>
      </c>
      <c r="J118" s="114"/>
      <c r="K118" s="114" t="s">
        <v>16</v>
      </c>
      <c r="L118" s="114" t="s">
        <v>16</v>
      </c>
      <c r="M118" s="114" t="s">
        <v>16</v>
      </c>
      <c r="N118" s="114" t="s">
        <v>16</v>
      </c>
      <c r="O118" s="114">
        <v>177.7</v>
      </c>
      <c r="P118" s="114"/>
      <c r="Q118" s="114" t="s">
        <v>16</v>
      </c>
      <c r="R118" s="114">
        <v>177.7</v>
      </c>
      <c r="S118" s="114"/>
      <c r="T118" s="114" t="s">
        <v>16</v>
      </c>
      <c r="U118" s="114"/>
      <c r="V118" s="114" t="s">
        <v>16</v>
      </c>
      <c r="W118" s="114" t="s">
        <v>16</v>
      </c>
      <c r="X118" s="114" t="s">
        <v>16</v>
      </c>
      <c r="Y118" s="114">
        <v>161.4</v>
      </c>
      <c r="Z118" s="114">
        <v>16.3</v>
      </c>
      <c r="AA118" s="114"/>
      <c r="AB118" s="114">
        <v>3.4</v>
      </c>
      <c r="AC118" s="114">
        <v>73.099999999999994</v>
      </c>
      <c r="AD118" s="114"/>
      <c r="AE118" s="114">
        <v>6.1</v>
      </c>
      <c r="AF118" s="114"/>
      <c r="AG118" s="114">
        <v>0.7</v>
      </c>
      <c r="AH118" s="114">
        <v>4.4000000000000004</v>
      </c>
      <c r="AI118" s="114">
        <v>0.8</v>
      </c>
      <c r="AK118" s="114">
        <v>56.5</v>
      </c>
      <c r="AL118" s="114"/>
      <c r="AM118" s="114">
        <v>5.2</v>
      </c>
      <c r="AN118" s="114">
        <v>0.4</v>
      </c>
      <c r="AO118" s="114">
        <v>0.1</v>
      </c>
      <c r="AP118" s="114">
        <v>0.1</v>
      </c>
      <c r="AQ118" s="114">
        <v>5.5</v>
      </c>
      <c r="AR118" s="114">
        <v>10.4</v>
      </c>
      <c r="AS118" s="114">
        <v>16.399999999999999</v>
      </c>
      <c r="AT118" s="114">
        <v>0.7</v>
      </c>
      <c r="AU118" s="114">
        <v>2.7</v>
      </c>
      <c r="AV118" s="114">
        <v>9.6</v>
      </c>
      <c r="AW118" s="114">
        <v>1.2</v>
      </c>
      <c r="AX118" s="114">
        <v>1.2</v>
      </c>
      <c r="AY118" s="114">
        <v>2.7</v>
      </c>
      <c r="BA118" s="114">
        <v>10.6</v>
      </c>
      <c r="BB118" s="114">
        <v>1</v>
      </c>
      <c r="BC118" s="114">
        <v>3.2</v>
      </c>
      <c r="BD118" s="114">
        <v>16.3</v>
      </c>
      <c r="BE118" s="114">
        <v>64.400000000000006</v>
      </c>
    </row>
    <row r="119" spans="2:57" ht="31.5" x14ac:dyDescent="0.35">
      <c r="B119" s="113" t="s">
        <v>177</v>
      </c>
      <c r="C119" s="113"/>
      <c r="D119" s="114">
        <v>1212.7</v>
      </c>
      <c r="E119" s="114">
        <v>1173.0999999999999</v>
      </c>
      <c r="F119" s="114"/>
      <c r="G119" s="114">
        <v>46.2</v>
      </c>
      <c r="H119" s="114">
        <v>46.3</v>
      </c>
      <c r="I119" s="114">
        <v>-0.1</v>
      </c>
      <c r="J119" s="114"/>
      <c r="K119" s="114">
        <v>28.9</v>
      </c>
      <c r="L119" s="114">
        <v>29.4</v>
      </c>
      <c r="M119" s="114">
        <v>-0.5</v>
      </c>
      <c r="N119" s="114">
        <v>28.3</v>
      </c>
      <c r="O119" s="114">
        <v>1200.8</v>
      </c>
      <c r="P119" s="114"/>
      <c r="Q119" s="114">
        <v>538.29999999999995</v>
      </c>
      <c r="R119" s="114">
        <v>662.5</v>
      </c>
      <c r="S119" s="114"/>
      <c r="T119" s="114">
        <v>381.2</v>
      </c>
      <c r="U119" s="114"/>
      <c r="V119" s="114" t="s">
        <v>16</v>
      </c>
      <c r="W119" s="114" t="s">
        <v>16</v>
      </c>
      <c r="X119" s="114" t="s">
        <v>16</v>
      </c>
      <c r="Y119" s="114">
        <v>273.5</v>
      </c>
      <c r="Z119" s="114">
        <v>7.8</v>
      </c>
      <c r="AA119" s="114"/>
      <c r="AB119" s="114">
        <v>2</v>
      </c>
      <c r="AC119" s="114">
        <v>135.80000000000001</v>
      </c>
      <c r="AD119" s="114"/>
      <c r="AE119" s="114">
        <v>18.2</v>
      </c>
      <c r="AF119" s="114"/>
      <c r="AG119" s="114">
        <v>1.7</v>
      </c>
      <c r="AH119" s="114">
        <v>13.7</v>
      </c>
      <c r="AI119" s="114">
        <v>2</v>
      </c>
      <c r="AK119" s="114">
        <v>109</v>
      </c>
      <c r="AL119" s="114"/>
      <c r="AM119" s="114">
        <v>1.8</v>
      </c>
      <c r="AN119" s="114">
        <v>0.1</v>
      </c>
      <c r="AO119" s="114">
        <v>4.0000000000000001E-3</v>
      </c>
      <c r="AP119" s="114">
        <v>0.7</v>
      </c>
      <c r="AQ119" s="114">
        <v>1.1000000000000001</v>
      </c>
      <c r="AR119" s="114">
        <v>27.9</v>
      </c>
      <c r="AS119" s="114">
        <v>6.8</v>
      </c>
      <c r="AT119" s="114">
        <v>0.1</v>
      </c>
      <c r="AU119" s="114">
        <v>13.3</v>
      </c>
      <c r="AV119" s="114">
        <v>54.7</v>
      </c>
      <c r="AW119" s="114">
        <v>1.4</v>
      </c>
      <c r="AX119" s="114">
        <v>0.2</v>
      </c>
      <c r="AY119" s="114">
        <v>0.7</v>
      </c>
      <c r="BA119" s="114">
        <v>8.6999999999999993</v>
      </c>
      <c r="BB119" s="114">
        <v>4.9000000000000004</v>
      </c>
      <c r="BC119" s="114">
        <v>43</v>
      </c>
      <c r="BD119" s="114">
        <v>7.1</v>
      </c>
      <c r="BE119" s="114">
        <v>80</v>
      </c>
    </row>
    <row r="120" spans="2:57" s="118" customFormat="1" x14ac:dyDescent="0.35"/>
    <row r="121" spans="2:57" ht="135" customHeight="1" x14ac:dyDescent="0.35">
      <c r="B121" s="112">
        <v>2016</v>
      </c>
      <c r="C121" s="112" t="s">
        <v>2</v>
      </c>
      <c r="D121" s="115" t="s">
        <v>3</v>
      </c>
      <c r="E121" s="115" t="s">
        <v>303</v>
      </c>
      <c r="F121" s="115" t="s">
        <v>4</v>
      </c>
      <c r="G121" s="115" t="s">
        <v>39</v>
      </c>
      <c r="H121" s="115" t="s">
        <v>40</v>
      </c>
      <c r="I121" s="115" t="s">
        <v>41</v>
      </c>
      <c r="J121" s="115" t="s">
        <v>8</v>
      </c>
      <c r="K121" s="115" t="s">
        <v>39</v>
      </c>
      <c r="L121" s="115" t="s">
        <v>40</v>
      </c>
      <c r="M121" s="115" t="s">
        <v>41</v>
      </c>
      <c r="N121" s="115" t="s">
        <v>9</v>
      </c>
      <c r="O121" s="115" t="s">
        <v>10</v>
      </c>
      <c r="P121" s="112" t="s">
        <v>11</v>
      </c>
      <c r="Q121" s="115" t="s">
        <v>12</v>
      </c>
      <c r="R121" s="115" t="s">
        <v>96</v>
      </c>
      <c r="S121" s="115" t="s">
        <v>42</v>
      </c>
      <c r="T121" s="115" t="s">
        <v>43</v>
      </c>
      <c r="U121" s="115" t="s">
        <v>44</v>
      </c>
      <c r="V121" s="115" t="s">
        <v>45</v>
      </c>
      <c r="W121" s="115" t="s">
        <v>83</v>
      </c>
      <c r="X121" s="115" t="s">
        <v>262</v>
      </c>
      <c r="Y121" s="115" t="s">
        <v>84</v>
      </c>
      <c r="Z121" s="115" t="s">
        <v>98</v>
      </c>
      <c r="AA121" s="115" t="s">
        <v>171</v>
      </c>
      <c r="AB121" s="115" t="s">
        <v>99</v>
      </c>
      <c r="AC121" s="115" t="s">
        <v>19</v>
      </c>
      <c r="AD121" s="115" t="s">
        <v>42</v>
      </c>
      <c r="AE121" s="115" t="s">
        <v>100</v>
      </c>
      <c r="AF121" s="115" t="s">
        <v>52</v>
      </c>
      <c r="AG121" s="115" t="s">
        <v>101</v>
      </c>
      <c r="AH121" s="115" t="s">
        <v>86</v>
      </c>
      <c r="AI121" s="115" t="s">
        <v>55</v>
      </c>
      <c r="AK121" s="115" t="s">
        <v>102</v>
      </c>
      <c r="AL121" s="115" t="s">
        <v>103</v>
      </c>
      <c r="AM121" s="115" t="s">
        <v>251</v>
      </c>
      <c r="AN121" s="115" t="s">
        <v>116</v>
      </c>
      <c r="AO121" s="115" t="s">
        <v>253</v>
      </c>
      <c r="AP121" s="115" t="s">
        <v>254</v>
      </c>
      <c r="AQ121" s="115" t="s">
        <v>255</v>
      </c>
      <c r="AR121" s="115" t="s">
        <v>117</v>
      </c>
      <c r="AS121" s="115" t="s">
        <v>118</v>
      </c>
      <c r="AT121" s="115" t="s">
        <v>119</v>
      </c>
      <c r="AU121" s="115" t="s">
        <v>256</v>
      </c>
      <c r="AV121" s="115" t="s">
        <v>257</v>
      </c>
      <c r="AW121" s="115" t="s">
        <v>120</v>
      </c>
      <c r="AX121" s="115" t="s">
        <v>258</v>
      </c>
      <c r="AY121" s="115" t="s">
        <v>121</v>
      </c>
      <c r="BA121" s="115" t="s">
        <v>108</v>
      </c>
      <c r="BB121" s="115" t="s">
        <v>30</v>
      </c>
      <c r="BC121" s="115" t="s">
        <v>31</v>
      </c>
      <c r="BD121" s="115" t="s">
        <v>32</v>
      </c>
      <c r="BE121" s="115" t="s">
        <v>33</v>
      </c>
    </row>
    <row r="122" spans="2:57" x14ac:dyDescent="0.35">
      <c r="B122" s="113" t="s">
        <v>1</v>
      </c>
      <c r="C122" s="117"/>
      <c r="D122" s="114">
        <v>1803.8</v>
      </c>
      <c r="E122" s="114">
        <v>1764.1</v>
      </c>
      <c r="F122" s="114"/>
      <c r="G122" s="114">
        <v>106.6</v>
      </c>
      <c r="H122" s="114">
        <v>111.7</v>
      </c>
      <c r="I122" s="114">
        <v>-5.0999999999999996</v>
      </c>
      <c r="J122" s="114"/>
      <c r="K122" s="114">
        <v>22.5</v>
      </c>
      <c r="L122" s="114">
        <v>18</v>
      </c>
      <c r="M122" s="114">
        <v>4.5</v>
      </c>
      <c r="N122" s="114">
        <v>27.5</v>
      </c>
      <c r="O122" s="114">
        <v>1791</v>
      </c>
      <c r="P122" s="114"/>
      <c r="Q122" s="114">
        <v>721.8</v>
      </c>
      <c r="R122" s="114">
        <v>1069.2</v>
      </c>
      <c r="S122" s="114"/>
      <c r="T122" s="114">
        <v>361.6</v>
      </c>
      <c r="U122" s="114"/>
      <c r="V122" s="114">
        <v>398.4</v>
      </c>
      <c r="W122" s="114">
        <v>81.8</v>
      </c>
      <c r="X122" s="114">
        <v>8.1999999999999993</v>
      </c>
      <c r="Y122" s="114">
        <v>202</v>
      </c>
      <c r="Z122" s="114">
        <v>17.100000000000001</v>
      </c>
      <c r="AA122" s="114"/>
      <c r="AB122" s="114">
        <v>2</v>
      </c>
      <c r="AC122" s="114">
        <v>76.2</v>
      </c>
      <c r="AD122" s="114"/>
      <c r="AE122" s="114">
        <v>18.899999999999999</v>
      </c>
      <c r="AF122" s="114"/>
      <c r="AG122" s="114">
        <v>1.6</v>
      </c>
      <c r="AH122" s="114">
        <v>15.4</v>
      </c>
      <c r="AI122" s="114">
        <v>1.6</v>
      </c>
      <c r="AK122" s="114">
        <v>48.9</v>
      </c>
      <c r="AL122" s="114"/>
      <c r="AM122" s="114">
        <v>2</v>
      </c>
      <c r="AN122" s="114">
        <v>7.3999999999999996E-2</v>
      </c>
      <c r="AO122" s="114">
        <v>3.0000000000000001E-3</v>
      </c>
      <c r="AP122" s="114">
        <v>0.3</v>
      </c>
      <c r="AQ122" s="114">
        <v>0.8</v>
      </c>
      <c r="AR122" s="114">
        <v>3.8</v>
      </c>
      <c r="AS122" s="114">
        <v>4</v>
      </c>
      <c r="AT122" s="114">
        <v>0.1</v>
      </c>
      <c r="AU122" s="114">
        <v>12.9</v>
      </c>
      <c r="AV122" s="114">
        <v>21.9</v>
      </c>
      <c r="AW122" s="114">
        <v>0.5</v>
      </c>
      <c r="AX122" s="114">
        <v>1.4</v>
      </c>
      <c r="AY122" s="114">
        <v>0.8</v>
      </c>
      <c r="BA122" s="114">
        <v>8.4</v>
      </c>
      <c r="BB122" s="114">
        <v>5.2</v>
      </c>
      <c r="BC122" s="114">
        <v>43.6</v>
      </c>
      <c r="BD122" s="114">
        <v>5.7</v>
      </c>
      <c r="BE122" s="114">
        <v>69.3</v>
      </c>
    </row>
    <row r="123" spans="2:57" x14ac:dyDescent="0.35">
      <c r="B123" s="113" t="s">
        <v>181</v>
      </c>
      <c r="C123" s="117"/>
      <c r="D123" s="114">
        <v>783.3</v>
      </c>
      <c r="E123" s="114">
        <v>782.6</v>
      </c>
      <c r="F123" s="114"/>
      <c r="G123" s="114">
        <v>61.3</v>
      </c>
      <c r="H123" s="114">
        <v>61.7</v>
      </c>
      <c r="I123" s="114">
        <v>-0.4</v>
      </c>
      <c r="J123" s="114"/>
      <c r="K123" s="114">
        <v>0.6</v>
      </c>
      <c r="L123" s="114">
        <v>0.8</v>
      </c>
      <c r="M123" s="114">
        <v>-0.2</v>
      </c>
      <c r="N123" s="114">
        <v>1.1000000000000001</v>
      </c>
      <c r="O123" s="114">
        <v>783.1</v>
      </c>
      <c r="P123" s="114"/>
      <c r="Q123" s="114">
        <v>364.5</v>
      </c>
      <c r="R123" s="114">
        <v>418.6</v>
      </c>
      <c r="S123" s="114"/>
      <c r="T123" s="114">
        <v>0.8</v>
      </c>
      <c r="U123" s="114"/>
      <c r="V123" s="114">
        <v>358.9</v>
      </c>
      <c r="W123" s="114">
        <v>49</v>
      </c>
      <c r="X123" s="114">
        <v>0.2</v>
      </c>
      <c r="Y123" s="114">
        <v>0.5</v>
      </c>
      <c r="Z123" s="114">
        <v>9.1999999999999993</v>
      </c>
      <c r="AA123" s="114"/>
      <c r="AB123" s="114">
        <v>1.0999999999999999E-2</v>
      </c>
      <c r="AC123" s="114">
        <v>0.4</v>
      </c>
      <c r="AD123" s="114"/>
      <c r="AE123" s="114">
        <v>0.4</v>
      </c>
      <c r="AF123" s="114"/>
      <c r="AG123" s="114" t="s">
        <v>16</v>
      </c>
      <c r="AH123" s="114">
        <v>0.4</v>
      </c>
      <c r="AI123" s="114">
        <v>1.0999999999999999E-2</v>
      </c>
      <c r="AK123" s="114">
        <v>8.0000000000000002E-3</v>
      </c>
      <c r="AL123" s="114"/>
      <c r="AM123" s="114">
        <v>4.0000000000000001E-3</v>
      </c>
      <c r="AN123" s="114">
        <v>0</v>
      </c>
      <c r="AO123" s="114">
        <v>0</v>
      </c>
      <c r="AP123" s="114">
        <v>0</v>
      </c>
      <c r="AQ123" s="114">
        <v>0</v>
      </c>
      <c r="AR123" s="114">
        <v>0</v>
      </c>
      <c r="AS123" s="114">
        <v>0</v>
      </c>
      <c r="AT123" s="114">
        <v>0</v>
      </c>
      <c r="AU123" s="114">
        <v>0</v>
      </c>
      <c r="AV123" s="114">
        <v>4.0000000000000001E-3</v>
      </c>
      <c r="AW123" s="114">
        <v>0</v>
      </c>
      <c r="AX123" s="114">
        <v>0</v>
      </c>
      <c r="AY123" s="114">
        <v>0</v>
      </c>
      <c r="BA123" s="114" t="s">
        <v>16</v>
      </c>
      <c r="BB123" s="114">
        <v>4.0000000000000001E-3</v>
      </c>
      <c r="BC123" s="114">
        <v>1.2999999999999999E-2</v>
      </c>
      <c r="BD123" s="114">
        <v>7.0000000000000001E-3</v>
      </c>
      <c r="BE123" s="114" t="s">
        <v>16</v>
      </c>
    </row>
    <row r="124" spans="2:57" x14ac:dyDescent="0.35">
      <c r="B124" s="113" t="s">
        <v>301</v>
      </c>
      <c r="C124" s="117"/>
      <c r="D124" s="114">
        <v>739.5</v>
      </c>
      <c r="E124" s="114">
        <v>737.2</v>
      </c>
      <c r="F124" s="114"/>
      <c r="G124" s="114">
        <v>32.299999999999997</v>
      </c>
      <c r="H124" s="114">
        <v>32.9</v>
      </c>
      <c r="I124" s="114">
        <v>-0.6</v>
      </c>
      <c r="J124" s="114"/>
      <c r="K124" s="114">
        <v>3.9</v>
      </c>
      <c r="L124" s="114">
        <v>2.4</v>
      </c>
      <c r="M124" s="114">
        <v>1.6</v>
      </c>
      <c r="N124" s="114">
        <v>10.3</v>
      </c>
      <c r="O124" s="114">
        <v>748.4</v>
      </c>
      <c r="P124" s="114"/>
      <c r="Q124" s="114">
        <v>229.3</v>
      </c>
      <c r="R124" s="114">
        <v>519.1</v>
      </c>
      <c r="S124" s="114"/>
      <c r="T124" s="114">
        <v>277.39999999999998</v>
      </c>
      <c r="U124" s="114"/>
      <c r="V124" s="114">
        <v>11.8</v>
      </c>
      <c r="W124" s="114">
        <v>32.5</v>
      </c>
      <c r="X124" s="114">
        <v>7.7</v>
      </c>
      <c r="Y124" s="114">
        <v>181.8</v>
      </c>
      <c r="Z124" s="114">
        <v>7.9</v>
      </c>
      <c r="AA124" s="114"/>
      <c r="AB124" s="114">
        <v>1.8</v>
      </c>
      <c r="AC124" s="114">
        <v>62.1</v>
      </c>
      <c r="AD124" s="114"/>
      <c r="AE124" s="114">
        <v>17.100000000000001</v>
      </c>
      <c r="AF124" s="114"/>
      <c r="AG124" s="114">
        <v>0.3</v>
      </c>
      <c r="AH124" s="114">
        <v>15</v>
      </c>
      <c r="AI124" s="114">
        <v>1.5</v>
      </c>
      <c r="AK124" s="114">
        <v>42.7</v>
      </c>
      <c r="AL124" s="114"/>
      <c r="AM124" s="114">
        <v>1.9</v>
      </c>
      <c r="AN124" s="114">
        <v>7.3999999999999996E-2</v>
      </c>
      <c r="AO124" s="114">
        <v>3.0000000000000001E-3</v>
      </c>
      <c r="AP124" s="114">
        <v>0.3</v>
      </c>
      <c r="AQ124" s="114">
        <v>0.8</v>
      </c>
      <c r="AR124" s="114">
        <v>3.8</v>
      </c>
      <c r="AS124" s="114">
        <v>3.9</v>
      </c>
      <c r="AT124" s="114">
        <v>0.1</v>
      </c>
      <c r="AU124" s="114">
        <v>11.8</v>
      </c>
      <c r="AV124" s="114">
        <v>17.2</v>
      </c>
      <c r="AW124" s="114">
        <v>0.5</v>
      </c>
      <c r="AX124" s="114">
        <v>1.4</v>
      </c>
      <c r="AY124" s="114">
        <v>0.8</v>
      </c>
      <c r="BA124" s="114">
        <v>2.4</v>
      </c>
      <c r="BB124" s="114">
        <v>5.0999999999999996</v>
      </c>
      <c r="BC124" s="114">
        <v>43.4</v>
      </c>
      <c r="BD124" s="114">
        <v>3.2</v>
      </c>
      <c r="BE124" s="114">
        <v>66.099999999999994</v>
      </c>
    </row>
    <row r="125" spans="2:57" x14ac:dyDescent="0.35">
      <c r="B125" s="113" t="s">
        <v>183</v>
      </c>
      <c r="C125" s="117"/>
      <c r="D125" s="114">
        <v>276.7</v>
      </c>
      <c r="E125" s="114">
        <v>239.9</v>
      </c>
      <c r="F125" s="114"/>
      <c r="G125" s="114">
        <v>12.5</v>
      </c>
      <c r="H125" s="114">
        <v>16.600000000000001</v>
      </c>
      <c r="I125" s="114">
        <v>-4.2</v>
      </c>
      <c r="J125" s="114"/>
      <c r="K125" s="114">
        <v>17.5</v>
      </c>
      <c r="L125" s="114">
        <v>14.4</v>
      </c>
      <c r="M125" s="114">
        <v>3.1</v>
      </c>
      <c r="N125" s="114">
        <v>16.2</v>
      </c>
      <c r="O125" s="114">
        <v>255</v>
      </c>
      <c r="P125" s="114"/>
      <c r="Q125" s="114">
        <v>127.9</v>
      </c>
      <c r="R125" s="114">
        <v>127.1</v>
      </c>
      <c r="S125" s="114"/>
      <c r="T125" s="114">
        <v>82.2</v>
      </c>
      <c r="U125" s="114"/>
      <c r="V125" s="114">
        <v>27.7</v>
      </c>
      <c r="W125" s="114">
        <v>0.3</v>
      </c>
      <c r="X125" s="114">
        <v>8.5999999999999993E-2</v>
      </c>
      <c r="Y125" s="114">
        <v>16.8</v>
      </c>
      <c r="Z125" s="114" t="s">
        <v>16</v>
      </c>
      <c r="AA125" s="114"/>
      <c r="AB125" s="114">
        <v>8.5000000000000006E-2</v>
      </c>
      <c r="AC125" s="114">
        <v>13.6</v>
      </c>
      <c r="AD125" s="114"/>
      <c r="AE125" s="114">
        <v>1.4</v>
      </c>
      <c r="AF125" s="114"/>
      <c r="AG125" s="114">
        <v>1.3</v>
      </c>
      <c r="AH125" s="114">
        <v>0</v>
      </c>
      <c r="AI125" s="114">
        <v>9.0999999999999998E-2</v>
      </c>
      <c r="AK125" s="114">
        <v>6.2</v>
      </c>
      <c r="AL125" s="114"/>
      <c r="AM125" s="114">
        <v>0.1</v>
      </c>
      <c r="AN125" s="114">
        <v>0</v>
      </c>
      <c r="AO125" s="114">
        <v>0</v>
      </c>
      <c r="AP125" s="114">
        <v>0</v>
      </c>
      <c r="AQ125" s="114">
        <v>2.3E-2</v>
      </c>
      <c r="AR125" s="114">
        <v>0</v>
      </c>
      <c r="AS125" s="114">
        <v>0.1</v>
      </c>
      <c r="AT125" s="114">
        <v>0</v>
      </c>
      <c r="AU125" s="114">
        <v>1.1000000000000001</v>
      </c>
      <c r="AV125" s="114">
        <v>4.7</v>
      </c>
      <c r="AW125" s="114">
        <v>0.04</v>
      </c>
      <c r="AX125" s="114">
        <v>2E-3</v>
      </c>
      <c r="AY125" s="114">
        <v>1.2E-2</v>
      </c>
      <c r="BA125" s="114">
        <v>6</v>
      </c>
      <c r="BB125" s="114">
        <v>3.1E-2</v>
      </c>
      <c r="BC125" s="114">
        <v>0.2</v>
      </c>
      <c r="BD125" s="114">
        <v>1.1000000000000001</v>
      </c>
      <c r="BE125" s="114">
        <v>1.9</v>
      </c>
    </row>
    <row r="126" spans="2:57" x14ac:dyDescent="0.35">
      <c r="B126" s="113" t="s">
        <v>36</v>
      </c>
      <c r="C126" s="117"/>
      <c r="D126" s="114">
        <v>425.3</v>
      </c>
      <c r="E126" s="114">
        <v>425.3</v>
      </c>
      <c r="F126" s="114"/>
      <c r="G126" s="114">
        <v>3.6</v>
      </c>
      <c r="H126" s="114">
        <v>4.2</v>
      </c>
      <c r="I126" s="114">
        <v>-0.6</v>
      </c>
      <c r="J126" s="114"/>
      <c r="K126" s="114">
        <v>17.600000000000001</v>
      </c>
      <c r="L126" s="114">
        <v>17.899999999999999</v>
      </c>
      <c r="M126" s="114">
        <v>-0.4</v>
      </c>
      <c r="N126" s="114">
        <v>2.2999999999999998</v>
      </c>
      <c r="O126" s="114">
        <v>426.7</v>
      </c>
      <c r="P126" s="114"/>
      <c r="Q126" s="114">
        <v>177.2</v>
      </c>
      <c r="R126" s="114">
        <v>249.5</v>
      </c>
      <c r="S126" s="114"/>
      <c r="T126" s="114">
        <v>12.1</v>
      </c>
      <c r="U126" s="114"/>
      <c r="V126" s="114">
        <v>8.6</v>
      </c>
      <c r="W126" s="114">
        <v>24.7</v>
      </c>
      <c r="X126" s="114">
        <v>12.3</v>
      </c>
      <c r="Y126" s="114">
        <v>191.8</v>
      </c>
      <c r="Z126" s="114" t="s">
        <v>16</v>
      </c>
      <c r="AA126" s="114"/>
      <c r="AB126" s="114">
        <v>4.5999999999999996</v>
      </c>
      <c r="AC126" s="114">
        <v>67.099999999999994</v>
      </c>
      <c r="AD126" s="114"/>
      <c r="AE126" s="114">
        <v>7.6</v>
      </c>
      <c r="AF126" s="114"/>
      <c r="AG126" s="114">
        <v>2.8</v>
      </c>
      <c r="AH126" s="114">
        <v>1.5</v>
      </c>
      <c r="AI126" s="114">
        <v>2.2999999999999998</v>
      </c>
      <c r="AK126" s="114">
        <v>56</v>
      </c>
      <c r="AL126" s="114"/>
      <c r="AM126" s="114">
        <v>1.4</v>
      </c>
      <c r="AN126" s="114">
        <v>2.9000000000000001E-2</v>
      </c>
      <c r="AO126" s="114">
        <v>5.0000000000000001E-3</v>
      </c>
      <c r="AP126" s="114">
        <v>0.2</v>
      </c>
      <c r="AQ126" s="114">
        <v>0.8</v>
      </c>
      <c r="AR126" s="114">
        <v>20.6</v>
      </c>
      <c r="AS126" s="114">
        <v>2.4</v>
      </c>
      <c r="AT126" s="114">
        <v>6.3E-2</v>
      </c>
      <c r="AU126" s="114">
        <v>1.4</v>
      </c>
      <c r="AV126" s="114">
        <v>28.1</v>
      </c>
      <c r="AW126" s="114">
        <v>0.3</v>
      </c>
      <c r="AX126" s="114">
        <v>0.1</v>
      </c>
      <c r="AY126" s="114">
        <v>0.4</v>
      </c>
      <c r="BA126" s="114">
        <v>3.5</v>
      </c>
      <c r="BB126" s="114">
        <v>12.3</v>
      </c>
      <c r="BC126" s="114">
        <v>34.1</v>
      </c>
      <c r="BD126" s="114">
        <v>10.199999999999999</v>
      </c>
      <c r="BE126" s="114">
        <v>62.1</v>
      </c>
    </row>
    <row r="127" spans="2:57" x14ac:dyDescent="0.35">
      <c r="B127" s="113" t="s">
        <v>37</v>
      </c>
      <c r="C127" s="117"/>
      <c r="D127" s="114">
        <v>15.2</v>
      </c>
      <c r="E127" s="114">
        <v>15.2</v>
      </c>
      <c r="F127" s="114"/>
      <c r="G127" s="114" t="s">
        <v>16</v>
      </c>
      <c r="H127" s="114" t="s">
        <v>16</v>
      </c>
      <c r="I127" s="114" t="s">
        <v>16</v>
      </c>
      <c r="J127" s="114"/>
      <c r="K127" s="114">
        <v>0.2</v>
      </c>
      <c r="L127" s="114">
        <v>0.2</v>
      </c>
      <c r="M127" s="114">
        <v>-2.3E-2</v>
      </c>
      <c r="N127" s="114" t="s">
        <v>16</v>
      </c>
      <c r="O127" s="114">
        <v>15.2</v>
      </c>
      <c r="P127" s="114"/>
      <c r="Q127" s="114" t="s">
        <v>16</v>
      </c>
      <c r="R127" s="114">
        <v>15.2</v>
      </c>
      <c r="S127" s="114"/>
      <c r="T127" s="114">
        <v>7.3</v>
      </c>
      <c r="U127" s="114"/>
      <c r="V127" s="114" t="s">
        <v>16</v>
      </c>
      <c r="W127" s="114">
        <v>0.2</v>
      </c>
      <c r="X127" s="114">
        <v>1.4999999999999999E-2</v>
      </c>
      <c r="Y127" s="114">
        <v>7.7</v>
      </c>
      <c r="Z127" s="114" t="s">
        <v>16</v>
      </c>
      <c r="AA127" s="114"/>
      <c r="AB127" s="114">
        <v>8.6999999999999994E-2</v>
      </c>
      <c r="AC127" s="114">
        <v>7.6</v>
      </c>
      <c r="AD127" s="114"/>
      <c r="AE127" s="114">
        <v>3.2000000000000001E-2</v>
      </c>
      <c r="AF127" s="114"/>
      <c r="AG127" s="114">
        <v>0</v>
      </c>
      <c r="AH127" s="114" t="s">
        <v>16</v>
      </c>
      <c r="AI127" s="114">
        <v>3.2000000000000001E-2</v>
      </c>
      <c r="AK127" s="114">
        <v>7.5</v>
      </c>
      <c r="AL127" s="114"/>
      <c r="AM127" s="114">
        <v>0.1</v>
      </c>
      <c r="AN127" s="114">
        <v>2E-3</v>
      </c>
      <c r="AO127" s="114" t="s">
        <v>16</v>
      </c>
      <c r="AP127" s="114">
        <v>0.2</v>
      </c>
      <c r="AQ127" s="114">
        <v>8.5000000000000006E-2</v>
      </c>
      <c r="AR127" s="114">
        <v>0.7</v>
      </c>
      <c r="AS127" s="114">
        <v>0.3</v>
      </c>
      <c r="AT127" s="114" t="s">
        <v>16</v>
      </c>
      <c r="AU127" s="114">
        <v>4.4999999999999998E-2</v>
      </c>
      <c r="AV127" s="114">
        <v>6</v>
      </c>
      <c r="AW127" s="114">
        <v>0</v>
      </c>
      <c r="AX127" s="114">
        <v>0</v>
      </c>
      <c r="AY127" s="114">
        <v>1E-3</v>
      </c>
      <c r="BA127" s="114">
        <v>8.2000000000000003E-2</v>
      </c>
      <c r="BB127" s="114">
        <v>2E-3</v>
      </c>
      <c r="BC127" s="114">
        <v>1E-3</v>
      </c>
      <c r="BD127" s="114">
        <v>2.9000000000000001E-2</v>
      </c>
      <c r="BE127" s="114">
        <v>1.4E-2</v>
      </c>
    </row>
    <row r="128" spans="2:57" x14ac:dyDescent="0.35">
      <c r="B128" s="113" t="s">
        <v>175</v>
      </c>
      <c r="C128" s="117"/>
      <c r="D128" s="114">
        <v>375.8</v>
      </c>
      <c r="E128" s="114">
        <v>375.8</v>
      </c>
      <c r="F128" s="114"/>
      <c r="G128" s="114" t="s">
        <v>16</v>
      </c>
      <c r="H128" s="114" t="s">
        <v>16</v>
      </c>
      <c r="I128" s="114" t="s">
        <v>16</v>
      </c>
      <c r="J128" s="114"/>
      <c r="K128" s="114" t="s">
        <v>16</v>
      </c>
      <c r="L128" s="114" t="s">
        <v>16</v>
      </c>
      <c r="M128" s="114" t="s">
        <v>16</v>
      </c>
      <c r="N128" s="114">
        <v>1.2</v>
      </c>
      <c r="O128" s="114">
        <v>377</v>
      </c>
      <c r="P128" s="114"/>
      <c r="Q128" s="114">
        <v>5.5</v>
      </c>
      <c r="R128" s="114">
        <v>371.5</v>
      </c>
      <c r="S128" s="114"/>
      <c r="T128" s="114">
        <v>1.1000000000000001</v>
      </c>
      <c r="U128" s="114"/>
      <c r="V128" s="114" t="s">
        <v>16</v>
      </c>
      <c r="W128" s="114" t="s">
        <v>16</v>
      </c>
      <c r="X128" s="114" t="s">
        <v>16</v>
      </c>
      <c r="Y128" s="114">
        <v>333.5</v>
      </c>
      <c r="Z128" s="114">
        <v>36.9</v>
      </c>
      <c r="AA128" s="114"/>
      <c r="AB128" s="114">
        <v>5.9</v>
      </c>
      <c r="AC128" s="114">
        <v>193.9</v>
      </c>
      <c r="AD128" s="114"/>
      <c r="AE128" s="114">
        <v>47.9</v>
      </c>
      <c r="AF128" s="114"/>
      <c r="AG128" s="114">
        <v>2.6</v>
      </c>
      <c r="AH128" s="114">
        <v>36</v>
      </c>
      <c r="AI128" s="114">
        <v>7.4</v>
      </c>
      <c r="AK128" s="114">
        <v>106.7</v>
      </c>
      <c r="AL128" s="114"/>
      <c r="AM128" s="114">
        <v>5.4</v>
      </c>
      <c r="AN128" s="114">
        <v>0.5</v>
      </c>
      <c r="AO128" s="114">
        <v>7.3999999999999996E-2</v>
      </c>
      <c r="AP128" s="114">
        <v>1.5</v>
      </c>
      <c r="AQ128" s="114">
        <v>6.2</v>
      </c>
      <c r="AR128" s="114">
        <v>7.9</v>
      </c>
      <c r="AS128" s="114">
        <v>14.5</v>
      </c>
      <c r="AT128" s="114">
        <v>1.7</v>
      </c>
      <c r="AU128" s="114">
        <v>6</v>
      </c>
      <c r="AV128" s="114">
        <v>51.9</v>
      </c>
      <c r="AW128" s="114">
        <v>4.0999999999999996</v>
      </c>
      <c r="AX128" s="114">
        <v>2.2000000000000002</v>
      </c>
      <c r="AY128" s="114">
        <v>4.3</v>
      </c>
      <c r="BA128" s="114">
        <v>39.4</v>
      </c>
      <c r="BB128" s="114">
        <v>4.3</v>
      </c>
      <c r="BC128" s="114">
        <v>30.5</v>
      </c>
      <c r="BD128" s="114">
        <v>45.8</v>
      </c>
      <c r="BE128" s="114">
        <v>53</v>
      </c>
    </row>
    <row r="129" spans="2:58" x14ac:dyDescent="0.35">
      <c r="B129" s="113" t="s">
        <v>176</v>
      </c>
      <c r="C129" s="117"/>
      <c r="D129" s="114">
        <v>183.4</v>
      </c>
      <c r="E129" s="114">
        <v>183.4</v>
      </c>
      <c r="F129" s="114"/>
      <c r="G129" s="114" t="s">
        <v>16</v>
      </c>
      <c r="H129" s="114" t="s">
        <v>16</v>
      </c>
      <c r="I129" s="114" t="s">
        <v>16</v>
      </c>
      <c r="J129" s="114"/>
      <c r="K129" s="114" t="s">
        <v>16</v>
      </c>
      <c r="L129" s="114" t="s">
        <v>16</v>
      </c>
      <c r="M129" s="114" t="s">
        <v>16</v>
      </c>
      <c r="N129" s="114" t="s">
        <v>16</v>
      </c>
      <c r="O129" s="114">
        <v>183.4</v>
      </c>
      <c r="P129" s="114"/>
      <c r="Q129" s="114" t="s">
        <v>16</v>
      </c>
      <c r="R129" s="114">
        <v>183.4</v>
      </c>
      <c r="S129" s="114"/>
      <c r="T129" s="114" t="s">
        <v>16</v>
      </c>
      <c r="U129" s="114"/>
      <c r="V129" s="114" t="s">
        <v>16</v>
      </c>
      <c r="W129" s="114" t="s">
        <v>16</v>
      </c>
      <c r="X129" s="114" t="s">
        <v>16</v>
      </c>
      <c r="Y129" s="114">
        <v>167.1</v>
      </c>
      <c r="Z129" s="114">
        <v>16.3</v>
      </c>
      <c r="AA129" s="114"/>
      <c r="AB129" s="114">
        <v>3.5</v>
      </c>
      <c r="AC129" s="114">
        <v>78.2</v>
      </c>
      <c r="AD129" s="114"/>
      <c r="AE129" s="114">
        <v>6.8</v>
      </c>
      <c r="AF129" s="114"/>
      <c r="AG129" s="114">
        <v>0.7</v>
      </c>
      <c r="AH129" s="114">
        <v>5</v>
      </c>
      <c r="AI129" s="114">
        <v>0.8</v>
      </c>
      <c r="AK129" s="114">
        <v>59.1</v>
      </c>
      <c r="AL129" s="114"/>
      <c r="AM129" s="114">
        <v>5.9</v>
      </c>
      <c r="AN129" s="114">
        <v>0.3</v>
      </c>
      <c r="AO129" s="114">
        <v>5.8000000000000003E-2</v>
      </c>
      <c r="AP129" s="114">
        <v>1.7</v>
      </c>
      <c r="AQ129" s="114">
        <v>5.7</v>
      </c>
      <c r="AR129" s="114">
        <v>9.6</v>
      </c>
      <c r="AS129" s="114">
        <v>16.8</v>
      </c>
      <c r="AT129" s="114">
        <v>0.7</v>
      </c>
      <c r="AU129" s="114">
        <v>3.1</v>
      </c>
      <c r="AV129" s="114">
        <v>9.8000000000000007</v>
      </c>
      <c r="AW129" s="114">
        <v>1.2</v>
      </c>
      <c r="AX129" s="114">
        <v>1.3</v>
      </c>
      <c r="AY129" s="114">
        <v>2.9</v>
      </c>
      <c r="BA129" s="114">
        <v>12.3</v>
      </c>
      <c r="BB129" s="114">
        <v>0.8</v>
      </c>
      <c r="BC129" s="114">
        <v>3.3</v>
      </c>
      <c r="BD129" s="114">
        <v>24.1</v>
      </c>
      <c r="BE129" s="114">
        <v>57.2</v>
      </c>
    </row>
    <row r="130" spans="2:58" ht="31.5" x14ac:dyDescent="0.35">
      <c r="B130" s="113" t="s">
        <v>177</v>
      </c>
      <c r="C130" s="117"/>
      <c r="D130" s="114">
        <v>1213.5999999999999</v>
      </c>
      <c r="E130" s="114">
        <v>1174.5</v>
      </c>
      <c r="F130" s="114"/>
      <c r="G130" s="114">
        <v>46.2</v>
      </c>
      <c r="H130" s="114">
        <v>51.1</v>
      </c>
      <c r="I130" s="114">
        <v>-4.9000000000000004</v>
      </c>
      <c r="J130" s="114"/>
      <c r="K130" s="114">
        <v>29.2</v>
      </c>
      <c r="L130" s="114">
        <v>24.4</v>
      </c>
      <c r="M130" s="114">
        <v>4.8</v>
      </c>
      <c r="N130" s="114">
        <v>26.7</v>
      </c>
      <c r="O130" s="114">
        <v>1201.2</v>
      </c>
      <c r="P130" s="114"/>
      <c r="Q130" s="114">
        <v>534.5</v>
      </c>
      <c r="R130" s="114">
        <v>665.6</v>
      </c>
      <c r="S130" s="114"/>
      <c r="T130" s="114">
        <v>379</v>
      </c>
      <c r="U130" s="114"/>
      <c r="V130" s="114" t="s">
        <v>16</v>
      </c>
      <c r="W130" s="114" t="s">
        <v>16</v>
      </c>
      <c r="X130" s="114" t="s">
        <v>16</v>
      </c>
      <c r="Y130" s="114">
        <v>278.7</v>
      </c>
      <c r="Z130" s="114">
        <v>7.9</v>
      </c>
      <c r="AA130" s="114"/>
      <c r="AB130" s="114">
        <v>2.2000000000000002</v>
      </c>
      <c r="AC130" s="114">
        <v>136.6</v>
      </c>
      <c r="AD130" s="114"/>
      <c r="AE130" s="114">
        <v>19.600000000000001</v>
      </c>
      <c r="AF130" s="114"/>
      <c r="AG130" s="114">
        <v>1.6</v>
      </c>
      <c r="AH130" s="114">
        <v>15.5</v>
      </c>
      <c r="AI130" s="114">
        <v>2</v>
      </c>
      <c r="AK130" s="114">
        <v>107.7</v>
      </c>
      <c r="AL130" s="114"/>
      <c r="AM130" s="114">
        <v>2.4</v>
      </c>
      <c r="AN130" s="114">
        <v>7.5999999999999998E-2</v>
      </c>
      <c r="AO130" s="114">
        <v>3.0000000000000001E-3</v>
      </c>
      <c r="AP130" s="114">
        <v>0.6</v>
      </c>
      <c r="AQ130" s="114">
        <v>1.5</v>
      </c>
      <c r="AR130" s="114">
        <v>25.1</v>
      </c>
      <c r="AS130" s="114">
        <v>6.5</v>
      </c>
      <c r="AT130" s="114">
        <v>0.1</v>
      </c>
      <c r="AU130" s="114">
        <v>13.1</v>
      </c>
      <c r="AV130" s="114">
        <v>55.4</v>
      </c>
      <c r="AW130" s="114">
        <v>0.6</v>
      </c>
      <c r="AX130" s="114">
        <v>1.4</v>
      </c>
      <c r="AY130" s="114">
        <v>0.9</v>
      </c>
      <c r="BA130" s="114">
        <v>9.3000000000000007</v>
      </c>
      <c r="BB130" s="114">
        <v>5.3</v>
      </c>
      <c r="BC130" s="114">
        <v>44.7</v>
      </c>
      <c r="BD130" s="114">
        <v>6.2</v>
      </c>
      <c r="BE130" s="114">
        <v>83.1</v>
      </c>
    </row>
    <row r="131" spans="2:58" s="118" customFormat="1" x14ac:dyDescent="0.35"/>
    <row r="132" spans="2:58" ht="156.75" customHeight="1" x14ac:dyDescent="0.35">
      <c r="B132" s="112">
        <v>2017</v>
      </c>
      <c r="C132" s="112" t="s">
        <v>2</v>
      </c>
      <c r="D132" s="115" t="s">
        <v>79</v>
      </c>
      <c r="E132" s="115" t="s">
        <v>200</v>
      </c>
      <c r="F132" s="115" t="s">
        <v>80</v>
      </c>
      <c r="G132" s="115" t="s">
        <v>81</v>
      </c>
      <c r="H132" s="115" t="s">
        <v>82</v>
      </c>
      <c r="I132" s="115" t="s">
        <v>41</v>
      </c>
      <c r="J132" s="115" t="s">
        <v>8</v>
      </c>
      <c r="K132" s="115" t="s">
        <v>39</v>
      </c>
      <c r="L132" s="115" t="s">
        <v>40</v>
      </c>
      <c r="M132" s="115" t="s">
        <v>41</v>
      </c>
      <c r="N132" s="115" t="s">
        <v>9</v>
      </c>
      <c r="O132" s="115" t="s">
        <v>10</v>
      </c>
      <c r="P132" s="112" t="s">
        <v>11</v>
      </c>
      <c r="Q132" s="115" t="s">
        <v>12</v>
      </c>
      <c r="R132" s="115" t="s">
        <v>77</v>
      </c>
      <c r="S132" s="115" t="s">
        <v>42</v>
      </c>
      <c r="T132" s="115" t="s">
        <v>43</v>
      </c>
      <c r="U132" s="115" t="s">
        <v>44</v>
      </c>
      <c r="V132" s="115" t="s">
        <v>45</v>
      </c>
      <c r="W132" s="115" t="s">
        <v>83</v>
      </c>
      <c r="X132" s="115" t="s">
        <v>97</v>
      </c>
      <c r="Y132" s="115" t="s">
        <v>84</v>
      </c>
      <c r="Z132" s="115" t="s">
        <v>85</v>
      </c>
      <c r="AA132" s="115" t="s">
        <v>50</v>
      </c>
      <c r="AB132" s="115" t="s">
        <v>51</v>
      </c>
      <c r="AC132" s="115" t="s">
        <v>19</v>
      </c>
      <c r="AD132" s="115" t="s">
        <v>42</v>
      </c>
      <c r="AE132" s="115" t="s">
        <v>100</v>
      </c>
      <c r="AF132" s="115" t="s">
        <v>52</v>
      </c>
      <c r="AG132" s="115" t="s">
        <v>101</v>
      </c>
      <c r="AH132" s="115" t="s">
        <v>86</v>
      </c>
      <c r="AI132" s="115" t="s">
        <v>87</v>
      </c>
      <c r="AK132" s="115" t="s">
        <v>102</v>
      </c>
      <c r="AL132" s="115" t="s">
        <v>56</v>
      </c>
      <c r="AM132" s="115" t="s">
        <v>88</v>
      </c>
      <c r="AN132" s="115" t="s">
        <v>89</v>
      </c>
      <c r="AO132" s="115" t="s">
        <v>104</v>
      </c>
      <c r="AP132" s="115" t="s">
        <v>90</v>
      </c>
      <c r="AQ132" s="115" t="s">
        <v>128</v>
      </c>
      <c r="AR132" s="115" t="s">
        <v>62</v>
      </c>
      <c r="AS132" s="115" t="s">
        <v>91</v>
      </c>
      <c r="AT132" s="115" t="s">
        <v>64</v>
      </c>
      <c r="AU132" s="115" t="s">
        <v>92</v>
      </c>
      <c r="AV132" s="115" t="s">
        <v>93</v>
      </c>
      <c r="AW132" s="115" t="s">
        <v>94</v>
      </c>
      <c r="AX132" s="115" t="s">
        <v>106</v>
      </c>
      <c r="AY132" s="115" t="s">
        <v>107</v>
      </c>
      <c r="BA132" s="115" t="s">
        <v>71</v>
      </c>
      <c r="BB132" s="115" t="s">
        <v>30</v>
      </c>
      <c r="BC132" s="115" t="s">
        <v>72</v>
      </c>
      <c r="BD132" s="115" t="s">
        <v>73</v>
      </c>
      <c r="BE132" s="115" t="s">
        <v>74</v>
      </c>
      <c r="BF132" s="115" t="s">
        <v>33</v>
      </c>
    </row>
    <row r="133" spans="2:58" x14ac:dyDescent="0.35">
      <c r="B133" s="113" t="s">
        <v>1</v>
      </c>
      <c r="C133" s="117"/>
      <c r="D133" s="120">
        <v>1877.2</v>
      </c>
      <c r="E133" s="120">
        <v>1831.5</v>
      </c>
      <c r="F133" s="120"/>
      <c r="G133" s="120">
        <v>133.80000000000001</v>
      </c>
      <c r="H133" s="120">
        <v>140.9</v>
      </c>
      <c r="I133" s="120">
        <v>-7.2</v>
      </c>
      <c r="J133" s="120"/>
      <c r="K133" s="120">
        <v>18.3</v>
      </c>
      <c r="L133" s="120">
        <v>35.4</v>
      </c>
      <c r="M133" s="120">
        <v>-17.100000000000001</v>
      </c>
      <c r="N133" s="120">
        <v>29.7</v>
      </c>
      <c r="O133" s="120">
        <v>1837</v>
      </c>
      <c r="P133" s="120"/>
      <c r="Q133" s="120">
        <v>749.3</v>
      </c>
      <c r="R133" s="120">
        <v>1087.7</v>
      </c>
      <c r="S133" s="120"/>
      <c r="T133" s="120">
        <v>361.5</v>
      </c>
      <c r="U133" s="120"/>
      <c r="V133" s="120">
        <v>402.7</v>
      </c>
      <c r="W133" s="120">
        <v>86.7</v>
      </c>
      <c r="X133" s="120">
        <v>8.4</v>
      </c>
      <c r="Y133" s="120">
        <v>212.3</v>
      </c>
      <c r="Z133" s="120">
        <v>16</v>
      </c>
      <c r="AA133" s="120"/>
      <c r="AB133" s="120">
        <v>2</v>
      </c>
      <c r="AC133" s="120">
        <v>77.7</v>
      </c>
      <c r="AD133" s="120"/>
      <c r="AE133" s="120">
        <v>17.8</v>
      </c>
      <c r="AF133" s="120"/>
      <c r="AG133" s="120">
        <v>0.5</v>
      </c>
      <c r="AH133" s="120">
        <v>15</v>
      </c>
      <c r="AI133" s="120">
        <v>2</v>
      </c>
      <c r="AK133" s="120">
        <v>49.8</v>
      </c>
      <c r="AL133" s="120"/>
      <c r="AM133" s="120">
        <v>1.9</v>
      </c>
      <c r="AN133" s="120">
        <v>0.08</v>
      </c>
      <c r="AO133" s="120">
        <v>0.01</v>
      </c>
      <c r="AP133" s="120">
        <v>0.4</v>
      </c>
      <c r="AQ133" s="120">
        <v>0.4</v>
      </c>
      <c r="AR133" s="120">
        <v>5</v>
      </c>
      <c r="AS133" s="120">
        <v>5.5</v>
      </c>
      <c r="AT133" s="120">
        <v>0.1</v>
      </c>
      <c r="AU133" s="120">
        <v>12.1</v>
      </c>
      <c r="AV133" s="120">
        <v>21.3</v>
      </c>
      <c r="AW133" s="120">
        <v>0.5</v>
      </c>
      <c r="AX133" s="120">
        <v>1.4</v>
      </c>
      <c r="AY133" s="120">
        <v>0.8</v>
      </c>
      <c r="BA133" s="120">
        <v>10.199999999999999</v>
      </c>
      <c r="BB133" s="120">
        <v>5.7</v>
      </c>
      <c r="BC133" s="120">
        <v>44.9</v>
      </c>
      <c r="BD133" s="120">
        <v>0.04</v>
      </c>
      <c r="BE133" s="120">
        <v>5.3</v>
      </c>
      <c r="BF133" s="120">
        <v>76.599999999999994</v>
      </c>
    </row>
    <row r="134" spans="2:58" ht="21" x14ac:dyDescent="0.35">
      <c r="B134" s="113" t="s">
        <v>174</v>
      </c>
      <c r="C134" s="117"/>
      <c r="D134" s="120">
        <v>781.1</v>
      </c>
      <c r="E134" s="120">
        <v>780.6</v>
      </c>
      <c r="F134" s="120"/>
      <c r="G134" s="120">
        <v>61.2</v>
      </c>
      <c r="H134" s="120">
        <v>60.5</v>
      </c>
      <c r="I134" s="120">
        <v>0.6</v>
      </c>
      <c r="J134" s="120"/>
      <c r="K134" s="120">
        <v>0.8</v>
      </c>
      <c r="L134" s="120">
        <v>1.2</v>
      </c>
      <c r="M134" s="120">
        <v>-0.5</v>
      </c>
      <c r="N134" s="120">
        <v>0.9</v>
      </c>
      <c r="O134" s="120">
        <v>781.7</v>
      </c>
      <c r="P134" s="120"/>
      <c r="Q134" s="120">
        <v>361.5</v>
      </c>
      <c r="R134" s="120">
        <v>420.2</v>
      </c>
      <c r="S134" s="120"/>
      <c r="T134" s="120">
        <v>0.8</v>
      </c>
      <c r="U134" s="120"/>
      <c r="V134" s="120">
        <v>360.8</v>
      </c>
      <c r="W134" s="120">
        <v>49.5</v>
      </c>
      <c r="X134" s="120">
        <v>0.2</v>
      </c>
      <c r="Y134" s="120">
        <v>0.4</v>
      </c>
      <c r="Z134" s="120">
        <v>8.4</v>
      </c>
      <c r="AA134" s="120"/>
      <c r="AB134" s="120">
        <v>0.02</v>
      </c>
      <c r="AC134" s="120">
        <v>0.4</v>
      </c>
      <c r="AD134" s="120"/>
      <c r="AE134" s="120">
        <v>0.4</v>
      </c>
      <c r="AF134" s="120"/>
      <c r="AG134" s="120" t="s">
        <v>16</v>
      </c>
      <c r="AH134" s="120">
        <v>0.4</v>
      </c>
      <c r="AI134" s="120">
        <v>0</v>
      </c>
      <c r="AK134" s="120">
        <v>0.02</v>
      </c>
      <c r="AL134" s="120"/>
      <c r="AM134" s="120">
        <v>4.0000000000000001E-3</v>
      </c>
      <c r="AN134" s="120">
        <v>0</v>
      </c>
      <c r="AO134" s="120">
        <v>0</v>
      </c>
      <c r="AP134" s="120">
        <v>0</v>
      </c>
      <c r="AQ134" s="120">
        <v>0</v>
      </c>
      <c r="AR134" s="120">
        <v>1E-3</v>
      </c>
      <c r="AS134" s="120">
        <v>0</v>
      </c>
      <c r="AT134" s="120">
        <v>0</v>
      </c>
      <c r="AU134" s="120">
        <v>0</v>
      </c>
      <c r="AV134" s="120">
        <v>0.01</v>
      </c>
      <c r="AW134" s="120">
        <v>0</v>
      </c>
      <c r="AX134" s="120">
        <v>0</v>
      </c>
      <c r="AY134" s="120">
        <v>0</v>
      </c>
      <c r="BA134" s="120">
        <v>0</v>
      </c>
      <c r="BB134" s="120">
        <v>0</v>
      </c>
      <c r="BC134" s="120">
        <v>0.01</v>
      </c>
      <c r="BD134" s="120">
        <v>0</v>
      </c>
      <c r="BE134" s="120">
        <v>2E-3</v>
      </c>
      <c r="BF134" s="120" t="s">
        <v>95</v>
      </c>
    </row>
    <row r="135" spans="2:58" x14ac:dyDescent="0.35">
      <c r="B135" s="113" t="s">
        <v>301</v>
      </c>
      <c r="C135" s="117"/>
      <c r="D135" s="120">
        <v>798.1</v>
      </c>
      <c r="E135" s="120">
        <v>796.2</v>
      </c>
      <c r="F135" s="120"/>
      <c r="G135" s="120">
        <v>55.6</v>
      </c>
      <c r="H135" s="120">
        <v>61.2</v>
      </c>
      <c r="I135" s="120">
        <v>-5.6</v>
      </c>
      <c r="J135" s="120"/>
      <c r="K135" s="120">
        <v>2.4</v>
      </c>
      <c r="L135" s="120">
        <v>14</v>
      </c>
      <c r="M135" s="120">
        <v>-11.6</v>
      </c>
      <c r="N135" s="120">
        <v>10.1</v>
      </c>
      <c r="O135" s="120">
        <v>789</v>
      </c>
      <c r="P135" s="120"/>
      <c r="Q135" s="120">
        <v>245.6</v>
      </c>
      <c r="R135" s="120">
        <v>543.5</v>
      </c>
      <c r="S135" s="120"/>
      <c r="T135" s="120">
        <v>283.3</v>
      </c>
      <c r="U135" s="120"/>
      <c r="V135" s="120">
        <v>14.9</v>
      </c>
      <c r="W135" s="120">
        <v>36.9</v>
      </c>
      <c r="X135" s="120">
        <v>7.9</v>
      </c>
      <c r="Y135" s="120">
        <v>192.9</v>
      </c>
      <c r="Z135" s="120">
        <v>7.6</v>
      </c>
      <c r="AA135" s="120"/>
      <c r="AB135" s="120">
        <v>1.8</v>
      </c>
      <c r="AC135" s="120">
        <v>64</v>
      </c>
      <c r="AD135" s="120"/>
      <c r="AE135" s="120">
        <v>17.100000000000001</v>
      </c>
      <c r="AF135" s="120"/>
      <c r="AG135" s="120">
        <v>0.2</v>
      </c>
      <c r="AH135" s="120">
        <v>14.6</v>
      </c>
      <c r="AI135" s="120">
        <v>1.9</v>
      </c>
      <c r="AK135" s="120">
        <v>43.3</v>
      </c>
      <c r="AL135" s="120"/>
      <c r="AM135" s="120">
        <v>1.8</v>
      </c>
      <c r="AN135" s="120">
        <v>0.08</v>
      </c>
      <c r="AO135" s="120">
        <v>0.01</v>
      </c>
      <c r="AP135" s="120">
        <v>0.3</v>
      </c>
      <c r="AQ135" s="120">
        <v>0.4</v>
      </c>
      <c r="AR135" s="120">
        <v>5</v>
      </c>
      <c r="AS135" s="120">
        <v>5.3</v>
      </c>
      <c r="AT135" s="120">
        <v>0.1</v>
      </c>
      <c r="AU135" s="120">
        <v>11</v>
      </c>
      <c r="AV135" s="120">
        <v>16.3</v>
      </c>
      <c r="AW135" s="120">
        <v>0.4</v>
      </c>
      <c r="AX135" s="120">
        <v>1.4</v>
      </c>
      <c r="AY135" s="120">
        <v>0.8</v>
      </c>
      <c r="BA135" s="120">
        <v>3.6</v>
      </c>
      <c r="BB135" s="120">
        <v>5.7</v>
      </c>
      <c r="BC135" s="120">
        <v>44.7</v>
      </c>
      <c r="BD135" s="120">
        <v>0.03</v>
      </c>
      <c r="BE135" s="120">
        <v>3.2</v>
      </c>
      <c r="BF135" s="120">
        <v>73.400000000000006</v>
      </c>
    </row>
    <row r="136" spans="2:58" x14ac:dyDescent="0.35">
      <c r="B136" s="113" t="s">
        <v>304</v>
      </c>
      <c r="C136" s="117"/>
      <c r="D136" s="120">
        <v>293.7</v>
      </c>
      <c r="E136" s="120">
        <v>250.4</v>
      </c>
      <c r="F136" s="120"/>
      <c r="G136" s="120">
        <v>16.600000000000001</v>
      </c>
      <c r="H136" s="120">
        <v>18.8</v>
      </c>
      <c r="I136" s="120">
        <v>-2.2000000000000002</v>
      </c>
      <c r="J136" s="120"/>
      <c r="K136" s="120">
        <v>14.7</v>
      </c>
      <c r="L136" s="120">
        <v>19.8</v>
      </c>
      <c r="M136" s="120">
        <v>-5.0999999999999996</v>
      </c>
      <c r="N136" s="120">
        <v>18.7</v>
      </c>
      <c r="O136" s="120">
        <v>261.8</v>
      </c>
      <c r="P136" s="120"/>
      <c r="Q136" s="120">
        <v>142.19999999999999</v>
      </c>
      <c r="R136" s="120">
        <v>119.6</v>
      </c>
      <c r="S136" s="120"/>
      <c r="T136" s="120">
        <v>76.099999999999994</v>
      </c>
      <c r="U136" s="120"/>
      <c r="V136" s="120">
        <v>27</v>
      </c>
      <c r="W136" s="120">
        <v>0.2</v>
      </c>
      <c r="X136" s="120">
        <v>0.2</v>
      </c>
      <c r="Y136" s="120">
        <v>16</v>
      </c>
      <c r="Z136" s="120" t="s">
        <v>16</v>
      </c>
      <c r="AA136" s="120"/>
      <c r="AB136" s="120">
        <v>7.0000000000000007E-2</v>
      </c>
      <c r="AC136" s="120">
        <v>13.2</v>
      </c>
      <c r="AD136" s="120"/>
      <c r="AE136" s="120">
        <v>0.3</v>
      </c>
      <c r="AF136" s="120"/>
      <c r="AG136" s="120">
        <v>0.2</v>
      </c>
      <c r="AH136" s="120">
        <v>0</v>
      </c>
      <c r="AI136" s="120">
        <v>0.04</v>
      </c>
      <c r="AK136" s="120">
        <v>6.4</v>
      </c>
      <c r="AL136" s="120"/>
      <c r="AM136" s="120">
        <v>0.1</v>
      </c>
      <c r="AN136" s="120">
        <v>0</v>
      </c>
      <c r="AO136" s="120">
        <v>0</v>
      </c>
      <c r="AP136" s="120">
        <v>0</v>
      </c>
      <c r="AQ136" s="120">
        <v>0</v>
      </c>
      <c r="AR136" s="120">
        <v>0</v>
      </c>
      <c r="AS136" s="120">
        <v>0.2</v>
      </c>
      <c r="AT136" s="120">
        <v>0</v>
      </c>
      <c r="AU136" s="120">
        <v>1</v>
      </c>
      <c r="AV136" s="120">
        <v>5</v>
      </c>
      <c r="AW136" s="120">
        <v>0</v>
      </c>
      <c r="AX136" s="120">
        <v>0</v>
      </c>
      <c r="AY136" s="120">
        <v>0.03</v>
      </c>
      <c r="BA136" s="120">
        <v>6.5</v>
      </c>
      <c r="BB136" s="120">
        <v>0.02</v>
      </c>
      <c r="BC136" s="120">
        <v>0.1</v>
      </c>
      <c r="BD136" s="120">
        <v>0.01</v>
      </c>
      <c r="BE136" s="120">
        <v>0.6</v>
      </c>
      <c r="BF136" s="120">
        <v>1.9</v>
      </c>
    </row>
    <row r="137" spans="2:58" x14ac:dyDescent="0.35">
      <c r="B137" s="113" t="s">
        <v>36</v>
      </c>
      <c r="C137" s="117"/>
      <c r="D137" s="120">
        <v>415.7</v>
      </c>
      <c r="E137" s="120">
        <v>415.7</v>
      </c>
      <c r="F137" s="120"/>
      <c r="G137" s="120">
        <v>4.5</v>
      </c>
      <c r="H137" s="120">
        <v>4.8</v>
      </c>
      <c r="I137" s="120">
        <v>-0.2</v>
      </c>
      <c r="J137" s="120"/>
      <c r="K137" s="120">
        <v>17.5</v>
      </c>
      <c r="L137" s="120">
        <v>18</v>
      </c>
      <c r="M137" s="120">
        <v>-0.5</v>
      </c>
      <c r="N137" s="120">
        <v>1.3</v>
      </c>
      <c r="O137" s="120">
        <v>416.2</v>
      </c>
      <c r="P137" s="120"/>
      <c r="Q137" s="120">
        <v>167.6</v>
      </c>
      <c r="R137" s="120">
        <v>248.7</v>
      </c>
      <c r="S137" s="120"/>
      <c r="T137" s="120">
        <v>11.9</v>
      </c>
      <c r="U137" s="120"/>
      <c r="V137" s="120">
        <v>2.1</v>
      </c>
      <c r="W137" s="120">
        <v>29.3</v>
      </c>
      <c r="X137" s="120">
        <v>12.9</v>
      </c>
      <c r="Y137" s="120">
        <v>192.4</v>
      </c>
      <c r="Z137" s="120" t="s">
        <v>16</v>
      </c>
      <c r="AA137" s="120"/>
      <c r="AB137" s="120">
        <v>5.5</v>
      </c>
      <c r="AC137" s="120">
        <v>68.099999999999994</v>
      </c>
      <c r="AD137" s="120"/>
      <c r="AE137" s="120">
        <v>7.3</v>
      </c>
      <c r="AF137" s="120"/>
      <c r="AG137" s="120">
        <v>2.8</v>
      </c>
      <c r="AH137" s="120">
        <v>1.3</v>
      </c>
      <c r="AI137" s="120">
        <v>2.2000000000000002</v>
      </c>
      <c r="AK137" s="120">
        <v>57.5</v>
      </c>
      <c r="AL137" s="120"/>
      <c r="AM137" s="120">
        <v>1.3</v>
      </c>
      <c r="AN137" s="120">
        <v>0.03</v>
      </c>
      <c r="AO137" s="120">
        <v>0.01</v>
      </c>
      <c r="AP137" s="120">
        <v>0.2</v>
      </c>
      <c r="AQ137" s="120">
        <v>0.4</v>
      </c>
      <c r="AR137" s="120">
        <v>20.8</v>
      </c>
      <c r="AS137" s="120">
        <v>2.7</v>
      </c>
      <c r="AT137" s="120">
        <v>0.06</v>
      </c>
      <c r="AU137" s="120">
        <v>1.4</v>
      </c>
      <c r="AV137" s="120">
        <v>29.4</v>
      </c>
      <c r="AW137" s="120">
        <v>0.2</v>
      </c>
      <c r="AX137" s="120">
        <v>0.1</v>
      </c>
      <c r="AY137" s="120">
        <v>0.5</v>
      </c>
      <c r="BA137" s="120">
        <v>3.3</v>
      </c>
      <c r="BB137" s="120">
        <v>12.6</v>
      </c>
      <c r="BC137" s="120">
        <v>35.1</v>
      </c>
      <c r="BD137" s="120">
        <v>0.1</v>
      </c>
      <c r="BE137" s="120">
        <v>8.6</v>
      </c>
      <c r="BF137" s="120">
        <v>62.3</v>
      </c>
    </row>
    <row r="138" spans="2:58" x14ac:dyDescent="0.35">
      <c r="B138" s="113" t="s">
        <v>37</v>
      </c>
      <c r="C138" s="117"/>
      <c r="D138" s="120">
        <v>17.2</v>
      </c>
      <c r="E138" s="120">
        <v>17.2</v>
      </c>
      <c r="F138" s="120"/>
      <c r="G138" s="120" t="s">
        <v>16</v>
      </c>
      <c r="H138" s="120" t="s">
        <v>16</v>
      </c>
      <c r="I138" s="120" t="s">
        <v>16</v>
      </c>
      <c r="J138" s="120"/>
      <c r="K138" s="120">
        <v>0.1</v>
      </c>
      <c r="L138" s="120">
        <v>0.1</v>
      </c>
      <c r="M138" s="120">
        <v>0.01</v>
      </c>
      <c r="N138" s="120" t="s">
        <v>16</v>
      </c>
      <c r="O138" s="120">
        <v>17.2</v>
      </c>
      <c r="P138" s="120"/>
      <c r="Q138" s="120" t="s">
        <v>16</v>
      </c>
      <c r="R138" s="120">
        <v>17.2</v>
      </c>
      <c r="S138" s="120"/>
      <c r="T138" s="120">
        <v>7.3</v>
      </c>
      <c r="U138" s="120"/>
      <c r="V138" s="120" t="s">
        <v>16</v>
      </c>
      <c r="W138" s="120">
        <v>0.2</v>
      </c>
      <c r="X138" s="120">
        <v>7.0000000000000007E-2</v>
      </c>
      <c r="Y138" s="120">
        <v>9.6</v>
      </c>
      <c r="Z138" s="120" t="s">
        <v>16</v>
      </c>
      <c r="AA138" s="120"/>
      <c r="AB138" s="120">
        <v>0.01</v>
      </c>
      <c r="AC138" s="120">
        <v>9.6</v>
      </c>
      <c r="AD138" s="120"/>
      <c r="AE138" s="120">
        <v>0</v>
      </c>
      <c r="AF138" s="120"/>
      <c r="AG138" s="120">
        <v>0</v>
      </c>
      <c r="AH138" s="120" t="s">
        <v>16</v>
      </c>
      <c r="AI138" s="120">
        <v>0</v>
      </c>
      <c r="AK138" s="120">
        <v>9.5</v>
      </c>
      <c r="AL138" s="120"/>
      <c r="AM138" s="120">
        <v>0.06</v>
      </c>
      <c r="AN138" s="120">
        <v>2E-3</v>
      </c>
      <c r="AO138" s="120">
        <v>0</v>
      </c>
      <c r="AP138" s="120">
        <v>0.2</v>
      </c>
      <c r="AQ138" s="120">
        <v>0.7</v>
      </c>
      <c r="AR138" s="120">
        <v>1.2</v>
      </c>
      <c r="AS138" s="120">
        <v>0.3</v>
      </c>
      <c r="AT138" s="120" t="s">
        <v>16</v>
      </c>
      <c r="AU138" s="120">
        <v>0.04</v>
      </c>
      <c r="AV138" s="120">
        <v>7</v>
      </c>
      <c r="AW138" s="120">
        <v>0</v>
      </c>
      <c r="AX138" s="120">
        <v>0</v>
      </c>
      <c r="AY138" s="120">
        <v>0</v>
      </c>
      <c r="BA138" s="120">
        <v>0.1</v>
      </c>
      <c r="BB138" s="120">
        <v>0</v>
      </c>
      <c r="BC138" s="120">
        <v>0</v>
      </c>
      <c r="BD138" s="120">
        <v>0</v>
      </c>
      <c r="BE138" s="120">
        <v>0.01</v>
      </c>
      <c r="BF138" s="120">
        <v>0.01</v>
      </c>
    </row>
    <row r="139" spans="2:58" x14ac:dyDescent="0.35">
      <c r="B139" s="113" t="s">
        <v>175</v>
      </c>
      <c r="C139" s="117"/>
      <c r="D139" s="120">
        <v>377</v>
      </c>
      <c r="E139" s="120">
        <v>377</v>
      </c>
      <c r="F139" s="120"/>
      <c r="G139" s="120" t="s">
        <v>16</v>
      </c>
      <c r="H139" s="120" t="s">
        <v>16</v>
      </c>
      <c r="I139" s="120" t="s">
        <v>16</v>
      </c>
      <c r="J139" s="120"/>
      <c r="K139" s="120" t="s">
        <v>16</v>
      </c>
      <c r="L139" s="120" t="s">
        <v>16</v>
      </c>
      <c r="M139" s="120" t="s">
        <v>16</v>
      </c>
      <c r="N139" s="120">
        <v>2.2000000000000002</v>
      </c>
      <c r="O139" s="120">
        <v>379.2</v>
      </c>
      <c r="P139" s="120"/>
      <c r="Q139" s="120">
        <v>4</v>
      </c>
      <c r="R139" s="120">
        <v>375.2</v>
      </c>
      <c r="S139" s="120"/>
      <c r="T139" s="120">
        <v>1</v>
      </c>
      <c r="U139" s="120"/>
      <c r="V139" s="120" t="s">
        <v>16</v>
      </c>
      <c r="W139" s="120" t="s">
        <v>16</v>
      </c>
      <c r="X139" s="120" t="s">
        <v>16</v>
      </c>
      <c r="Y139" s="120">
        <v>338</v>
      </c>
      <c r="Z139" s="120">
        <v>36.299999999999997</v>
      </c>
      <c r="AA139" s="120"/>
      <c r="AB139" s="120">
        <v>6.5</v>
      </c>
      <c r="AC139" s="120">
        <v>196.8</v>
      </c>
      <c r="AD139" s="120"/>
      <c r="AE139" s="120">
        <v>46.5</v>
      </c>
      <c r="AF139" s="120"/>
      <c r="AG139" s="120">
        <v>2.8</v>
      </c>
      <c r="AH139" s="120">
        <v>34.1</v>
      </c>
      <c r="AI139" s="120">
        <v>7.6</v>
      </c>
      <c r="AK139" s="120">
        <v>109.4</v>
      </c>
      <c r="AL139" s="120"/>
      <c r="AM139" s="120">
        <v>6</v>
      </c>
      <c r="AN139" s="120">
        <v>0.6</v>
      </c>
      <c r="AO139" s="120"/>
      <c r="AP139" s="120">
        <v>1.6</v>
      </c>
      <c r="AQ139" s="120">
        <v>5.5</v>
      </c>
      <c r="AR139" s="120">
        <v>9.4</v>
      </c>
      <c r="AS139" s="120">
        <v>14.4</v>
      </c>
      <c r="AT139" s="120">
        <v>1.8</v>
      </c>
      <c r="AU139" s="120">
        <v>6.3</v>
      </c>
      <c r="AV139" s="120">
        <v>52.9</v>
      </c>
      <c r="AW139" s="120">
        <v>1.5</v>
      </c>
      <c r="AX139" s="120">
        <v>2.5</v>
      </c>
      <c r="AY139" s="120">
        <v>4.7</v>
      </c>
      <c r="BA139" s="120">
        <v>41</v>
      </c>
      <c r="BB139" s="120">
        <v>4.4000000000000004</v>
      </c>
      <c r="BC139" s="120">
        <v>29.8</v>
      </c>
      <c r="BD139" s="120">
        <v>2.1</v>
      </c>
      <c r="BE139" s="120">
        <v>44.6</v>
      </c>
      <c r="BF139" s="120">
        <v>53.6</v>
      </c>
    </row>
    <row r="140" spans="2:58" x14ac:dyDescent="0.35">
      <c r="B140" s="113" t="s">
        <v>176</v>
      </c>
      <c r="C140" s="117"/>
      <c r="D140" s="120">
        <v>181.7</v>
      </c>
      <c r="E140" s="120">
        <v>181.7</v>
      </c>
      <c r="F140" s="120"/>
      <c r="G140" s="120" t="s">
        <v>16</v>
      </c>
      <c r="H140" s="120" t="s">
        <v>16</v>
      </c>
      <c r="I140" s="120" t="s">
        <v>16</v>
      </c>
      <c r="J140" s="120"/>
      <c r="K140" s="120" t="s">
        <v>16</v>
      </c>
      <c r="L140" s="120" t="s">
        <v>16</v>
      </c>
      <c r="M140" s="120" t="s">
        <v>16</v>
      </c>
      <c r="N140" s="120" t="s">
        <v>16</v>
      </c>
      <c r="O140" s="120">
        <v>181.7</v>
      </c>
      <c r="P140" s="120"/>
      <c r="Q140" s="120" t="s">
        <v>16</v>
      </c>
      <c r="R140" s="120">
        <v>181.7</v>
      </c>
      <c r="S140" s="120"/>
      <c r="T140" s="120" t="s">
        <v>16</v>
      </c>
      <c r="U140" s="120"/>
      <c r="V140" s="120" t="s">
        <v>16</v>
      </c>
      <c r="W140" s="120" t="s">
        <v>16</v>
      </c>
      <c r="X140" s="120" t="s">
        <v>16</v>
      </c>
      <c r="Y140" s="120">
        <v>168.3</v>
      </c>
      <c r="Z140" s="120">
        <v>13.4</v>
      </c>
      <c r="AA140" s="120"/>
      <c r="AB140" s="120">
        <v>3.8</v>
      </c>
      <c r="AC140" s="120">
        <v>78.2</v>
      </c>
      <c r="AD140" s="120"/>
      <c r="AE140" s="120">
        <v>7</v>
      </c>
      <c r="AF140" s="120"/>
      <c r="AG140" s="120">
        <v>0.7</v>
      </c>
      <c r="AH140" s="120">
        <v>5.3</v>
      </c>
      <c r="AI140" s="120">
        <v>0.7</v>
      </c>
      <c r="AK140" s="120">
        <v>58.9</v>
      </c>
      <c r="AL140" s="120"/>
      <c r="AM140" s="120">
        <v>6.1</v>
      </c>
      <c r="AN140" s="120">
        <v>0.3</v>
      </c>
      <c r="AO140" s="120"/>
      <c r="AP140" s="120">
        <v>1.6</v>
      </c>
      <c r="AQ140" s="120">
        <v>5.7</v>
      </c>
      <c r="AR140" s="120">
        <v>10.4</v>
      </c>
      <c r="AS140" s="120">
        <v>16.3</v>
      </c>
      <c r="AT140" s="120">
        <v>0.8</v>
      </c>
      <c r="AU140" s="120">
        <v>3.3</v>
      </c>
      <c r="AV140" s="120">
        <v>8.9</v>
      </c>
      <c r="AW140" s="120">
        <v>0.9</v>
      </c>
      <c r="AX140" s="120">
        <v>1.2</v>
      </c>
      <c r="AY140" s="120">
        <v>2.9</v>
      </c>
      <c r="BA140" s="120">
        <v>12.4</v>
      </c>
      <c r="BB140" s="120">
        <v>0.8</v>
      </c>
      <c r="BC140" s="120">
        <v>3</v>
      </c>
      <c r="BD140" s="120">
        <v>0.4</v>
      </c>
      <c r="BE140" s="120">
        <v>23.5</v>
      </c>
      <c r="BF140" s="120">
        <v>58.5</v>
      </c>
    </row>
    <row r="141" spans="2:58" ht="31.5" x14ac:dyDescent="0.35">
      <c r="B141" s="113" t="s">
        <v>177</v>
      </c>
      <c r="C141" s="117"/>
      <c r="D141" s="120">
        <v>1265.2</v>
      </c>
      <c r="E141" s="120">
        <v>1220</v>
      </c>
      <c r="F141" s="120"/>
      <c r="G141" s="120">
        <v>73.599999999999994</v>
      </c>
      <c r="H141" s="120">
        <v>81.5</v>
      </c>
      <c r="I141" s="120">
        <v>-7.8</v>
      </c>
      <c r="J141" s="120"/>
      <c r="K141" s="120">
        <v>24.6</v>
      </c>
      <c r="L141" s="120">
        <v>41</v>
      </c>
      <c r="M141" s="120">
        <v>-16.399999999999999</v>
      </c>
      <c r="N141" s="120">
        <v>29.2</v>
      </c>
      <c r="O141" s="120">
        <v>1224.9000000000001</v>
      </c>
      <c r="P141" s="120"/>
      <c r="Q141" s="120">
        <v>555.4</v>
      </c>
      <c r="R141" s="120">
        <v>692.8</v>
      </c>
      <c r="S141" s="120"/>
      <c r="T141" s="120">
        <v>378.4</v>
      </c>
      <c r="U141" s="120"/>
      <c r="V141" s="120" t="s">
        <v>16</v>
      </c>
      <c r="W141" s="120" t="s">
        <v>16</v>
      </c>
      <c r="X141" s="120" t="s">
        <v>16</v>
      </c>
      <c r="Y141" s="120">
        <v>306.7</v>
      </c>
      <c r="Z141" s="120">
        <v>7.6</v>
      </c>
      <c r="AA141" s="120"/>
      <c r="AB141" s="120">
        <v>2.7</v>
      </c>
      <c r="AC141" s="120">
        <v>141.6</v>
      </c>
      <c r="AD141" s="120"/>
      <c r="AE141" s="120">
        <v>18.600000000000001</v>
      </c>
      <c r="AF141" s="120"/>
      <c r="AG141" s="120">
        <v>0.5</v>
      </c>
      <c r="AH141" s="120">
        <v>15.3</v>
      </c>
      <c r="AI141" s="120">
        <v>2.2999999999999998</v>
      </c>
      <c r="AK141" s="120">
        <v>111.9</v>
      </c>
      <c r="AL141" s="120"/>
      <c r="AM141" s="120">
        <v>2.2000000000000002</v>
      </c>
      <c r="AN141" s="120">
        <v>0.09</v>
      </c>
      <c r="AO141" s="120">
        <v>0.01</v>
      </c>
      <c r="AP141" s="120">
        <v>0.6</v>
      </c>
      <c r="AQ141" s="120">
        <v>1.4</v>
      </c>
      <c r="AR141" s="120">
        <v>27</v>
      </c>
      <c r="AS141" s="120">
        <v>8.3000000000000007</v>
      </c>
      <c r="AT141" s="120">
        <v>0.1</v>
      </c>
      <c r="AU141" s="120">
        <v>12.3</v>
      </c>
      <c r="AV141" s="120">
        <v>56.8</v>
      </c>
      <c r="AW141" s="120">
        <v>0.5</v>
      </c>
      <c r="AX141" s="120">
        <v>1.4</v>
      </c>
      <c r="AY141" s="120">
        <v>1</v>
      </c>
      <c r="BA141" s="120">
        <v>11.1</v>
      </c>
      <c r="BB141" s="120">
        <v>5.9</v>
      </c>
      <c r="BC141" s="120">
        <v>54.8</v>
      </c>
      <c r="BD141" s="120">
        <v>0.04</v>
      </c>
      <c r="BE141" s="120">
        <v>8.6</v>
      </c>
      <c r="BF141" s="120">
        <v>93.2</v>
      </c>
    </row>
    <row r="142" spans="2:58" s="118" customFormat="1" x14ac:dyDescent="0.35"/>
    <row r="143" spans="2:58" ht="133.5" customHeight="1" x14ac:dyDescent="0.35">
      <c r="B143" s="112">
        <v>2018</v>
      </c>
      <c r="C143" s="112" t="s">
        <v>2</v>
      </c>
      <c r="D143" s="115" t="s">
        <v>38</v>
      </c>
      <c r="E143" s="115" t="s">
        <v>303</v>
      </c>
      <c r="F143" s="115" t="s">
        <v>4</v>
      </c>
      <c r="G143" s="115" t="s">
        <v>39</v>
      </c>
      <c r="H143" s="115" t="s">
        <v>40</v>
      </c>
      <c r="I143" s="115" t="s">
        <v>41</v>
      </c>
      <c r="J143" s="115" t="s">
        <v>8</v>
      </c>
      <c r="K143" s="115" t="s">
        <v>39</v>
      </c>
      <c r="L143" s="115" t="s">
        <v>40</v>
      </c>
      <c r="M143" s="115" t="s">
        <v>41</v>
      </c>
      <c r="N143" s="115" t="s">
        <v>9</v>
      </c>
      <c r="O143" s="115" t="s">
        <v>10</v>
      </c>
      <c r="P143" s="112" t="s">
        <v>11</v>
      </c>
      <c r="Q143" s="115" t="s">
        <v>12</v>
      </c>
      <c r="R143" s="115" t="s">
        <v>77</v>
      </c>
      <c r="S143" s="115" t="s">
        <v>42</v>
      </c>
      <c r="T143" s="115" t="s">
        <v>43</v>
      </c>
      <c r="U143" s="115" t="s">
        <v>44</v>
      </c>
      <c r="V143" s="115" t="s">
        <v>45</v>
      </c>
      <c r="W143" s="115" t="s">
        <v>46</v>
      </c>
      <c r="X143" s="115" t="s">
        <v>47</v>
      </c>
      <c r="Y143" s="115" t="s">
        <v>48</v>
      </c>
      <c r="Z143" s="115" t="s">
        <v>49</v>
      </c>
      <c r="AA143" s="115" t="s">
        <v>50</v>
      </c>
      <c r="AB143" s="115" t="s">
        <v>51</v>
      </c>
      <c r="AC143" s="115" t="s">
        <v>19</v>
      </c>
      <c r="AD143" s="115" t="s">
        <v>42</v>
      </c>
      <c r="AE143" s="115" t="s">
        <v>266</v>
      </c>
      <c r="AF143" s="115" t="s">
        <v>52</v>
      </c>
      <c r="AG143" s="115" t="s">
        <v>53</v>
      </c>
      <c r="AH143" s="115" t="s">
        <v>54</v>
      </c>
      <c r="AI143" s="115" t="s">
        <v>55</v>
      </c>
      <c r="AJ143" s="115" t="s">
        <v>235</v>
      </c>
      <c r="AK143" s="115" t="s">
        <v>267</v>
      </c>
      <c r="AL143" s="115" t="s">
        <v>56</v>
      </c>
      <c r="AM143" s="115" t="s">
        <v>57</v>
      </c>
      <c r="AN143" s="115" t="s">
        <v>58</v>
      </c>
      <c r="AO143" s="115" t="s">
        <v>59</v>
      </c>
      <c r="AP143" s="115" t="s">
        <v>60</v>
      </c>
      <c r="AQ143" s="115" t="s">
        <v>61</v>
      </c>
      <c r="AR143" s="115" t="s">
        <v>62</v>
      </c>
      <c r="AS143" s="115" t="s">
        <v>63</v>
      </c>
      <c r="AT143" s="115" t="s">
        <v>64</v>
      </c>
      <c r="AU143" s="115" t="s">
        <v>65</v>
      </c>
      <c r="AV143" s="115" t="s">
        <v>66</v>
      </c>
      <c r="AW143" s="115" t="s">
        <v>67</v>
      </c>
      <c r="AX143" s="115" t="s">
        <v>68</v>
      </c>
      <c r="AY143" s="115" t="s">
        <v>69</v>
      </c>
      <c r="AZ143" s="115" t="s">
        <v>70</v>
      </c>
      <c r="BA143" s="115" t="s">
        <v>71</v>
      </c>
      <c r="BB143" s="115" t="s">
        <v>30</v>
      </c>
      <c r="BC143" s="115" t="s">
        <v>72</v>
      </c>
      <c r="BD143" s="115" t="s">
        <v>73</v>
      </c>
      <c r="BE143" s="115" t="s">
        <v>74</v>
      </c>
      <c r="BF143" s="115" t="s">
        <v>75</v>
      </c>
    </row>
    <row r="144" spans="2:58" x14ac:dyDescent="0.35">
      <c r="B144" s="113" t="s">
        <v>1</v>
      </c>
      <c r="C144" s="111"/>
      <c r="D144" s="121">
        <v>1951.2</v>
      </c>
      <c r="E144" s="121">
        <v>1902.9</v>
      </c>
      <c r="F144" s="121"/>
      <c r="G144" s="120">
        <v>117.5</v>
      </c>
      <c r="H144" s="120">
        <v>124.2</v>
      </c>
      <c r="I144" s="120">
        <v>-6.7</v>
      </c>
      <c r="J144" s="120"/>
      <c r="K144" s="120">
        <v>18.3</v>
      </c>
      <c r="L144" s="120">
        <v>20.5</v>
      </c>
      <c r="M144" s="120">
        <v>-2.2000000000000002</v>
      </c>
      <c r="N144" s="120">
        <v>30.1</v>
      </c>
      <c r="O144" s="120">
        <v>1924.1</v>
      </c>
      <c r="P144" s="120"/>
      <c r="Q144" s="120">
        <v>784.6</v>
      </c>
      <c r="R144" s="120">
        <v>1139.5</v>
      </c>
      <c r="S144" s="120"/>
      <c r="T144" s="120">
        <v>374.2</v>
      </c>
      <c r="U144" s="120"/>
      <c r="V144" s="120">
        <v>412.9</v>
      </c>
      <c r="W144" s="120">
        <v>93.6</v>
      </c>
      <c r="X144" s="120">
        <v>9.1</v>
      </c>
      <c r="Y144" s="120">
        <v>232.5</v>
      </c>
      <c r="Z144" s="120">
        <v>17</v>
      </c>
      <c r="AA144" s="120"/>
      <c r="AB144" s="120">
        <v>2.1</v>
      </c>
      <c r="AC144" s="120">
        <v>77.5</v>
      </c>
      <c r="AD144" s="120"/>
      <c r="AE144" s="120">
        <v>17.5</v>
      </c>
      <c r="AF144" s="120"/>
      <c r="AG144" s="120">
        <v>0.5</v>
      </c>
      <c r="AH144" s="120">
        <v>13.4</v>
      </c>
      <c r="AI144" s="120">
        <v>2.2999999999999998</v>
      </c>
      <c r="AJ144" s="120">
        <v>1.3</v>
      </c>
      <c r="AK144" s="120">
        <v>49.9</v>
      </c>
      <c r="AL144" s="120"/>
      <c r="AM144" s="120">
        <v>2.2999999999999998</v>
      </c>
      <c r="AN144" s="120">
        <v>7.0000000000000007E-2</v>
      </c>
      <c r="AO144" s="120">
        <v>0.01</v>
      </c>
      <c r="AP144" s="120">
        <v>0.4</v>
      </c>
      <c r="AQ144" s="120">
        <v>0.5</v>
      </c>
      <c r="AR144" s="120">
        <v>5.5</v>
      </c>
      <c r="AS144" s="120">
        <v>4.5</v>
      </c>
      <c r="AT144" s="120">
        <v>0.1</v>
      </c>
      <c r="AU144" s="120">
        <v>12.2</v>
      </c>
      <c r="AV144" s="120">
        <v>21.3</v>
      </c>
      <c r="AW144" s="120">
        <v>0.2</v>
      </c>
      <c r="AX144" s="120">
        <v>1.5</v>
      </c>
      <c r="AY144" s="120">
        <v>1</v>
      </c>
      <c r="AZ144" s="120">
        <v>0.3</v>
      </c>
      <c r="BA144" s="120">
        <v>10.1</v>
      </c>
      <c r="BB144" s="120">
        <v>6.4</v>
      </c>
      <c r="BC144" s="120">
        <v>45.4</v>
      </c>
      <c r="BD144" s="120">
        <v>0.04</v>
      </c>
      <c r="BE144" s="120">
        <v>5.0999999999999996</v>
      </c>
      <c r="BF144" s="120">
        <v>96</v>
      </c>
    </row>
    <row r="145" spans="2:58" ht="21" x14ac:dyDescent="0.35">
      <c r="B145" s="113" t="s">
        <v>174</v>
      </c>
      <c r="C145" s="111"/>
      <c r="D145" s="121">
        <v>794.4</v>
      </c>
      <c r="E145" s="121">
        <v>794</v>
      </c>
      <c r="F145" s="121"/>
      <c r="G145" s="120">
        <v>51.3</v>
      </c>
      <c r="H145" s="120">
        <v>51.9</v>
      </c>
      <c r="I145" s="120">
        <v>-0.6</v>
      </c>
      <c r="J145" s="120"/>
      <c r="K145" s="120">
        <v>0.7</v>
      </c>
      <c r="L145" s="120">
        <v>0.7</v>
      </c>
      <c r="M145" s="120">
        <v>0.01</v>
      </c>
      <c r="N145" s="120">
        <v>0.7</v>
      </c>
      <c r="O145" s="120">
        <v>794.1</v>
      </c>
      <c r="P145" s="120"/>
      <c r="Q145" s="120">
        <v>372.6</v>
      </c>
      <c r="R145" s="120">
        <v>421.5</v>
      </c>
      <c r="S145" s="120"/>
      <c r="T145" s="120">
        <v>0.7</v>
      </c>
      <c r="U145" s="120"/>
      <c r="V145" s="120">
        <v>358.9</v>
      </c>
      <c r="W145" s="120">
        <v>52.9</v>
      </c>
      <c r="X145" s="120">
        <v>0.2</v>
      </c>
      <c r="Y145" s="120">
        <v>0.4</v>
      </c>
      <c r="Z145" s="120">
        <v>8.4</v>
      </c>
      <c r="AA145" s="120"/>
      <c r="AB145" s="120">
        <v>0.01</v>
      </c>
      <c r="AC145" s="120">
        <v>0.3</v>
      </c>
      <c r="AD145" s="120"/>
      <c r="AE145" s="120">
        <v>0.3</v>
      </c>
      <c r="AF145" s="120"/>
      <c r="AG145" s="120" t="s">
        <v>16</v>
      </c>
      <c r="AH145" s="120">
        <v>0.2</v>
      </c>
      <c r="AI145" s="120">
        <v>0</v>
      </c>
      <c r="AJ145" s="120">
        <v>7.0000000000000007E-2</v>
      </c>
      <c r="AK145" s="120">
        <v>0.02</v>
      </c>
      <c r="AL145" s="120"/>
      <c r="AM145" s="120">
        <v>3.0000000000000001E-3</v>
      </c>
      <c r="AN145" s="120">
        <v>0</v>
      </c>
      <c r="AO145" s="120">
        <v>0</v>
      </c>
      <c r="AP145" s="120">
        <v>0</v>
      </c>
      <c r="AQ145" s="120">
        <v>0</v>
      </c>
      <c r="AR145" s="120">
        <v>0</v>
      </c>
      <c r="AS145" s="120">
        <v>0</v>
      </c>
      <c r="AT145" s="120">
        <v>0</v>
      </c>
      <c r="AU145" s="120">
        <v>0</v>
      </c>
      <c r="AV145" s="120">
        <v>0.01</v>
      </c>
      <c r="AW145" s="120">
        <v>0</v>
      </c>
      <c r="AX145" s="120">
        <v>0</v>
      </c>
      <c r="AY145" s="120">
        <v>0</v>
      </c>
      <c r="AZ145" s="120">
        <v>0</v>
      </c>
      <c r="BA145" s="120">
        <v>0</v>
      </c>
      <c r="BB145" s="120">
        <v>3.0000000000000001E-3</v>
      </c>
      <c r="BC145" s="120">
        <v>0.01</v>
      </c>
      <c r="BD145" s="120">
        <v>0</v>
      </c>
      <c r="BE145" s="120">
        <v>0</v>
      </c>
      <c r="BF145" s="120" t="s">
        <v>16</v>
      </c>
    </row>
    <row r="146" spans="2:58" x14ac:dyDescent="0.35">
      <c r="B146" s="113" t="s">
        <v>301</v>
      </c>
      <c r="C146" s="111"/>
      <c r="D146" s="121">
        <v>837.8</v>
      </c>
      <c r="E146" s="121">
        <v>836.4</v>
      </c>
      <c r="F146" s="121"/>
      <c r="G146" s="120">
        <v>48.8</v>
      </c>
      <c r="H146" s="120">
        <v>50</v>
      </c>
      <c r="I146" s="120">
        <v>-1.2</v>
      </c>
      <c r="J146" s="120"/>
      <c r="K146" s="120">
        <v>1.3</v>
      </c>
      <c r="L146" s="120">
        <v>2.6</v>
      </c>
      <c r="M146" s="120">
        <v>-1.3</v>
      </c>
      <c r="N146" s="120">
        <v>10.8</v>
      </c>
      <c r="O146" s="120">
        <v>844.7</v>
      </c>
      <c r="P146" s="120"/>
      <c r="Q146" s="120">
        <v>254.6</v>
      </c>
      <c r="R146" s="120">
        <v>590.20000000000005</v>
      </c>
      <c r="S146" s="120"/>
      <c r="T146" s="120">
        <v>293</v>
      </c>
      <c r="U146" s="120"/>
      <c r="V146" s="120">
        <v>27</v>
      </c>
      <c r="W146" s="120">
        <v>40.4</v>
      </c>
      <c r="X146" s="120">
        <v>8.4</v>
      </c>
      <c r="Y146" s="120">
        <v>212.7</v>
      </c>
      <c r="Z146" s="120">
        <v>8.6</v>
      </c>
      <c r="AA146" s="120"/>
      <c r="AB146" s="120">
        <v>1.9</v>
      </c>
      <c r="AC146" s="120">
        <v>63.8</v>
      </c>
      <c r="AD146" s="120"/>
      <c r="AE146" s="120">
        <v>16.899999999999999</v>
      </c>
      <c r="AF146" s="120"/>
      <c r="AG146" s="120">
        <v>0.2</v>
      </c>
      <c r="AH146" s="120">
        <v>13.2</v>
      </c>
      <c r="AI146" s="120">
        <v>2.2000000000000002</v>
      </c>
      <c r="AJ146" s="120">
        <v>1.2</v>
      </c>
      <c r="AK146" s="120">
        <v>43.2</v>
      </c>
      <c r="AL146" s="120"/>
      <c r="AM146" s="120">
        <v>2.1</v>
      </c>
      <c r="AN146" s="120">
        <v>7.0000000000000007E-2</v>
      </c>
      <c r="AO146" s="120">
        <v>0.01</v>
      </c>
      <c r="AP146" s="120">
        <v>0.3</v>
      </c>
      <c r="AQ146" s="120">
        <v>0.5</v>
      </c>
      <c r="AR146" s="120">
        <v>5.5</v>
      </c>
      <c r="AS146" s="120">
        <v>4.3</v>
      </c>
      <c r="AT146" s="120">
        <v>0.1</v>
      </c>
      <c r="AU146" s="120">
        <v>11.2</v>
      </c>
      <c r="AV146" s="120">
        <v>16.100000000000001</v>
      </c>
      <c r="AW146" s="120">
        <v>0.2</v>
      </c>
      <c r="AX146" s="120">
        <v>1.5</v>
      </c>
      <c r="AY146" s="120">
        <v>1</v>
      </c>
      <c r="AZ146" s="120">
        <v>0.3</v>
      </c>
      <c r="BA146" s="120">
        <v>3.8</v>
      </c>
      <c r="BB146" s="120">
        <v>6.3</v>
      </c>
      <c r="BC146" s="120">
        <v>45.2</v>
      </c>
      <c r="BD146" s="120">
        <v>0.03</v>
      </c>
      <c r="BE146" s="120">
        <v>3.1</v>
      </c>
      <c r="BF146" s="120">
        <v>92.3</v>
      </c>
    </row>
    <row r="147" spans="2:58" x14ac:dyDescent="0.35">
      <c r="B147" s="113" t="s">
        <v>304</v>
      </c>
      <c r="C147" s="111"/>
      <c r="D147" s="121">
        <v>314.39999999999998</v>
      </c>
      <c r="E147" s="121">
        <v>268</v>
      </c>
      <c r="F147" s="121"/>
      <c r="G147" s="120">
        <v>17.100000000000001</v>
      </c>
      <c r="H147" s="120">
        <v>21.9</v>
      </c>
      <c r="I147" s="120">
        <v>-4.8</v>
      </c>
      <c r="J147" s="120"/>
      <c r="K147" s="120">
        <v>15.9</v>
      </c>
      <c r="L147" s="120">
        <v>16.7</v>
      </c>
      <c r="M147" s="120">
        <v>-0.8</v>
      </c>
      <c r="N147" s="120">
        <v>18.5</v>
      </c>
      <c r="O147" s="120">
        <v>280.8</v>
      </c>
      <c r="P147" s="120"/>
      <c r="Q147" s="120">
        <v>157.4</v>
      </c>
      <c r="R147" s="120">
        <v>123.4</v>
      </c>
      <c r="S147" s="120"/>
      <c r="T147" s="120">
        <v>79.5</v>
      </c>
      <c r="U147" s="120"/>
      <c r="V147" s="120">
        <v>27</v>
      </c>
      <c r="W147" s="120">
        <v>0.3</v>
      </c>
      <c r="X147" s="120">
        <v>0.3</v>
      </c>
      <c r="Y147" s="120">
        <v>16.3</v>
      </c>
      <c r="Z147" s="120" t="s">
        <v>16</v>
      </c>
      <c r="AA147" s="120"/>
      <c r="AB147" s="120">
        <v>7.0000000000000007E-2</v>
      </c>
      <c r="AC147" s="120">
        <v>13.2</v>
      </c>
      <c r="AD147" s="120"/>
      <c r="AE147" s="120">
        <v>0.3</v>
      </c>
      <c r="AF147" s="120"/>
      <c r="AG147" s="120">
        <v>0.2</v>
      </c>
      <c r="AH147" s="120">
        <v>0</v>
      </c>
      <c r="AI147" s="120">
        <v>0.09</v>
      </c>
      <c r="AJ147" s="120">
        <v>0</v>
      </c>
      <c r="AK147" s="120">
        <v>6.6</v>
      </c>
      <c r="AL147" s="120"/>
      <c r="AM147" s="120">
        <v>0.1</v>
      </c>
      <c r="AN147" s="120">
        <v>0</v>
      </c>
      <c r="AO147" s="120">
        <v>0</v>
      </c>
      <c r="AP147" s="120">
        <v>0.01</v>
      </c>
      <c r="AQ147" s="120">
        <v>0</v>
      </c>
      <c r="AR147" s="120">
        <v>0</v>
      </c>
      <c r="AS147" s="120">
        <v>0.2</v>
      </c>
      <c r="AT147" s="120">
        <v>0</v>
      </c>
      <c r="AU147" s="120">
        <v>1</v>
      </c>
      <c r="AV147" s="120">
        <v>5.2</v>
      </c>
      <c r="AW147" s="120">
        <v>0</v>
      </c>
      <c r="AX147" s="120">
        <v>0</v>
      </c>
      <c r="AY147" s="120">
        <v>0.01</v>
      </c>
      <c r="AZ147" s="120">
        <v>0.01</v>
      </c>
      <c r="BA147" s="120">
        <v>6.3</v>
      </c>
      <c r="BB147" s="120">
        <v>0.03</v>
      </c>
      <c r="BC147" s="120">
        <v>0.2</v>
      </c>
      <c r="BD147" s="120">
        <v>0.01</v>
      </c>
      <c r="BE147" s="120">
        <v>0.6</v>
      </c>
      <c r="BF147" s="120">
        <v>2.2999999999999998</v>
      </c>
    </row>
    <row r="148" spans="2:58" x14ac:dyDescent="0.35">
      <c r="B148" s="113" t="s">
        <v>36</v>
      </c>
      <c r="C148" s="111"/>
      <c r="D148" s="121">
        <v>423.2</v>
      </c>
      <c r="E148" s="121">
        <v>423.2</v>
      </c>
      <c r="F148" s="121"/>
      <c r="G148" s="120">
        <v>4.7</v>
      </c>
      <c r="H148" s="120">
        <v>5</v>
      </c>
      <c r="I148" s="120">
        <v>-0.2</v>
      </c>
      <c r="J148" s="120"/>
      <c r="K148" s="120">
        <v>17.399999999999999</v>
      </c>
      <c r="L148" s="120">
        <v>18.100000000000001</v>
      </c>
      <c r="M148" s="120">
        <v>-0.8</v>
      </c>
      <c r="N148" s="120">
        <v>1.2</v>
      </c>
      <c r="O148" s="120">
        <v>423.4</v>
      </c>
      <c r="P148" s="120"/>
      <c r="Q148" s="120">
        <v>185.2</v>
      </c>
      <c r="R148" s="120">
        <v>238.3</v>
      </c>
      <c r="S148" s="120"/>
      <c r="T148" s="120">
        <v>12.1</v>
      </c>
      <c r="U148" s="120"/>
      <c r="V148" s="120">
        <v>2</v>
      </c>
      <c r="W148" s="120">
        <v>29.9</v>
      </c>
      <c r="X148" s="120">
        <v>12.8</v>
      </c>
      <c r="Y148" s="120">
        <v>181.4</v>
      </c>
      <c r="Z148" s="120" t="s">
        <v>16</v>
      </c>
      <c r="AA148" s="120"/>
      <c r="AB148" s="120">
        <v>5.5</v>
      </c>
      <c r="AC148" s="120">
        <v>65.2</v>
      </c>
      <c r="AD148" s="120"/>
      <c r="AE148" s="120">
        <v>8.1</v>
      </c>
      <c r="AF148" s="120"/>
      <c r="AG148" s="120">
        <v>2.8</v>
      </c>
      <c r="AH148" s="120">
        <v>1.1000000000000001</v>
      </c>
      <c r="AI148" s="120">
        <v>2.2999999999999998</v>
      </c>
      <c r="AJ148" s="120">
        <v>1.9</v>
      </c>
      <c r="AK148" s="120">
        <v>55.3</v>
      </c>
      <c r="AL148" s="120"/>
      <c r="AM148" s="120">
        <v>1.3</v>
      </c>
      <c r="AN148" s="120">
        <v>0.05</v>
      </c>
      <c r="AO148" s="120">
        <v>0.01</v>
      </c>
      <c r="AP148" s="120">
        <v>0.3</v>
      </c>
      <c r="AQ148" s="120">
        <v>0.3</v>
      </c>
      <c r="AR148" s="120">
        <v>20.100000000000001</v>
      </c>
      <c r="AS148" s="120">
        <v>2.2999999999999998</v>
      </c>
      <c r="AT148" s="120">
        <v>0.05</v>
      </c>
      <c r="AU148" s="120">
        <v>0.7</v>
      </c>
      <c r="AV148" s="120">
        <v>29</v>
      </c>
      <c r="AW148" s="120">
        <v>0.1</v>
      </c>
      <c r="AX148" s="120">
        <v>0.1</v>
      </c>
      <c r="AY148" s="120">
        <v>0.4</v>
      </c>
      <c r="AZ148" s="120">
        <v>0.5</v>
      </c>
      <c r="BA148" s="120">
        <v>1.9</v>
      </c>
      <c r="BB148" s="120">
        <v>5.0999999999999996</v>
      </c>
      <c r="BC148" s="120">
        <v>35</v>
      </c>
      <c r="BD148" s="120">
        <v>0.2</v>
      </c>
      <c r="BE148" s="120">
        <v>5</v>
      </c>
      <c r="BF148" s="120">
        <v>65.400000000000006</v>
      </c>
    </row>
    <row r="149" spans="2:58" x14ac:dyDescent="0.35">
      <c r="B149" s="113" t="s">
        <v>37</v>
      </c>
      <c r="C149" s="122"/>
      <c r="D149" s="120">
        <v>16.7</v>
      </c>
      <c r="E149" s="120">
        <v>16.7</v>
      </c>
      <c r="F149" s="120"/>
      <c r="G149" s="120" t="s">
        <v>16</v>
      </c>
      <c r="H149" s="120" t="s">
        <v>16</v>
      </c>
      <c r="I149" s="120" t="s">
        <v>16</v>
      </c>
      <c r="J149" s="120"/>
      <c r="K149" s="120">
        <v>0.1</v>
      </c>
      <c r="L149" s="120">
        <v>0.1</v>
      </c>
      <c r="M149" s="120">
        <v>-0.05</v>
      </c>
      <c r="N149" s="120" t="s">
        <v>16</v>
      </c>
      <c r="O149" s="120">
        <v>16.600000000000001</v>
      </c>
      <c r="P149" s="120"/>
      <c r="Q149" s="120" t="s">
        <v>16</v>
      </c>
      <c r="R149" s="120">
        <v>16.600000000000001</v>
      </c>
      <c r="S149" s="120"/>
      <c r="T149" s="120">
        <v>5.8</v>
      </c>
      <c r="U149" s="120"/>
      <c r="V149" s="120" t="s">
        <v>16</v>
      </c>
      <c r="W149" s="120">
        <v>0.2</v>
      </c>
      <c r="X149" s="120">
        <v>0.1</v>
      </c>
      <c r="Y149" s="120">
        <v>10.4</v>
      </c>
      <c r="Z149" s="120" t="s">
        <v>16</v>
      </c>
      <c r="AA149" s="120"/>
      <c r="AB149" s="120">
        <v>0</v>
      </c>
      <c r="AC149" s="120">
        <v>10.4</v>
      </c>
      <c r="AD149" s="120"/>
      <c r="AE149" s="120">
        <v>0</v>
      </c>
      <c r="AF149" s="120"/>
      <c r="AG149" s="120">
        <v>0</v>
      </c>
      <c r="AH149" s="120">
        <v>0</v>
      </c>
      <c r="AI149" s="120">
        <v>0</v>
      </c>
      <c r="AJ149" s="120">
        <v>0</v>
      </c>
      <c r="AK149" s="120">
        <v>10.199999999999999</v>
      </c>
      <c r="AL149" s="120"/>
      <c r="AM149" s="120">
        <v>0.03</v>
      </c>
      <c r="AN149" s="120">
        <v>0</v>
      </c>
      <c r="AO149" s="120">
        <v>0</v>
      </c>
      <c r="AP149" s="120">
        <v>0.7</v>
      </c>
      <c r="AQ149" s="120">
        <v>0.8</v>
      </c>
      <c r="AR149" s="120">
        <v>1.2</v>
      </c>
      <c r="AS149" s="120">
        <v>0.3</v>
      </c>
      <c r="AT149" s="120" t="s">
        <v>16</v>
      </c>
      <c r="AU149" s="120">
        <v>0.05</v>
      </c>
      <c r="AV149" s="120">
        <v>7.1</v>
      </c>
      <c r="AW149" s="120">
        <v>0</v>
      </c>
      <c r="AX149" s="120">
        <v>0</v>
      </c>
      <c r="AY149" s="120">
        <v>0</v>
      </c>
      <c r="AZ149" s="120">
        <v>0.01</v>
      </c>
      <c r="BA149" s="120">
        <v>0.2</v>
      </c>
      <c r="BB149" s="120">
        <v>0</v>
      </c>
      <c r="BC149" s="120">
        <v>0.01</v>
      </c>
      <c r="BD149" s="120">
        <v>0</v>
      </c>
      <c r="BE149" s="120">
        <v>0.06</v>
      </c>
      <c r="BF149" s="120">
        <v>0.01</v>
      </c>
    </row>
    <row r="150" spans="2:58" x14ac:dyDescent="0.35">
      <c r="B150" s="113" t="s">
        <v>175</v>
      </c>
      <c r="C150" s="122"/>
      <c r="D150" s="120">
        <v>384.1</v>
      </c>
      <c r="E150" s="120">
        <v>384.1</v>
      </c>
      <c r="F150" s="120"/>
      <c r="G150" s="120" t="s">
        <v>16</v>
      </c>
      <c r="H150" s="120" t="s">
        <v>16</v>
      </c>
      <c r="I150" s="120" t="s">
        <v>16</v>
      </c>
      <c r="J150" s="120"/>
      <c r="K150" s="120" t="s">
        <v>16</v>
      </c>
      <c r="L150" s="120" t="s">
        <v>16</v>
      </c>
      <c r="M150" s="120" t="s">
        <v>16</v>
      </c>
      <c r="N150" s="120">
        <v>1.8</v>
      </c>
      <c r="O150" s="120">
        <v>385.9</v>
      </c>
      <c r="P150" s="120"/>
      <c r="Q150" s="120">
        <v>4.2</v>
      </c>
      <c r="R150" s="120">
        <v>381.8</v>
      </c>
      <c r="S150" s="120"/>
      <c r="T150" s="120">
        <v>1</v>
      </c>
      <c r="U150" s="120"/>
      <c r="V150" s="120" t="s">
        <v>16</v>
      </c>
      <c r="W150" s="120" t="s">
        <v>16</v>
      </c>
      <c r="X150" s="120" t="s">
        <v>16</v>
      </c>
      <c r="Y150" s="120">
        <v>345.3</v>
      </c>
      <c r="Z150" s="120">
        <v>35.5</v>
      </c>
      <c r="AA150" s="120"/>
      <c r="AB150" s="120">
        <v>6.5</v>
      </c>
      <c r="AC150" s="120">
        <v>200.9</v>
      </c>
      <c r="AD150" s="120"/>
      <c r="AE150" s="120">
        <v>47.3</v>
      </c>
      <c r="AF150" s="120"/>
      <c r="AG150" s="120">
        <v>2.9</v>
      </c>
      <c r="AH150" s="120">
        <v>34.9</v>
      </c>
      <c r="AI150" s="120">
        <v>7.5</v>
      </c>
      <c r="AJ150" s="120">
        <v>1.9</v>
      </c>
      <c r="AK150" s="120">
        <v>109.8</v>
      </c>
      <c r="AL150" s="120"/>
      <c r="AM150" s="120">
        <v>5.5</v>
      </c>
      <c r="AN150" s="120">
        <v>0.5</v>
      </c>
      <c r="AO150" s="120">
        <v>0.06</v>
      </c>
      <c r="AP150" s="120">
        <v>1.7</v>
      </c>
      <c r="AQ150" s="120">
        <v>6.3</v>
      </c>
      <c r="AR150" s="120">
        <v>9.8000000000000007</v>
      </c>
      <c r="AS150" s="120">
        <v>14.5</v>
      </c>
      <c r="AT150" s="120">
        <v>1.8</v>
      </c>
      <c r="AU150" s="120">
        <v>5.7</v>
      </c>
      <c r="AV150" s="120">
        <v>54</v>
      </c>
      <c r="AW150" s="120">
        <v>1.4</v>
      </c>
      <c r="AX150" s="120">
        <v>2.1</v>
      </c>
      <c r="AY150" s="120">
        <v>4.5999999999999996</v>
      </c>
      <c r="AZ150" s="120">
        <v>1.9</v>
      </c>
      <c r="BA150" s="120">
        <v>43.8</v>
      </c>
      <c r="BB150" s="120">
        <v>4.3</v>
      </c>
      <c r="BC150" s="120">
        <v>31</v>
      </c>
      <c r="BD150" s="120">
        <v>2.2000000000000002</v>
      </c>
      <c r="BE150" s="120">
        <v>45.5</v>
      </c>
      <c r="BF150" s="120">
        <v>54.9</v>
      </c>
    </row>
    <row r="151" spans="2:58" x14ac:dyDescent="0.35">
      <c r="B151" s="113" t="s">
        <v>176</v>
      </c>
      <c r="C151" s="122"/>
      <c r="D151" s="120">
        <v>187.1</v>
      </c>
      <c r="E151" s="120">
        <v>187.1</v>
      </c>
      <c r="F151" s="120"/>
      <c r="G151" s="120" t="s">
        <v>16</v>
      </c>
      <c r="H151" s="120" t="s">
        <v>16</v>
      </c>
      <c r="I151" s="120" t="s">
        <v>16</v>
      </c>
      <c r="J151" s="120"/>
      <c r="K151" s="120" t="s">
        <v>16</v>
      </c>
      <c r="L151" s="120" t="s">
        <v>16</v>
      </c>
      <c r="M151" s="120" t="s">
        <v>16</v>
      </c>
      <c r="N151" s="120" t="s">
        <v>16</v>
      </c>
      <c r="O151" s="120">
        <v>187.1</v>
      </c>
      <c r="P151" s="120"/>
      <c r="Q151" s="120" t="s">
        <v>16</v>
      </c>
      <c r="R151" s="120">
        <v>187.1</v>
      </c>
      <c r="S151" s="120"/>
      <c r="T151" s="120" t="s">
        <v>16</v>
      </c>
      <c r="U151" s="120"/>
      <c r="V151" s="120" t="s">
        <v>16</v>
      </c>
      <c r="W151" s="120" t="s">
        <v>16</v>
      </c>
      <c r="X151" s="120" t="s">
        <v>16</v>
      </c>
      <c r="Y151" s="120">
        <v>172.5</v>
      </c>
      <c r="Z151" s="120">
        <v>14.6</v>
      </c>
      <c r="AA151" s="120"/>
      <c r="AB151" s="120">
        <v>4.2</v>
      </c>
      <c r="AC151" s="120">
        <v>80.7</v>
      </c>
      <c r="AD151" s="120"/>
      <c r="AE151" s="120">
        <v>7</v>
      </c>
      <c r="AF151" s="120"/>
      <c r="AG151" s="120">
        <v>0.7</v>
      </c>
      <c r="AH151" s="120">
        <v>4.5999999999999996</v>
      </c>
      <c r="AI151" s="120">
        <v>0.8</v>
      </c>
      <c r="AJ151" s="120">
        <v>0.9</v>
      </c>
      <c r="AK151" s="120">
        <v>61.4</v>
      </c>
      <c r="AL151" s="120"/>
      <c r="AM151" s="120">
        <v>5.9</v>
      </c>
      <c r="AN151" s="120">
        <v>0.3</v>
      </c>
      <c r="AO151" s="120">
        <v>0.05</v>
      </c>
      <c r="AP151" s="120">
        <v>1.8</v>
      </c>
      <c r="AQ151" s="120">
        <v>6</v>
      </c>
      <c r="AR151" s="120">
        <v>11.2</v>
      </c>
      <c r="AS151" s="120">
        <v>17.2</v>
      </c>
      <c r="AT151" s="120">
        <v>0.8</v>
      </c>
      <c r="AU151" s="120">
        <v>3</v>
      </c>
      <c r="AV151" s="120">
        <v>9.1</v>
      </c>
      <c r="AW151" s="120">
        <v>1.3</v>
      </c>
      <c r="AX151" s="120">
        <v>1.4</v>
      </c>
      <c r="AY151" s="120">
        <v>3</v>
      </c>
      <c r="AZ151" s="120">
        <v>0.5</v>
      </c>
      <c r="BA151" s="120">
        <v>12.4</v>
      </c>
      <c r="BB151" s="120">
        <v>0.7</v>
      </c>
      <c r="BC151" s="120">
        <v>3</v>
      </c>
      <c r="BD151" s="120">
        <v>0.3</v>
      </c>
      <c r="BE151" s="120">
        <v>12.1</v>
      </c>
      <c r="BF151" s="120">
        <v>71.400000000000006</v>
      </c>
    </row>
    <row r="152" spans="2:58" ht="31.5" x14ac:dyDescent="0.35">
      <c r="B152" s="113" t="s">
        <v>177</v>
      </c>
      <c r="C152" s="122"/>
      <c r="D152" s="120">
        <v>1323</v>
      </c>
      <c r="E152" s="120">
        <v>1275.0999999999999</v>
      </c>
      <c r="F152" s="120"/>
      <c r="G152" s="120">
        <v>67.2</v>
      </c>
      <c r="H152" s="120">
        <v>73.3</v>
      </c>
      <c r="I152" s="120">
        <v>-6.1</v>
      </c>
      <c r="J152" s="120"/>
      <c r="K152" s="120">
        <v>24.9</v>
      </c>
      <c r="L152" s="120">
        <v>26.5</v>
      </c>
      <c r="M152" s="120">
        <v>-1.6</v>
      </c>
      <c r="N152" s="120">
        <v>29.7</v>
      </c>
      <c r="O152" s="120">
        <v>1297.0999999999999</v>
      </c>
      <c r="P152" s="120"/>
      <c r="Q152" s="120">
        <v>597.20000000000005</v>
      </c>
      <c r="R152" s="120">
        <v>725</v>
      </c>
      <c r="S152" s="120"/>
      <c r="T152" s="120">
        <v>390</v>
      </c>
      <c r="U152" s="120"/>
      <c r="V152" s="120" t="s">
        <v>16</v>
      </c>
      <c r="W152" s="120" t="s">
        <v>16</v>
      </c>
      <c r="X152" s="120" t="s">
        <v>16</v>
      </c>
      <c r="Y152" s="120">
        <v>326.3</v>
      </c>
      <c r="Z152" s="120">
        <v>8.6</v>
      </c>
      <c r="AA152" s="120"/>
      <c r="AB152" s="120">
        <v>3.1</v>
      </c>
      <c r="AC152" s="120">
        <v>140.30000000000001</v>
      </c>
      <c r="AD152" s="120"/>
      <c r="AE152" s="120">
        <v>18.3</v>
      </c>
      <c r="AF152" s="120"/>
      <c r="AG152" s="120">
        <v>0.5</v>
      </c>
      <c r="AH152" s="120">
        <v>13.6</v>
      </c>
      <c r="AI152" s="120">
        <v>2.6</v>
      </c>
      <c r="AJ152" s="120">
        <v>1.6</v>
      </c>
      <c r="AK152" s="120">
        <v>111.3</v>
      </c>
      <c r="AL152" s="120"/>
      <c r="AM152" s="120">
        <v>2.6</v>
      </c>
      <c r="AN152" s="120">
        <v>0.1</v>
      </c>
      <c r="AO152" s="120">
        <v>0.01</v>
      </c>
      <c r="AP152" s="120">
        <v>1.2</v>
      </c>
      <c r="AQ152" s="120">
        <v>1.4</v>
      </c>
      <c r="AR152" s="120">
        <v>26.8</v>
      </c>
      <c r="AS152" s="120">
        <v>6.9</v>
      </c>
      <c r="AT152" s="120">
        <v>0.2</v>
      </c>
      <c r="AU152" s="120">
        <v>12.4</v>
      </c>
      <c r="AV152" s="120">
        <v>56.6</v>
      </c>
      <c r="AW152" s="120">
        <v>0.3</v>
      </c>
      <c r="AX152" s="120">
        <v>1.5</v>
      </c>
      <c r="AY152" s="120">
        <v>1.1000000000000001</v>
      </c>
      <c r="AZ152" s="120">
        <v>0.3</v>
      </c>
      <c r="BA152" s="120">
        <v>10.6</v>
      </c>
      <c r="BB152" s="120">
        <v>6.5</v>
      </c>
      <c r="BC152" s="120">
        <v>56.3</v>
      </c>
      <c r="BD152" s="120">
        <v>0.04</v>
      </c>
      <c r="BE152" s="120">
        <v>7.3</v>
      </c>
      <c r="BF152" s="120">
        <v>112.8</v>
      </c>
    </row>
    <row r="153" spans="2:58" s="118" customFormat="1" x14ac:dyDescent="0.35"/>
    <row r="154" spans="2:58" ht="127.5" customHeight="1" x14ac:dyDescent="0.35">
      <c r="B154" s="112">
        <v>2019</v>
      </c>
      <c r="C154" s="112" t="s">
        <v>2</v>
      </c>
      <c r="D154" s="115" t="s">
        <v>38</v>
      </c>
      <c r="E154" s="115" t="s">
        <v>303</v>
      </c>
      <c r="F154" s="115" t="s">
        <v>4</v>
      </c>
      <c r="G154" s="115" t="s">
        <v>39</v>
      </c>
      <c r="H154" s="115" t="s">
        <v>40</v>
      </c>
      <c r="I154" s="115" t="s">
        <v>41</v>
      </c>
      <c r="J154" s="115" t="s">
        <v>8</v>
      </c>
      <c r="K154" s="115" t="s">
        <v>39</v>
      </c>
      <c r="L154" s="115" t="s">
        <v>40</v>
      </c>
      <c r="M154" s="115" t="s">
        <v>41</v>
      </c>
      <c r="N154" s="115" t="s">
        <v>9</v>
      </c>
      <c r="O154" s="115" t="s">
        <v>10</v>
      </c>
      <c r="P154" s="112" t="s">
        <v>11</v>
      </c>
      <c r="Q154" s="115" t="s">
        <v>12</v>
      </c>
      <c r="R154" s="115" t="s">
        <v>13</v>
      </c>
      <c r="S154" s="115" t="s">
        <v>42</v>
      </c>
      <c r="T154" s="115" t="s">
        <v>43</v>
      </c>
      <c r="U154" s="115" t="s">
        <v>44</v>
      </c>
      <c r="V154" s="115" t="s">
        <v>45</v>
      </c>
      <c r="W154" s="115" t="s">
        <v>46</v>
      </c>
      <c r="X154" s="115" t="s">
        <v>47</v>
      </c>
      <c r="Y154" s="115" t="s">
        <v>48</v>
      </c>
      <c r="Z154" s="115" t="s">
        <v>49</v>
      </c>
      <c r="AA154" s="115" t="s">
        <v>50</v>
      </c>
      <c r="AB154" s="115" t="s">
        <v>51</v>
      </c>
      <c r="AC154" s="115" t="s">
        <v>19</v>
      </c>
      <c r="AD154" s="115" t="s">
        <v>42</v>
      </c>
      <c r="AE154" s="115" t="s">
        <v>201</v>
      </c>
      <c r="AF154" s="115" t="s">
        <v>52</v>
      </c>
      <c r="AG154" s="115" t="s">
        <v>53</v>
      </c>
      <c r="AH154" s="115" t="s">
        <v>54</v>
      </c>
      <c r="AI154" s="115" t="s">
        <v>55</v>
      </c>
      <c r="AJ154" s="115" t="s">
        <v>235</v>
      </c>
      <c r="AK154" s="115" t="s">
        <v>202</v>
      </c>
      <c r="AL154" s="115" t="s">
        <v>56</v>
      </c>
      <c r="AM154" s="115" t="s">
        <v>57</v>
      </c>
      <c r="AN154" s="115" t="s">
        <v>58</v>
      </c>
      <c r="AO154" s="115" t="s">
        <v>59</v>
      </c>
      <c r="AP154" s="115" t="s">
        <v>60</v>
      </c>
      <c r="AQ154" s="115" t="s">
        <v>61</v>
      </c>
      <c r="AR154" s="115" t="s">
        <v>62</v>
      </c>
      <c r="AS154" s="115" t="s">
        <v>63</v>
      </c>
      <c r="AT154" s="115" t="s">
        <v>64</v>
      </c>
      <c r="AU154" s="115" t="s">
        <v>65</v>
      </c>
      <c r="AV154" s="115" t="s">
        <v>66</v>
      </c>
      <c r="AW154" s="115" t="s">
        <v>67</v>
      </c>
      <c r="AX154" s="115" t="s">
        <v>68</v>
      </c>
      <c r="AY154" s="115" t="s">
        <v>69</v>
      </c>
      <c r="AZ154" s="115" t="s">
        <v>70</v>
      </c>
      <c r="BA154" s="115" t="s">
        <v>71</v>
      </c>
      <c r="BB154" s="115" t="s">
        <v>30</v>
      </c>
      <c r="BC154" s="115" t="s">
        <v>72</v>
      </c>
      <c r="BD154" s="115" t="s">
        <v>73</v>
      </c>
      <c r="BE154" s="115" t="s">
        <v>74</v>
      </c>
      <c r="BF154" s="115" t="s">
        <v>75</v>
      </c>
    </row>
    <row r="155" spans="2:58" x14ac:dyDescent="0.35">
      <c r="B155" s="113" t="s">
        <v>1</v>
      </c>
      <c r="C155" s="122"/>
      <c r="D155" s="120">
        <v>1974</v>
      </c>
      <c r="E155" s="120">
        <v>1929.9</v>
      </c>
      <c r="F155" s="120"/>
      <c r="G155" s="120">
        <v>133.30000000000001</v>
      </c>
      <c r="H155" s="120">
        <v>150.19999999999999</v>
      </c>
      <c r="I155" s="120">
        <v>-16.899999999999999</v>
      </c>
      <c r="J155" s="120"/>
      <c r="K155" s="120">
        <v>20.3</v>
      </c>
      <c r="L155" s="120">
        <v>20.7</v>
      </c>
      <c r="M155" s="120">
        <v>-0.4</v>
      </c>
      <c r="N155" s="120">
        <v>28.4</v>
      </c>
      <c r="O155" s="120">
        <v>1941</v>
      </c>
      <c r="P155" s="120"/>
      <c r="Q155" s="120">
        <v>802.1</v>
      </c>
      <c r="R155" s="120">
        <v>1138.9000000000001</v>
      </c>
      <c r="S155" s="120"/>
      <c r="T155" s="120">
        <v>361.2</v>
      </c>
      <c r="U155" s="120"/>
      <c r="V155" s="120">
        <v>415.5</v>
      </c>
      <c r="W155" s="120">
        <v>105.9</v>
      </c>
      <c r="X155" s="120">
        <v>11.3</v>
      </c>
      <c r="Y155" s="120">
        <v>228.3</v>
      </c>
      <c r="Z155" s="120">
        <v>16.7</v>
      </c>
      <c r="AA155" s="120"/>
      <c r="AB155" s="120">
        <v>1.9</v>
      </c>
      <c r="AC155" s="120">
        <v>76.400000000000006</v>
      </c>
      <c r="AD155" s="120"/>
      <c r="AE155" s="120">
        <v>18.3</v>
      </c>
      <c r="AF155" s="120"/>
      <c r="AG155" s="120">
        <v>0.5</v>
      </c>
      <c r="AH155" s="120">
        <v>13.9</v>
      </c>
      <c r="AI155" s="120">
        <v>2.2999999999999998</v>
      </c>
      <c r="AJ155" s="120">
        <v>1.6</v>
      </c>
      <c r="AK155" s="120">
        <v>52.1</v>
      </c>
      <c r="AL155" s="120"/>
      <c r="AM155" s="120">
        <v>2</v>
      </c>
      <c r="AN155" s="120">
        <v>7.0000000000000007E-2</v>
      </c>
      <c r="AO155" s="120">
        <v>0.01</v>
      </c>
      <c r="AP155" s="120">
        <v>0.4</v>
      </c>
      <c r="AQ155" s="120">
        <v>0.8</v>
      </c>
      <c r="AR155" s="120">
        <v>6</v>
      </c>
      <c r="AS155" s="120">
        <v>6</v>
      </c>
      <c r="AT155" s="120">
        <v>0.1</v>
      </c>
      <c r="AU155" s="120">
        <v>12.3</v>
      </c>
      <c r="AV155" s="120">
        <v>20.100000000000001</v>
      </c>
      <c r="AW155" s="120">
        <v>1.9</v>
      </c>
      <c r="AX155" s="120">
        <v>0.3</v>
      </c>
      <c r="AY155" s="120">
        <v>1.1000000000000001</v>
      </c>
      <c r="AZ155" s="120">
        <v>1</v>
      </c>
      <c r="BA155" s="120">
        <v>6</v>
      </c>
      <c r="BB155" s="120">
        <v>5.3</v>
      </c>
      <c r="BC155" s="120">
        <v>39.799999999999997</v>
      </c>
      <c r="BD155" s="120">
        <v>0.03</v>
      </c>
      <c r="BE155" s="120">
        <v>9.8000000000000007</v>
      </c>
      <c r="BF155" s="120">
        <v>95</v>
      </c>
    </row>
    <row r="156" spans="2:58" ht="21" x14ac:dyDescent="0.35">
      <c r="B156" s="113" t="s">
        <v>174</v>
      </c>
      <c r="C156" s="122"/>
      <c r="D156" s="120">
        <v>802.3</v>
      </c>
      <c r="E156" s="120">
        <v>801.6</v>
      </c>
      <c r="F156" s="120"/>
      <c r="G156" s="120">
        <v>61.9</v>
      </c>
      <c r="H156" s="120">
        <v>62</v>
      </c>
      <c r="I156" s="120">
        <v>-0.1</v>
      </c>
      <c r="J156" s="120"/>
      <c r="K156" s="120">
        <v>0.7</v>
      </c>
      <c r="L156" s="120">
        <v>0.9</v>
      </c>
      <c r="M156" s="120">
        <v>-0.2</v>
      </c>
      <c r="N156" s="120">
        <v>0</v>
      </c>
      <c r="O156" s="120">
        <v>801.3</v>
      </c>
      <c r="P156" s="120"/>
      <c r="Q156" s="120">
        <v>384.9</v>
      </c>
      <c r="R156" s="120">
        <v>416.4</v>
      </c>
      <c r="S156" s="120"/>
      <c r="T156" s="120">
        <v>0.8</v>
      </c>
      <c r="U156" s="120"/>
      <c r="V156" s="120">
        <v>354.4</v>
      </c>
      <c r="W156" s="120">
        <v>52.5</v>
      </c>
      <c r="X156" s="120">
        <v>0.2</v>
      </c>
      <c r="Y156" s="120">
        <v>0.2</v>
      </c>
      <c r="Z156" s="120">
        <v>8.3000000000000007</v>
      </c>
      <c r="AA156" s="120"/>
      <c r="AB156" s="120">
        <v>0.02</v>
      </c>
      <c r="AC156" s="120">
        <v>0.2</v>
      </c>
      <c r="AD156" s="120"/>
      <c r="AE156" s="120">
        <v>0.1</v>
      </c>
      <c r="AF156" s="120"/>
      <c r="AG156" s="120" t="s">
        <v>16</v>
      </c>
      <c r="AH156" s="120">
        <v>0.06</v>
      </c>
      <c r="AI156" s="120">
        <v>0</v>
      </c>
      <c r="AJ156" s="120">
        <v>7.0000000000000007E-2</v>
      </c>
      <c r="AK156" s="120">
        <v>0.02</v>
      </c>
      <c r="AL156" s="120"/>
      <c r="AM156" s="120">
        <v>2E-3</v>
      </c>
      <c r="AN156" s="120">
        <v>0</v>
      </c>
      <c r="AO156" s="120">
        <v>0</v>
      </c>
      <c r="AP156" s="120">
        <v>0</v>
      </c>
      <c r="AQ156" s="120">
        <v>0</v>
      </c>
      <c r="AR156" s="120">
        <v>0</v>
      </c>
      <c r="AS156" s="120">
        <v>0</v>
      </c>
      <c r="AT156" s="120">
        <v>0</v>
      </c>
      <c r="AU156" s="120">
        <v>0</v>
      </c>
      <c r="AV156" s="120">
        <v>0.02</v>
      </c>
      <c r="AW156" s="120">
        <v>0</v>
      </c>
      <c r="AX156" s="120">
        <v>0</v>
      </c>
      <c r="AY156" s="120">
        <v>0</v>
      </c>
      <c r="AZ156" s="120">
        <v>0</v>
      </c>
      <c r="BA156" s="120">
        <v>0.01</v>
      </c>
      <c r="BB156" s="120">
        <v>7.0000000000000001E-3</v>
      </c>
      <c r="BC156" s="120">
        <v>3.0000000000000001E-3</v>
      </c>
      <c r="BD156" s="120">
        <v>0</v>
      </c>
      <c r="BE156" s="120">
        <v>2E-3</v>
      </c>
      <c r="BF156" s="120" t="s">
        <v>16</v>
      </c>
    </row>
    <row r="157" spans="2:58" x14ac:dyDescent="0.35">
      <c r="B157" s="113" t="s">
        <v>301</v>
      </c>
      <c r="C157" s="122"/>
      <c r="D157" s="120">
        <v>853.3</v>
      </c>
      <c r="E157" s="120">
        <v>852.3</v>
      </c>
      <c r="F157" s="120"/>
      <c r="G157" s="120">
        <v>49.5</v>
      </c>
      <c r="H157" s="120">
        <v>61.5</v>
      </c>
      <c r="I157" s="120">
        <v>-12</v>
      </c>
      <c r="J157" s="120"/>
      <c r="K157" s="120">
        <v>2.6</v>
      </c>
      <c r="L157" s="120">
        <v>1.4</v>
      </c>
      <c r="M157" s="120">
        <v>1.1000000000000001</v>
      </c>
      <c r="N157" s="120">
        <v>10.5</v>
      </c>
      <c r="O157" s="120">
        <v>851.9</v>
      </c>
      <c r="P157" s="120"/>
      <c r="Q157" s="120">
        <v>254.6</v>
      </c>
      <c r="R157" s="120">
        <v>597.29999999999995</v>
      </c>
      <c r="S157" s="120"/>
      <c r="T157" s="120">
        <v>279.7</v>
      </c>
      <c r="U157" s="120"/>
      <c r="V157" s="120">
        <v>34</v>
      </c>
      <c r="W157" s="120">
        <v>53.3</v>
      </c>
      <c r="X157" s="120">
        <v>10.5</v>
      </c>
      <c r="Y157" s="120">
        <v>211.5</v>
      </c>
      <c r="Z157" s="120">
        <v>8.4</v>
      </c>
      <c r="AA157" s="120"/>
      <c r="AB157" s="120">
        <v>1.7</v>
      </c>
      <c r="AC157" s="120">
        <v>65.599999999999994</v>
      </c>
      <c r="AD157" s="120"/>
      <c r="AE157" s="120">
        <v>17.899999999999999</v>
      </c>
      <c r="AF157" s="120"/>
      <c r="AG157" s="120">
        <v>0.3</v>
      </c>
      <c r="AH157" s="120">
        <v>13.9</v>
      </c>
      <c r="AI157" s="120">
        <v>2.2000000000000002</v>
      </c>
      <c r="AJ157" s="120">
        <v>1.5</v>
      </c>
      <c r="AK157" s="120">
        <v>47.1</v>
      </c>
      <c r="AL157" s="120"/>
      <c r="AM157" s="120">
        <v>1.9</v>
      </c>
      <c r="AN157" s="120">
        <v>7.0000000000000007E-2</v>
      </c>
      <c r="AO157" s="120">
        <v>0.01</v>
      </c>
      <c r="AP157" s="120">
        <v>0.3</v>
      </c>
      <c r="AQ157" s="120">
        <v>0.8</v>
      </c>
      <c r="AR157" s="120">
        <v>6</v>
      </c>
      <c r="AS157" s="120">
        <v>5.8</v>
      </c>
      <c r="AT157" s="120">
        <v>0.1</v>
      </c>
      <c r="AU157" s="120">
        <v>11.4</v>
      </c>
      <c r="AV157" s="120">
        <v>16.399999999999999</v>
      </c>
      <c r="AW157" s="120">
        <v>1.9</v>
      </c>
      <c r="AX157" s="120">
        <v>0.3</v>
      </c>
      <c r="AY157" s="120">
        <v>1.1000000000000001</v>
      </c>
      <c r="AZ157" s="120">
        <v>1</v>
      </c>
      <c r="BA157" s="120">
        <v>0.6</v>
      </c>
      <c r="BB157" s="120">
        <v>5.3</v>
      </c>
      <c r="BC157" s="120">
        <v>39.700000000000003</v>
      </c>
      <c r="BD157" s="120">
        <v>0.02</v>
      </c>
      <c r="BE157" s="120">
        <v>7.9</v>
      </c>
      <c r="BF157" s="120">
        <v>91.3</v>
      </c>
    </row>
    <row r="158" spans="2:58" x14ac:dyDescent="0.35">
      <c r="B158" s="113" t="s">
        <v>304</v>
      </c>
      <c r="C158" s="122"/>
      <c r="D158" s="120">
        <v>314.39999999999998</v>
      </c>
      <c r="E158" s="120">
        <v>272</v>
      </c>
      <c r="F158" s="120"/>
      <c r="G158" s="120">
        <v>21.5</v>
      </c>
      <c r="H158" s="120">
        <v>26.2</v>
      </c>
      <c r="I158" s="120">
        <v>-4.7</v>
      </c>
      <c r="J158" s="120"/>
      <c r="K158" s="120">
        <v>16.600000000000001</v>
      </c>
      <c r="L158" s="120">
        <v>18</v>
      </c>
      <c r="M158" s="120">
        <v>-1.4</v>
      </c>
      <c r="N158" s="120">
        <v>17.899999999999999</v>
      </c>
      <c r="O158" s="120">
        <v>283.7</v>
      </c>
      <c r="P158" s="120"/>
      <c r="Q158" s="120">
        <v>162.6</v>
      </c>
      <c r="R158" s="120">
        <v>121.2</v>
      </c>
      <c r="S158" s="120"/>
      <c r="T158" s="120">
        <v>79.599999999999994</v>
      </c>
      <c r="U158" s="120"/>
      <c r="V158" s="120">
        <v>27.1</v>
      </c>
      <c r="W158" s="120">
        <v>0.1</v>
      </c>
      <c r="X158" s="120">
        <v>0.3</v>
      </c>
      <c r="Y158" s="120">
        <v>14.1</v>
      </c>
      <c r="Z158" s="120" t="s">
        <v>16</v>
      </c>
      <c r="AA158" s="120"/>
      <c r="AB158" s="120">
        <v>7.0000000000000007E-2</v>
      </c>
      <c r="AC158" s="120">
        <v>10.6</v>
      </c>
      <c r="AD158" s="120"/>
      <c r="AE158" s="120">
        <v>0.3</v>
      </c>
      <c r="AF158" s="120"/>
      <c r="AG158" s="120">
        <v>0.2</v>
      </c>
      <c r="AH158" s="120">
        <v>0</v>
      </c>
      <c r="AI158" s="120">
        <v>0.08</v>
      </c>
      <c r="AJ158" s="120">
        <v>3.0000000000000001E-3</v>
      </c>
      <c r="AK158" s="120">
        <v>4.9000000000000004</v>
      </c>
      <c r="AL158" s="120"/>
      <c r="AM158" s="120">
        <v>0.1</v>
      </c>
      <c r="AN158" s="120">
        <v>0</v>
      </c>
      <c r="AO158" s="120">
        <v>0</v>
      </c>
      <c r="AP158" s="120">
        <v>0.01</v>
      </c>
      <c r="AQ158" s="120">
        <v>0</v>
      </c>
      <c r="AR158" s="120">
        <v>0</v>
      </c>
      <c r="AS158" s="120">
        <v>0.2</v>
      </c>
      <c r="AT158" s="120">
        <v>0</v>
      </c>
      <c r="AU158" s="120">
        <v>0.9</v>
      </c>
      <c r="AV158" s="120">
        <v>3.7</v>
      </c>
      <c r="AW158" s="120">
        <v>0</v>
      </c>
      <c r="AX158" s="120">
        <v>0</v>
      </c>
      <c r="AY158" s="120">
        <v>0.01</v>
      </c>
      <c r="AZ158" s="120">
        <v>0</v>
      </c>
      <c r="BA158" s="120">
        <v>5.4</v>
      </c>
      <c r="BB158" s="120">
        <v>0.02</v>
      </c>
      <c r="BC158" s="120">
        <v>0.2</v>
      </c>
      <c r="BD158" s="120">
        <v>5.0000000000000001E-3</v>
      </c>
      <c r="BE158" s="120">
        <v>1</v>
      </c>
      <c r="BF158" s="120">
        <v>2.2999999999999998</v>
      </c>
    </row>
    <row r="159" spans="2:58" x14ac:dyDescent="0.35">
      <c r="B159" s="113" t="s">
        <v>36</v>
      </c>
      <c r="C159" s="122"/>
      <c r="D159" s="120">
        <v>423.4</v>
      </c>
      <c r="E159" s="120">
        <v>423.4</v>
      </c>
      <c r="F159" s="120"/>
      <c r="G159" s="120">
        <v>5</v>
      </c>
      <c r="H159" s="120">
        <v>4.5999999999999996</v>
      </c>
      <c r="I159" s="120">
        <v>0.4</v>
      </c>
      <c r="J159" s="120"/>
      <c r="K159" s="120">
        <v>18.399999999999999</v>
      </c>
      <c r="L159" s="120">
        <v>19.2</v>
      </c>
      <c r="M159" s="120">
        <v>-0.8</v>
      </c>
      <c r="N159" s="120">
        <v>1</v>
      </c>
      <c r="O159" s="120">
        <v>423.9</v>
      </c>
      <c r="P159" s="120"/>
      <c r="Q159" s="120">
        <v>182.7</v>
      </c>
      <c r="R159" s="120">
        <v>241.3</v>
      </c>
      <c r="S159" s="120"/>
      <c r="T159" s="120">
        <v>11.5</v>
      </c>
      <c r="U159" s="120"/>
      <c r="V159" s="120">
        <v>2</v>
      </c>
      <c r="W159" s="120">
        <v>32.700000000000003</v>
      </c>
      <c r="X159" s="120">
        <v>12.7</v>
      </c>
      <c r="Y159" s="120">
        <v>182.3</v>
      </c>
      <c r="Z159" s="120" t="s">
        <v>16</v>
      </c>
      <c r="AA159" s="120"/>
      <c r="AB159" s="120">
        <v>5.3</v>
      </c>
      <c r="AC159" s="120">
        <v>65.8</v>
      </c>
      <c r="AD159" s="120"/>
      <c r="AE159" s="120">
        <v>7.8</v>
      </c>
      <c r="AF159" s="120"/>
      <c r="AG159" s="120">
        <v>2.6</v>
      </c>
      <c r="AH159" s="120">
        <v>0.8</v>
      </c>
      <c r="AI159" s="120">
        <v>2.5</v>
      </c>
      <c r="AJ159" s="120">
        <v>1.9</v>
      </c>
      <c r="AK159" s="120">
        <v>56.2</v>
      </c>
      <c r="AL159" s="120"/>
      <c r="AM159" s="120">
        <v>1.2</v>
      </c>
      <c r="AN159" s="120">
        <v>0.02</v>
      </c>
      <c r="AO159" s="120">
        <v>0.01</v>
      </c>
      <c r="AP159" s="120">
        <v>0.3</v>
      </c>
      <c r="AQ159" s="120">
        <v>0.3</v>
      </c>
      <c r="AR159" s="120">
        <v>21.3</v>
      </c>
      <c r="AS159" s="120">
        <v>2.5</v>
      </c>
      <c r="AT159" s="120">
        <v>0.05</v>
      </c>
      <c r="AU159" s="120">
        <v>0.8</v>
      </c>
      <c r="AV159" s="120">
        <v>28.8</v>
      </c>
      <c r="AW159" s="120">
        <v>0.2</v>
      </c>
      <c r="AX159" s="120">
        <v>0.1</v>
      </c>
      <c r="AY159" s="120">
        <v>0.4</v>
      </c>
      <c r="AZ159" s="120">
        <v>0.4</v>
      </c>
      <c r="BA159" s="120">
        <v>1.8</v>
      </c>
      <c r="BB159" s="120">
        <v>5</v>
      </c>
      <c r="BC159" s="120">
        <v>36.5</v>
      </c>
      <c r="BD159" s="120">
        <v>0.2</v>
      </c>
      <c r="BE159" s="120">
        <v>4</v>
      </c>
      <c r="BF159" s="120">
        <v>65.5</v>
      </c>
    </row>
    <row r="160" spans="2:58" x14ac:dyDescent="0.35">
      <c r="B160" s="113" t="s">
        <v>37</v>
      </c>
      <c r="C160" s="122"/>
      <c r="D160" s="120">
        <v>18.2</v>
      </c>
      <c r="E160" s="120">
        <v>18.2</v>
      </c>
      <c r="F160" s="120"/>
      <c r="G160" s="120" t="s">
        <v>16</v>
      </c>
      <c r="H160" s="120" t="s">
        <v>16</v>
      </c>
      <c r="I160" s="120" t="s">
        <v>16</v>
      </c>
      <c r="J160" s="120"/>
      <c r="K160" s="120">
        <v>0.2</v>
      </c>
      <c r="L160" s="120">
        <v>0.3</v>
      </c>
      <c r="M160" s="120">
        <v>-0.08</v>
      </c>
      <c r="N160" s="120" t="s">
        <v>16</v>
      </c>
      <c r="O160" s="120">
        <v>18.100000000000001</v>
      </c>
      <c r="P160" s="120"/>
      <c r="Q160" s="120" t="s">
        <v>16</v>
      </c>
      <c r="R160" s="120">
        <v>18.100000000000001</v>
      </c>
      <c r="S160" s="120"/>
      <c r="T160" s="120">
        <v>6.8</v>
      </c>
      <c r="U160" s="120"/>
      <c r="V160" s="120" t="s">
        <v>16</v>
      </c>
      <c r="W160" s="120">
        <v>0.2</v>
      </c>
      <c r="X160" s="120">
        <v>0.09</v>
      </c>
      <c r="Y160" s="120">
        <v>11.1</v>
      </c>
      <c r="Z160" s="120" t="s">
        <v>16</v>
      </c>
      <c r="AA160" s="120"/>
      <c r="AB160" s="120">
        <v>0.06</v>
      </c>
      <c r="AC160" s="120">
        <v>11</v>
      </c>
      <c r="AD160" s="120"/>
      <c r="AE160" s="120">
        <v>1E-3</v>
      </c>
      <c r="AF160" s="120"/>
      <c r="AG160" s="120">
        <v>0</v>
      </c>
      <c r="AH160" s="120">
        <v>1E-3</v>
      </c>
      <c r="AI160" s="120">
        <v>0</v>
      </c>
      <c r="AJ160" s="120">
        <v>0</v>
      </c>
      <c r="AK160" s="120">
        <v>10.8</v>
      </c>
      <c r="AL160" s="120"/>
      <c r="AM160" s="120">
        <v>0.3</v>
      </c>
      <c r="AN160" s="120">
        <v>0.01</v>
      </c>
      <c r="AO160" s="120">
        <v>0</v>
      </c>
      <c r="AP160" s="120">
        <v>0.8</v>
      </c>
      <c r="AQ160" s="120">
        <v>0.7</v>
      </c>
      <c r="AR160" s="120">
        <v>1.5</v>
      </c>
      <c r="AS160" s="120">
        <v>0.4</v>
      </c>
      <c r="AT160" s="120" t="s">
        <v>16</v>
      </c>
      <c r="AU160" s="120">
        <v>0.1</v>
      </c>
      <c r="AV160" s="120">
        <v>6.8</v>
      </c>
      <c r="AW160" s="120">
        <v>0</v>
      </c>
      <c r="AX160" s="120">
        <v>0</v>
      </c>
      <c r="AY160" s="120">
        <v>0</v>
      </c>
      <c r="AZ160" s="120">
        <v>0.01</v>
      </c>
      <c r="BA160" s="120">
        <v>0.2</v>
      </c>
      <c r="BB160" s="120">
        <v>0</v>
      </c>
      <c r="BC160" s="120">
        <v>8.0000000000000002E-3</v>
      </c>
      <c r="BD160" s="120">
        <v>0</v>
      </c>
      <c r="BE160" s="120">
        <v>0.03</v>
      </c>
      <c r="BF160" s="120">
        <v>0.01</v>
      </c>
    </row>
    <row r="161" spans="2:58" x14ac:dyDescent="0.35">
      <c r="B161" s="113" t="s">
        <v>175</v>
      </c>
      <c r="C161" s="122"/>
      <c r="D161" s="120">
        <v>386.4</v>
      </c>
      <c r="E161" s="120">
        <v>386.4</v>
      </c>
      <c r="F161" s="120"/>
      <c r="G161" s="120" t="s">
        <v>16</v>
      </c>
      <c r="H161" s="120" t="s">
        <v>16</v>
      </c>
      <c r="I161" s="120" t="s">
        <v>16</v>
      </c>
      <c r="J161" s="120"/>
      <c r="K161" s="120" t="s">
        <v>16</v>
      </c>
      <c r="L161" s="120" t="s">
        <v>16</v>
      </c>
      <c r="M161" s="120" t="s">
        <v>16</v>
      </c>
      <c r="N161" s="120">
        <v>0.5</v>
      </c>
      <c r="O161" s="120">
        <v>386.9</v>
      </c>
      <c r="P161" s="120"/>
      <c r="Q161" s="120">
        <v>4.4000000000000004</v>
      </c>
      <c r="R161" s="120">
        <v>382.4</v>
      </c>
      <c r="S161" s="120"/>
      <c r="T161" s="120">
        <v>1</v>
      </c>
      <c r="U161" s="120"/>
      <c r="V161" s="120" t="s">
        <v>16</v>
      </c>
      <c r="W161" s="120" t="s">
        <v>16</v>
      </c>
      <c r="X161" s="120" t="s">
        <v>16</v>
      </c>
      <c r="Y161" s="120">
        <v>347.3</v>
      </c>
      <c r="Z161" s="120">
        <v>34.1</v>
      </c>
      <c r="AA161" s="120"/>
      <c r="AB161" s="120">
        <v>6.8</v>
      </c>
      <c r="AC161" s="120">
        <v>202</v>
      </c>
      <c r="AD161" s="120"/>
      <c r="AE161" s="120">
        <v>48.7</v>
      </c>
      <c r="AF161" s="120"/>
      <c r="AG161" s="120">
        <v>3</v>
      </c>
      <c r="AH161" s="120">
        <v>35.6</v>
      </c>
      <c r="AI161" s="120">
        <v>8</v>
      </c>
      <c r="AJ161" s="120">
        <v>2.1</v>
      </c>
      <c r="AK161" s="120">
        <v>110</v>
      </c>
      <c r="AL161" s="120"/>
      <c r="AM161" s="120">
        <v>5.7</v>
      </c>
      <c r="AN161" s="120">
        <v>0.5</v>
      </c>
      <c r="AO161" s="120">
        <v>0.05</v>
      </c>
      <c r="AP161" s="120">
        <v>1.5</v>
      </c>
      <c r="AQ161" s="120">
        <v>6.3</v>
      </c>
      <c r="AR161" s="120">
        <v>10.4</v>
      </c>
      <c r="AS161" s="120">
        <v>14.5</v>
      </c>
      <c r="AT161" s="120">
        <v>1.9</v>
      </c>
      <c r="AU161" s="120">
        <v>5.8</v>
      </c>
      <c r="AV161" s="120">
        <v>53.5</v>
      </c>
      <c r="AW161" s="120">
        <v>2.2000000000000002</v>
      </c>
      <c r="AX161" s="120">
        <v>0.8</v>
      </c>
      <c r="AY161" s="120">
        <v>4.5</v>
      </c>
      <c r="AZ161" s="120">
        <v>2.2999999999999998</v>
      </c>
      <c r="BA161" s="120">
        <v>43.4</v>
      </c>
      <c r="BB161" s="120">
        <v>4.2</v>
      </c>
      <c r="BC161" s="120">
        <v>30.9</v>
      </c>
      <c r="BD161" s="120">
        <v>2.2000000000000002</v>
      </c>
      <c r="BE161" s="120">
        <v>45.8</v>
      </c>
      <c r="BF161" s="120">
        <v>55.4</v>
      </c>
    </row>
    <row r="162" spans="2:58" x14ac:dyDescent="0.35">
      <c r="B162" s="113" t="s">
        <v>176</v>
      </c>
      <c r="C162" s="122"/>
      <c r="D162" s="120">
        <v>181.6</v>
      </c>
      <c r="E162" s="120">
        <v>181.6</v>
      </c>
      <c r="F162" s="120"/>
      <c r="G162" s="120" t="s">
        <v>16</v>
      </c>
      <c r="H162" s="120" t="s">
        <v>16</v>
      </c>
      <c r="I162" s="120" t="s">
        <v>16</v>
      </c>
      <c r="J162" s="120"/>
      <c r="K162" s="120" t="s">
        <v>16</v>
      </c>
      <c r="L162" s="120" t="s">
        <v>16</v>
      </c>
      <c r="M162" s="120" t="s">
        <v>16</v>
      </c>
      <c r="N162" s="120" t="s">
        <v>16</v>
      </c>
      <c r="O162" s="120">
        <v>181.6</v>
      </c>
      <c r="P162" s="120"/>
      <c r="Q162" s="120" t="s">
        <v>16</v>
      </c>
      <c r="R162" s="120">
        <v>181.6</v>
      </c>
      <c r="S162" s="120"/>
      <c r="T162" s="120" t="s">
        <v>16</v>
      </c>
      <c r="U162" s="120"/>
      <c r="V162" s="120" t="s">
        <v>16</v>
      </c>
      <c r="W162" s="120" t="s">
        <v>16</v>
      </c>
      <c r="X162" s="120" t="s">
        <v>16</v>
      </c>
      <c r="Y162" s="120">
        <v>168.1</v>
      </c>
      <c r="Z162" s="120">
        <v>13.5</v>
      </c>
      <c r="AA162" s="120"/>
      <c r="AB162" s="120">
        <v>3.8</v>
      </c>
      <c r="AC162" s="120">
        <v>79.8</v>
      </c>
      <c r="AD162" s="120"/>
      <c r="AE162" s="120">
        <v>5.5</v>
      </c>
      <c r="AF162" s="120"/>
      <c r="AG162" s="120">
        <v>0.6</v>
      </c>
      <c r="AH162" s="120">
        <v>3.6</v>
      </c>
      <c r="AI162" s="120">
        <v>0.9</v>
      </c>
      <c r="AJ162" s="120">
        <v>0.4</v>
      </c>
      <c r="AK162" s="120">
        <v>62.3</v>
      </c>
      <c r="AL162" s="120"/>
      <c r="AM162" s="120">
        <v>5.9</v>
      </c>
      <c r="AN162" s="120">
        <v>0.3</v>
      </c>
      <c r="AO162" s="120">
        <v>0.05</v>
      </c>
      <c r="AP162" s="120">
        <v>1.8</v>
      </c>
      <c r="AQ162" s="120">
        <v>6</v>
      </c>
      <c r="AR162" s="120">
        <v>13.1</v>
      </c>
      <c r="AS162" s="120">
        <v>16.899999999999999</v>
      </c>
      <c r="AT162" s="120">
        <v>0.8</v>
      </c>
      <c r="AU162" s="120">
        <v>3</v>
      </c>
      <c r="AV162" s="120">
        <v>8.6999999999999993</v>
      </c>
      <c r="AW162" s="120">
        <v>1.7</v>
      </c>
      <c r="AX162" s="120">
        <v>0.7</v>
      </c>
      <c r="AY162" s="120">
        <v>2.9</v>
      </c>
      <c r="AZ162" s="120">
        <v>0.4</v>
      </c>
      <c r="BA162" s="120">
        <v>12.1</v>
      </c>
      <c r="BB162" s="120">
        <v>0.6</v>
      </c>
      <c r="BC162" s="120">
        <v>3.4</v>
      </c>
      <c r="BD162" s="120">
        <v>0.3</v>
      </c>
      <c r="BE162" s="120">
        <v>12.2</v>
      </c>
      <c r="BF162" s="120">
        <v>68.099999999999994</v>
      </c>
    </row>
    <row r="163" spans="2:58" ht="31.5" x14ac:dyDescent="0.35">
      <c r="B163" s="113" t="s">
        <v>177</v>
      </c>
      <c r="C163" s="122"/>
      <c r="D163" s="120">
        <v>1336.9</v>
      </c>
      <c r="E163" s="120">
        <v>1293.5</v>
      </c>
      <c r="F163" s="120"/>
      <c r="G163" s="120">
        <v>72.5</v>
      </c>
      <c r="H163" s="120">
        <v>88.9</v>
      </c>
      <c r="I163" s="120">
        <v>-16.399999999999999</v>
      </c>
      <c r="J163" s="120"/>
      <c r="K163" s="120">
        <v>26.6</v>
      </c>
      <c r="L163" s="120">
        <v>26.7</v>
      </c>
      <c r="M163" s="120">
        <v>-0.05</v>
      </c>
      <c r="N163" s="120">
        <v>28.7</v>
      </c>
      <c r="O163" s="120">
        <v>1305.7</v>
      </c>
      <c r="P163" s="120"/>
      <c r="Q163" s="120">
        <v>599.79999999999995</v>
      </c>
      <c r="R163" s="120">
        <v>710</v>
      </c>
      <c r="S163" s="120"/>
      <c r="T163" s="120">
        <v>377.7</v>
      </c>
      <c r="U163" s="120"/>
      <c r="V163" s="120" t="s">
        <v>16</v>
      </c>
      <c r="W163" s="120" t="s">
        <v>16</v>
      </c>
      <c r="X163" s="120" t="s">
        <v>16</v>
      </c>
      <c r="Y163" s="120">
        <v>323.89999999999998</v>
      </c>
      <c r="Z163" s="120">
        <v>8.4</v>
      </c>
      <c r="AA163" s="120"/>
      <c r="AB163" s="120">
        <v>2.7</v>
      </c>
      <c r="AC163" s="120">
        <v>140.19999999999999</v>
      </c>
      <c r="AD163" s="120"/>
      <c r="AE163" s="120">
        <v>18.8</v>
      </c>
      <c r="AF163" s="120"/>
      <c r="AG163" s="120">
        <v>0.5</v>
      </c>
      <c r="AH163" s="120">
        <v>14</v>
      </c>
      <c r="AI163" s="120">
        <v>2.6</v>
      </c>
      <c r="AJ163" s="120">
        <v>1.8</v>
      </c>
      <c r="AK163" s="120">
        <v>114.8</v>
      </c>
      <c r="AL163" s="120"/>
      <c r="AM163" s="120">
        <v>2.6</v>
      </c>
      <c r="AN163" s="120">
        <v>0.08</v>
      </c>
      <c r="AO163" s="120">
        <v>0.01</v>
      </c>
      <c r="AP163" s="120">
        <v>1.2</v>
      </c>
      <c r="AQ163" s="120">
        <v>1.6</v>
      </c>
      <c r="AR163" s="120">
        <v>28.8</v>
      </c>
      <c r="AS163" s="120">
        <v>8.6999999999999993</v>
      </c>
      <c r="AT163" s="120">
        <v>0.1</v>
      </c>
      <c r="AU163" s="120">
        <v>12.6</v>
      </c>
      <c r="AV163" s="120">
        <v>54.5</v>
      </c>
      <c r="AW163" s="120">
        <v>1.9</v>
      </c>
      <c r="AX163" s="120">
        <v>0.3</v>
      </c>
      <c r="AY163" s="120">
        <v>1.3</v>
      </c>
      <c r="AZ163" s="120">
        <v>1</v>
      </c>
      <c r="BA163" s="120">
        <v>6.6</v>
      </c>
      <c r="BB163" s="120">
        <v>5.4</v>
      </c>
      <c r="BC163" s="120">
        <v>52.2</v>
      </c>
      <c r="BD163" s="120">
        <v>0.03</v>
      </c>
      <c r="BE163" s="120">
        <v>10.7</v>
      </c>
      <c r="BF163" s="120">
        <v>112.6</v>
      </c>
    </row>
    <row r="164" spans="2:58" s="118" customFormat="1" x14ac:dyDescent="0.35"/>
    <row r="165" spans="2:58" ht="126" customHeight="1" x14ac:dyDescent="0.35">
      <c r="B165" s="112">
        <v>2020</v>
      </c>
      <c r="C165" s="112" t="s">
        <v>2</v>
      </c>
      <c r="D165" s="115" t="s">
        <v>38</v>
      </c>
      <c r="E165" s="115" t="s">
        <v>303</v>
      </c>
      <c r="F165" s="115" t="s">
        <v>4</v>
      </c>
      <c r="G165" s="115" t="s">
        <v>39</v>
      </c>
      <c r="H165" s="115" t="s">
        <v>40</v>
      </c>
      <c r="I165" s="115" t="s">
        <v>41</v>
      </c>
      <c r="J165" s="115" t="s">
        <v>8</v>
      </c>
      <c r="K165" s="115" t="s">
        <v>39</v>
      </c>
      <c r="L165" s="115" t="s">
        <v>40</v>
      </c>
      <c r="M165" s="115" t="s">
        <v>41</v>
      </c>
      <c r="N165" s="115" t="s">
        <v>9</v>
      </c>
      <c r="O165" s="115" t="s">
        <v>10</v>
      </c>
      <c r="P165" s="112" t="s">
        <v>11</v>
      </c>
      <c r="Q165" s="115" t="s">
        <v>12</v>
      </c>
      <c r="R165" s="115" t="s">
        <v>13</v>
      </c>
      <c r="S165" s="115" t="s">
        <v>42</v>
      </c>
      <c r="T165" s="115" t="s">
        <v>43</v>
      </c>
      <c r="U165" s="115" t="s">
        <v>44</v>
      </c>
      <c r="V165" s="115" t="s">
        <v>45</v>
      </c>
      <c r="W165" s="115" t="s">
        <v>46</v>
      </c>
      <c r="X165" s="115" t="s">
        <v>47</v>
      </c>
      <c r="Y165" s="115" t="s">
        <v>48</v>
      </c>
      <c r="Z165" s="115" t="s">
        <v>49</v>
      </c>
      <c r="AA165" s="115" t="s">
        <v>50</v>
      </c>
      <c r="AB165" s="115" t="s">
        <v>51</v>
      </c>
      <c r="AC165" s="115" t="s">
        <v>19</v>
      </c>
      <c r="AD165" s="115" t="s">
        <v>42</v>
      </c>
      <c r="AE165" s="115" t="s">
        <v>201</v>
      </c>
      <c r="AF165" s="115" t="s">
        <v>52</v>
      </c>
      <c r="AG165" s="115" t="s">
        <v>53</v>
      </c>
      <c r="AH165" s="115" t="s">
        <v>54</v>
      </c>
      <c r="AI165" s="115" t="s">
        <v>55</v>
      </c>
      <c r="AJ165" s="115" t="s">
        <v>235</v>
      </c>
      <c r="AK165" s="115" t="s">
        <v>202</v>
      </c>
      <c r="AL165" s="115" t="s">
        <v>56</v>
      </c>
      <c r="AM165" s="115" t="s">
        <v>57</v>
      </c>
      <c r="AN165" s="115" t="s">
        <v>58</v>
      </c>
      <c r="AO165" s="115" t="s">
        <v>59</v>
      </c>
      <c r="AP165" s="115" t="s">
        <v>60</v>
      </c>
      <c r="AQ165" s="115" t="s">
        <v>61</v>
      </c>
      <c r="AR165" s="115" t="s">
        <v>62</v>
      </c>
      <c r="AS165" s="115" t="s">
        <v>63</v>
      </c>
      <c r="AT165" s="115" t="s">
        <v>64</v>
      </c>
      <c r="AU165" s="115" t="s">
        <v>65</v>
      </c>
      <c r="AV165" s="115" t="s">
        <v>66</v>
      </c>
      <c r="AW165" s="115" t="s">
        <v>67</v>
      </c>
      <c r="AX165" s="115" t="s">
        <v>68</v>
      </c>
      <c r="AY165" s="115" t="s">
        <v>69</v>
      </c>
      <c r="AZ165" s="115" t="s">
        <v>70</v>
      </c>
      <c r="BA165" s="115" t="s">
        <v>71</v>
      </c>
      <c r="BB165" s="115" t="s">
        <v>30</v>
      </c>
      <c r="BC165" s="115" t="s">
        <v>72</v>
      </c>
      <c r="BD165" s="115" t="s">
        <v>73</v>
      </c>
      <c r="BE165" s="115" t="s">
        <v>74</v>
      </c>
      <c r="BF165" s="115" t="s">
        <v>75</v>
      </c>
    </row>
    <row r="166" spans="2:58" x14ac:dyDescent="0.35">
      <c r="B166" s="119" t="s">
        <v>1</v>
      </c>
      <c r="C166" s="120"/>
      <c r="D166" s="120">
        <v>1826</v>
      </c>
      <c r="E166" s="120">
        <v>1781.2</v>
      </c>
      <c r="F166" s="120"/>
      <c r="G166" s="120">
        <v>135.9</v>
      </c>
      <c r="H166" s="120">
        <v>106.9</v>
      </c>
      <c r="I166" s="120">
        <v>29</v>
      </c>
      <c r="J166" s="120"/>
      <c r="K166" s="120">
        <v>20.399999999999999</v>
      </c>
      <c r="L166" s="120">
        <v>19.399999999999999</v>
      </c>
      <c r="M166" s="120">
        <v>1</v>
      </c>
      <c r="N166" s="120">
        <v>28.3</v>
      </c>
      <c r="O166" s="120">
        <v>1839.5</v>
      </c>
      <c r="P166" s="120"/>
      <c r="Q166" s="120">
        <v>734.1</v>
      </c>
      <c r="R166" s="120">
        <v>1105.5</v>
      </c>
      <c r="S166" s="120"/>
      <c r="T166" s="120">
        <v>339.2</v>
      </c>
      <c r="U166" s="121"/>
      <c r="V166" s="121">
        <v>444.3</v>
      </c>
      <c r="W166" s="121">
        <v>124</v>
      </c>
      <c r="X166" s="120">
        <v>12</v>
      </c>
      <c r="Y166" s="120">
        <v>185.9</v>
      </c>
      <c r="Z166" s="120">
        <v>15.1</v>
      </c>
      <c r="AA166" s="120"/>
      <c r="AB166" s="120">
        <v>2.1</v>
      </c>
      <c r="AC166" s="120">
        <v>80.099999999999994</v>
      </c>
      <c r="AD166" s="120"/>
      <c r="AE166" s="121">
        <v>26.8</v>
      </c>
      <c r="AF166" s="120"/>
      <c r="AG166" s="120">
        <v>0.4</v>
      </c>
      <c r="AH166" s="120">
        <v>20.5</v>
      </c>
      <c r="AI166" s="120">
        <v>2.2000000000000002</v>
      </c>
      <c r="AJ166" s="120">
        <v>3.6</v>
      </c>
      <c r="AK166" s="121">
        <v>49</v>
      </c>
      <c r="AL166" s="120"/>
      <c r="AM166" s="120">
        <v>2</v>
      </c>
      <c r="AN166" s="120">
        <v>0.1</v>
      </c>
      <c r="AO166" s="120">
        <v>0.01</v>
      </c>
      <c r="AP166" s="120">
        <v>0.4</v>
      </c>
      <c r="AQ166" s="120">
        <v>0.7</v>
      </c>
      <c r="AR166" s="120">
        <v>5.3</v>
      </c>
      <c r="AS166" s="120">
        <v>3.5</v>
      </c>
      <c r="AT166" s="120">
        <v>0.1</v>
      </c>
      <c r="AU166" s="120">
        <v>14.5</v>
      </c>
      <c r="AV166" s="120">
        <v>17.8</v>
      </c>
      <c r="AW166" s="120">
        <v>2.4</v>
      </c>
      <c r="AX166" s="120">
        <v>0.3</v>
      </c>
      <c r="AY166" s="120">
        <v>0.7</v>
      </c>
      <c r="AZ166" s="120">
        <v>1.1000000000000001</v>
      </c>
      <c r="BA166" s="120">
        <v>4.3</v>
      </c>
      <c r="BB166" s="120">
        <v>4.2</v>
      </c>
      <c r="BC166" s="120">
        <v>34</v>
      </c>
      <c r="BD166" s="120">
        <v>0.1</v>
      </c>
      <c r="BE166" s="120">
        <v>7.6</v>
      </c>
      <c r="BF166" s="120">
        <v>57.8</v>
      </c>
    </row>
    <row r="167" spans="2:58" ht="31.5" x14ac:dyDescent="0.35">
      <c r="B167" s="113" t="s">
        <v>292</v>
      </c>
      <c r="C167" s="122"/>
      <c r="D167" s="120">
        <v>733.7</v>
      </c>
      <c r="E167" s="120">
        <v>733.1</v>
      </c>
      <c r="F167" s="120"/>
      <c r="G167" s="120">
        <v>62</v>
      </c>
      <c r="H167" s="120">
        <v>51.1</v>
      </c>
      <c r="I167" s="120">
        <v>10.9</v>
      </c>
      <c r="J167" s="120"/>
      <c r="K167" s="120">
        <v>0.9</v>
      </c>
      <c r="L167" s="120">
        <v>0.8</v>
      </c>
      <c r="M167" s="120">
        <v>0.1</v>
      </c>
      <c r="N167" s="120">
        <v>3.8610000000000003E-3</v>
      </c>
      <c r="O167" s="120">
        <v>744</v>
      </c>
      <c r="P167" s="120"/>
      <c r="Q167" s="120">
        <v>342</v>
      </c>
      <c r="R167" s="120">
        <v>402</v>
      </c>
      <c r="S167" s="120"/>
      <c r="T167" s="120">
        <v>0.7</v>
      </c>
      <c r="U167" s="121"/>
      <c r="V167" s="120">
        <v>362.3</v>
      </c>
      <c r="W167" s="120">
        <v>32.6</v>
      </c>
      <c r="X167" s="120">
        <v>0.2</v>
      </c>
      <c r="Y167" s="120">
        <v>0.3</v>
      </c>
      <c r="Z167" s="120">
        <v>6</v>
      </c>
      <c r="AA167" s="120"/>
      <c r="AB167" s="120">
        <v>0.03</v>
      </c>
      <c r="AC167" s="120">
        <v>0.2</v>
      </c>
      <c r="AD167" s="120"/>
      <c r="AE167" s="121">
        <v>0.2</v>
      </c>
      <c r="AF167" s="120"/>
      <c r="AG167" s="120" t="s">
        <v>16</v>
      </c>
      <c r="AH167" s="120">
        <v>0.05</v>
      </c>
      <c r="AI167" s="120">
        <v>0</v>
      </c>
      <c r="AJ167" s="120">
        <v>0.1</v>
      </c>
      <c r="AK167" s="121">
        <v>0.02</v>
      </c>
      <c r="AL167" s="120"/>
      <c r="AM167" s="120">
        <v>0</v>
      </c>
      <c r="AN167" s="120" t="s">
        <v>16</v>
      </c>
      <c r="AO167" s="120" t="s">
        <v>16</v>
      </c>
      <c r="AP167" s="120" t="s">
        <v>16</v>
      </c>
      <c r="AQ167" s="120" t="s">
        <v>16</v>
      </c>
      <c r="AR167" s="120" t="s">
        <v>16</v>
      </c>
      <c r="AS167" s="120" t="s">
        <v>16</v>
      </c>
      <c r="AT167" s="120" t="s">
        <v>16</v>
      </c>
      <c r="AU167" s="120" t="s">
        <v>16</v>
      </c>
      <c r="AV167" s="120">
        <v>0.02</v>
      </c>
      <c r="AW167" s="120" t="s">
        <v>16</v>
      </c>
      <c r="AX167" s="120" t="s">
        <v>16</v>
      </c>
      <c r="AY167" s="120" t="s">
        <v>16</v>
      </c>
      <c r="AZ167" s="120" t="s">
        <v>16</v>
      </c>
      <c r="BA167" s="120">
        <v>0.01</v>
      </c>
      <c r="BB167" s="120">
        <v>0.01</v>
      </c>
      <c r="BC167" s="120">
        <v>0.01</v>
      </c>
      <c r="BD167" s="120" t="s">
        <v>16</v>
      </c>
      <c r="BE167" s="120" t="s">
        <v>16</v>
      </c>
      <c r="BF167" s="120" t="s">
        <v>16</v>
      </c>
    </row>
    <row r="168" spans="2:58" ht="21" x14ac:dyDescent="0.35">
      <c r="B168" s="113" t="s">
        <v>179</v>
      </c>
      <c r="C168" s="122"/>
      <c r="D168" s="120">
        <v>801.4</v>
      </c>
      <c r="E168" s="120">
        <v>800.1</v>
      </c>
      <c r="F168" s="120"/>
      <c r="G168" s="120">
        <v>46.5</v>
      </c>
      <c r="H168" s="120">
        <v>36.1</v>
      </c>
      <c r="I168" s="120">
        <v>10.3</v>
      </c>
      <c r="J168" s="120"/>
      <c r="K168" s="120">
        <v>1</v>
      </c>
      <c r="L168" s="120">
        <v>0.4</v>
      </c>
      <c r="M168" s="120">
        <v>0.6</v>
      </c>
      <c r="N168" s="120">
        <v>10.4</v>
      </c>
      <c r="O168" s="120">
        <v>821.4</v>
      </c>
      <c r="P168" s="120"/>
      <c r="Q168" s="120">
        <v>233.7</v>
      </c>
      <c r="R168" s="120">
        <v>587.70000000000005</v>
      </c>
      <c r="S168" s="120"/>
      <c r="T168" s="120">
        <v>287.8</v>
      </c>
      <c r="U168" s="121"/>
      <c r="V168" s="120">
        <v>34.799999999999997</v>
      </c>
      <c r="W168" s="120">
        <v>56.6</v>
      </c>
      <c r="X168" s="120">
        <v>11.3</v>
      </c>
      <c r="Y168" s="120">
        <v>188.2</v>
      </c>
      <c r="Z168" s="120">
        <v>9</v>
      </c>
      <c r="AA168" s="120"/>
      <c r="AB168" s="120">
        <v>1.9</v>
      </c>
      <c r="AC168" s="120">
        <v>74</v>
      </c>
      <c r="AD168" s="120"/>
      <c r="AE168" s="121">
        <v>26.4</v>
      </c>
      <c r="AF168" s="120"/>
      <c r="AG168" s="120">
        <v>0.2</v>
      </c>
      <c r="AH168" s="120">
        <v>20.5</v>
      </c>
      <c r="AI168" s="120">
        <v>2.2000000000000002</v>
      </c>
      <c r="AJ168" s="120">
        <v>3.5</v>
      </c>
      <c r="AK168" s="121">
        <v>46.1</v>
      </c>
      <c r="AL168" s="120"/>
      <c r="AM168" s="120">
        <v>1.8</v>
      </c>
      <c r="AN168" s="120">
        <v>0.1</v>
      </c>
      <c r="AO168" s="120">
        <v>0.01</v>
      </c>
      <c r="AP168" s="120">
        <v>0.3</v>
      </c>
      <c r="AQ168" s="120">
        <v>0.7</v>
      </c>
      <c r="AR168" s="120">
        <v>5.3</v>
      </c>
      <c r="AS168" s="120">
        <v>3.2</v>
      </c>
      <c r="AT168" s="120">
        <v>0.1</v>
      </c>
      <c r="AU168" s="120">
        <v>13.7</v>
      </c>
      <c r="AV168" s="120">
        <v>16.2</v>
      </c>
      <c r="AW168" s="120">
        <v>2.4</v>
      </c>
      <c r="AX168" s="120">
        <v>0.3</v>
      </c>
      <c r="AY168" s="120">
        <v>0.7</v>
      </c>
      <c r="AZ168" s="120">
        <v>1.1000000000000001</v>
      </c>
      <c r="BA168" s="120">
        <v>1.5</v>
      </c>
      <c r="BB168" s="120">
        <v>4.2</v>
      </c>
      <c r="BC168" s="120">
        <v>33.799999999999997</v>
      </c>
      <c r="BD168" s="120">
        <v>0.1</v>
      </c>
      <c r="BE168" s="120">
        <v>5.6</v>
      </c>
      <c r="BF168" s="120">
        <v>54.5</v>
      </c>
    </row>
    <row r="169" spans="2:58" ht="21" x14ac:dyDescent="0.35">
      <c r="B169" s="113" t="s">
        <v>178</v>
      </c>
      <c r="C169" s="122"/>
      <c r="D169" s="120">
        <v>286.89999999999998</v>
      </c>
      <c r="E169" s="120">
        <v>244.1</v>
      </c>
      <c r="F169" s="120"/>
      <c r="G169" s="120">
        <v>27</v>
      </c>
      <c r="H169" s="120">
        <v>19.2</v>
      </c>
      <c r="I169" s="120">
        <v>7.8</v>
      </c>
      <c r="J169" s="120"/>
      <c r="K169" s="120">
        <v>18.100000000000001</v>
      </c>
      <c r="L169" s="120">
        <v>17.7</v>
      </c>
      <c r="M169" s="120">
        <v>0.3</v>
      </c>
      <c r="N169" s="120">
        <v>18</v>
      </c>
      <c r="O169" s="120">
        <v>270.2</v>
      </c>
      <c r="P169" s="120"/>
      <c r="Q169" s="120">
        <v>158.30000000000001</v>
      </c>
      <c r="R169" s="120">
        <v>111.8</v>
      </c>
      <c r="S169" s="123"/>
      <c r="T169" s="120">
        <v>74.900000000000006</v>
      </c>
      <c r="U169" s="120"/>
      <c r="V169" s="120">
        <v>27.5</v>
      </c>
      <c r="W169" s="120">
        <v>0.1</v>
      </c>
      <c r="X169" s="120">
        <v>0.3</v>
      </c>
      <c r="Y169" s="120">
        <v>9.1</v>
      </c>
      <c r="Z169" s="120" t="s">
        <v>16</v>
      </c>
      <c r="AA169" s="120"/>
      <c r="AB169" s="120">
        <v>0.1</v>
      </c>
      <c r="AC169" s="120">
        <v>5.9</v>
      </c>
      <c r="AD169" s="120"/>
      <c r="AE169" s="121">
        <v>0.3</v>
      </c>
      <c r="AF169" s="120"/>
      <c r="AG169" s="120">
        <v>0.2</v>
      </c>
      <c r="AH169" s="120" t="s">
        <v>16</v>
      </c>
      <c r="AI169" s="120">
        <v>0.05</v>
      </c>
      <c r="AJ169" s="120">
        <v>4.0000000000000001E-3</v>
      </c>
      <c r="AK169" s="121">
        <v>2.8</v>
      </c>
      <c r="AL169" s="120"/>
      <c r="AM169" s="120">
        <v>0.1</v>
      </c>
      <c r="AN169" s="120">
        <v>0</v>
      </c>
      <c r="AO169" s="120">
        <v>0</v>
      </c>
      <c r="AP169" s="120">
        <v>1E-3</v>
      </c>
      <c r="AQ169" s="120">
        <v>1E-3</v>
      </c>
      <c r="AR169" s="120">
        <v>0</v>
      </c>
      <c r="AS169" s="120">
        <v>0.3</v>
      </c>
      <c r="AT169" s="120">
        <v>0</v>
      </c>
      <c r="AU169" s="120">
        <v>0.8</v>
      </c>
      <c r="AV169" s="120">
        <v>1.6</v>
      </c>
      <c r="AW169" s="120">
        <v>0</v>
      </c>
      <c r="AX169" s="120">
        <v>0</v>
      </c>
      <c r="AY169" s="120">
        <v>0.01</v>
      </c>
      <c r="AZ169" s="120">
        <v>0</v>
      </c>
      <c r="BA169" s="120">
        <v>2.8</v>
      </c>
      <c r="BB169" s="120">
        <v>0.02</v>
      </c>
      <c r="BC169" s="120">
        <v>0.2</v>
      </c>
      <c r="BD169" s="120">
        <v>4.0000000000000001E-3</v>
      </c>
      <c r="BE169" s="120">
        <v>1</v>
      </c>
      <c r="BF169" s="120">
        <v>1.9</v>
      </c>
    </row>
    <row r="170" spans="2:58" x14ac:dyDescent="0.35">
      <c r="B170" s="113" t="s">
        <v>36</v>
      </c>
      <c r="C170" s="122"/>
      <c r="D170" s="120">
        <v>393.3</v>
      </c>
      <c r="E170" s="120">
        <v>393.3</v>
      </c>
      <c r="F170" s="120"/>
      <c r="G170" s="120">
        <v>3.5</v>
      </c>
      <c r="H170" s="120">
        <v>3.4</v>
      </c>
      <c r="I170" s="120">
        <v>0.1</v>
      </c>
      <c r="J170" s="120"/>
      <c r="K170" s="120">
        <v>17.399999999999999</v>
      </c>
      <c r="L170" s="120">
        <v>16.899999999999999</v>
      </c>
      <c r="M170" s="120">
        <v>0.5</v>
      </c>
      <c r="N170" s="120">
        <v>1.9</v>
      </c>
      <c r="O170" s="120">
        <v>395.8</v>
      </c>
      <c r="P170" s="120"/>
      <c r="Q170" s="120">
        <v>166.7</v>
      </c>
      <c r="R170" s="120">
        <v>229</v>
      </c>
      <c r="S170" s="120"/>
      <c r="T170" s="120">
        <v>10.9</v>
      </c>
      <c r="U170" s="121"/>
      <c r="V170" s="120">
        <v>2</v>
      </c>
      <c r="W170" s="120">
        <v>29.1</v>
      </c>
      <c r="X170" s="120">
        <v>14.7</v>
      </c>
      <c r="Y170" s="120">
        <v>172.3</v>
      </c>
      <c r="Z170" s="120" t="s">
        <v>16</v>
      </c>
      <c r="AA170" s="120"/>
      <c r="AB170" s="120">
        <v>5.0999999999999996</v>
      </c>
      <c r="AC170" s="120">
        <v>65.8</v>
      </c>
      <c r="AD170" s="120"/>
      <c r="AE170" s="121">
        <v>7.4</v>
      </c>
      <c r="AF170" s="120"/>
      <c r="AG170" s="120">
        <v>3.2</v>
      </c>
      <c r="AH170" s="120">
        <v>0.8</v>
      </c>
      <c r="AI170" s="120">
        <v>2.5</v>
      </c>
      <c r="AJ170" s="120">
        <v>1</v>
      </c>
      <c r="AK170" s="121">
        <v>56.8</v>
      </c>
      <c r="AL170" s="120"/>
      <c r="AM170" s="120">
        <v>1.3</v>
      </c>
      <c r="AN170" s="120">
        <v>0.04</v>
      </c>
      <c r="AO170" s="120">
        <v>3.0000000000000001E-3</v>
      </c>
      <c r="AP170" s="120">
        <v>0.4</v>
      </c>
      <c r="AQ170" s="120">
        <v>0.3</v>
      </c>
      <c r="AR170" s="120">
        <v>21</v>
      </c>
      <c r="AS170" s="120">
        <v>3.9</v>
      </c>
      <c r="AT170" s="120">
        <v>0.1</v>
      </c>
      <c r="AU170" s="120">
        <v>0.6</v>
      </c>
      <c r="AV170" s="120">
        <v>28.3</v>
      </c>
      <c r="AW170" s="120">
        <v>0.2</v>
      </c>
      <c r="AX170" s="120">
        <v>0.1</v>
      </c>
      <c r="AY170" s="120">
        <v>0.3</v>
      </c>
      <c r="AZ170" s="120">
        <v>0.3</v>
      </c>
      <c r="BA170" s="120">
        <v>1.6</v>
      </c>
      <c r="BB170" s="120">
        <v>4.0999999999999996</v>
      </c>
      <c r="BC170" s="120">
        <v>34.299999999999997</v>
      </c>
      <c r="BD170" s="120">
        <v>0.1</v>
      </c>
      <c r="BE170" s="120">
        <v>7.5</v>
      </c>
      <c r="BF170" s="120">
        <v>55.3</v>
      </c>
    </row>
    <row r="171" spans="2:58" x14ac:dyDescent="0.35">
      <c r="B171" s="113" t="s">
        <v>37</v>
      </c>
      <c r="C171" s="122"/>
      <c r="D171" s="120">
        <v>18.2</v>
      </c>
      <c r="E171" s="120">
        <v>18.2</v>
      </c>
      <c r="F171" s="120"/>
      <c r="G171" s="120" t="s">
        <v>16</v>
      </c>
      <c r="H171" s="120" t="s">
        <v>16</v>
      </c>
      <c r="I171" s="120" t="s">
        <v>16</v>
      </c>
      <c r="J171" s="120"/>
      <c r="K171" s="120">
        <v>0.3</v>
      </c>
      <c r="L171" s="120">
        <v>0.2</v>
      </c>
      <c r="M171" s="120">
        <v>0.1</v>
      </c>
      <c r="N171" s="120" t="s">
        <v>16</v>
      </c>
      <c r="O171" s="120">
        <v>18.3</v>
      </c>
      <c r="P171" s="120"/>
      <c r="Q171" s="120" t="s">
        <v>16</v>
      </c>
      <c r="R171" s="120">
        <v>18.3</v>
      </c>
      <c r="S171" s="120"/>
      <c r="T171" s="120">
        <v>7.3</v>
      </c>
      <c r="U171" s="121"/>
      <c r="V171" s="120" t="s">
        <v>16</v>
      </c>
      <c r="W171" s="120">
        <v>0.1</v>
      </c>
      <c r="X171" s="120">
        <v>0.1</v>
      </c>
      <c r="Y171" s="120">
        <v>10.8</v>
      </c>
      <c r="Z171" s="120" t="s">
        <v>16</v>
      </c>
      <c r="AA171" s="120"/>
      <c r="AB171" s="120">
        <v>0.1</v>
      </c>
      <c r="AC171" s="120">
        <v>10.6</v>
      </c>
      <c r="AD171" s="120"/>
      <c r="AE171" s="121">
        <v>1E-3</v>
      </c>
      <c r="AF171" s="120"/>
      <c r="AG171" s="120" t="s">
        <v>16</v>
      </c>
      <c r="AH171" s="120">
        <v>1E-3</v>
      </c>
      <c r="AI171" s="120">
        <v>0</v>
      </c>
      <c r="AJ171" s="120">
        <v>0</v>
      </c>
      <c r="AK171" s="121">
        <v>10.4</v>
      </c>
      <c r="AL171" s="120"/>
      <c r="AM171" s="120">
        <v>0.3</v>
      </c>
      <c r="AN171" s="120">
        <v>2E-3</v>
      </c>
      <c r="AO171" s="120">
        <v>0</v>
      </c>
      <c r="AP171" s="120">
        <v>0.8</v>
      </c>
      <c r="AQ171" s="120">
        <v>0.4</v>
      </c>
      <c r="AR171" s="120">
        <v>1.5</v>
      </c>
      <c r="AS171" s="120">
        <v>0.3</v>
      </c>
      <c r="AT171" s="120">
        <v>0</v>
      </c>
      <c r="AU171" s="120">
        <v>0.1</v>
      </c>
      <c r="AV171" s="120">
        <v>6.9</v>
      </c>
      <c r="AW171" s="120">
        <v>0</v>
      </c>
      <c r="AX171" s="120">
        <v>0</v>
      </c>
      <c r="AY171" s="120">
        <v>0</v>
      </c>
      <c r="AZ171" s="120">
        <v>0.01</v>
      </c>
      <c r="BA171" s="120">
        <v>0.2</v>
      </c>
      <c r="BB171" s="120" t="s">
        <v>16</v>
      </c>
      <c r="BC171" s="120">
        <v>3.0000000000000001E-3</v>
      </c>
      <c r="BD171" s="120" t="s">
        <v>16</v>
      </c>
      <c r="BE171" s="120">
        <v>0.02</v>
      </c>
      <c r="BF171" s="120">
        <v>0.01</v>
      </c>
    </row>
    <row r="172" spans="2:58" x14ac:dyDescent="0.35">
      <c r="B172" s="113" t="s">
        <v>175</v>
      </c>
      <c r="C172" s="122"/>
      <c r="D172" s="120">
        <v>375.4</v>
      </c>
      <c r="E172" s="120">
        <v>375.4</v>
      </c>
      <c r="F172" s="120"/>
      <c r="G172" s="120" t="s">
        <v>16</v>
      </c>
      <c r="H172" s="120" t="s">
        <v>16</v>
      </c>
      <c r="I172" s="120" t="s">
        <v>16</v>
      </c>
      <c r="J172" s="120"/>
      <c r="K172" s="120" t="s">
        <v>16</v>
      </c>
      <c r="L172" s="120" t="s">
        <v>16</v>
      </c>
      <c r="M172" s="120" t="s">
        <v>16</v>
      </c>
      <c r="N172" s="120">
        <v>1.1000000000000001</v>
      </c>
      <c r="O172" s="120">
        <v>376.5</v>
      </c>
      <c r="P172" s="120"/>
      <c r="Q172" s="120">
        <v>2.7</v>
      </c>
      <c r="R172" s="120">
        <v>373.8</v>
      </c>
      <c r="S172" s="120"/>
      <c r="T172" s="120">
        <v>0.9</v>
      </c>
      <c r="U172" s="121"/>
      <c r="V172" s="120" t="s">
        <v>16</v>
      </c>
      <c r="W172" s="120" t="s">
        <v>16</v>
      </c>
      <c r="X172" s="120" t="s">
        <v>16</v>
      </c>
      <c r="Y172" s="120">
        <v>340</v>
      </c>
      <c r="Z172" s="120">
        <v>32.9</v>
      </c>
      <c r="AA172" s="120"/>
      <c r="AB172" s="120">
        <v>6.8</v>
      </c>
      <c r="AC172" s="120">
        <v>197.6</v>
      </c>
      <c r="AD172" s="120"/>
      <c r="AE172" s="121">
        <v>46.7</v>
      </c>
      <c r="AF172" s="120"/>
      <c r="AG172" s="120">
        <v>3.1</v>
      </c>
      <c r="AH172" s="120">
        <v>33.4</v>
      </c>
      <c r="AI172" s="120">
        <v>8.4</v>
      </c>
      <c r="AJ172" s="120">
        <v>1.8</v>
      </c>
      <c r="AK172" s="121">
        <v>108.4</v>
      </c>
      <c r="AL172" s="120"/>
      <c r="AM172" s="120">
        <v>5.7</v>
      </c>
      <c r="AN172" s="120">
        <v>0.5</v>
      </c>
      <c r="AO172" s="120">
        <v>0.1</v>
      </c>
      <c r="AP172" s="120">
        <v>1.6</v>
      </c>
      <c r="AQ172" s="120">
        <v>6.3</v>
      </c>
      <c r="AR172" s="120">
        <v>9.6999999999999993</v>
      </c>
      <c r="AS172" s="120">
        <v>16</v>
      </c>
      <c r="AT172" s="120">
        <v>1.7</v>
      </c>
      <c r="AU172" s="120">
        <v>5.7</v>
      </c>
      <c r="AV172" s="120">
        <v>52.9</v>
      </c>
      <c r="AW172" s="120">
        <v>1.1000000000000001</v>
      </c>
      <c r="AX172" s="120">
        <v>1.7</v>
      </c>
      <c r="AY172" s="120">
        <v>4.0999999999999996</v>
      </c>
      <c r="AZ172" s="120">
        <v>1.3</v>
      </c>
      <c r="BA172" s="120">
        <v>42.5</v>
      </c>
      <c r="BB172" s="120">
        <v>4.0999999999999996</v>
      </c>
      <c r="BC172" s="120">
        <v>29.3</v>
      </c>
      <c r="BD172" s="120">
        <v>2.4</v>
      </c>
      <c r="BE172" s="120">
        <v>43.5</v>
      </c>
      <c r="BF172" s="120">
        <v>56.3</v>
      </c>
    </row>
    <row r="173" spans="2:58" x14ac:dyDescent="0.35">
      <c r="B173" s="113" t="s">
        <v>176</v>
      </c>
      <c r="C173" s="122"/>
      <c r="D173" s="120">
        <v>177.5</v>
      </c>
      <c r="E173" s="120">
        <v>177.5</v>
      </c>
      <c r="F173" s="120"/>
      <c r="G173" s="120" t="s">
        <v>16</v>
      </c>
      <c r="H173" s="120" t="s">
        <v>16</v>
      </c>
      <c r="I173" s="120" t="s">
        <v>16</v>
      </c>
      <c r="J173" s="120"/>
      <c r="K173" s="120" t="s">
        <v>16</v>
      </c>
      <c r="L173" s="120" t="s">
        <v>16</v>
      </c>
      <c r="M173" s="120" t="s">
        <v>16</v>
      </c>
      <c r="N173" s="120" t="s">
        <v>16</v>
      </c>
      <c r="O173" s="120">
        <v>177.5</v>
      </c>
      <c r="P173" s="120"/>
      <c r="Q173" s="120" t="s">
        <v>16</v>
      </c>
      <c r="R173" s="120">
        <v>177.5</v>
      </c>
      <c r="S173" s="120"/>
      <c r="T173" s="120" t="s">
        <v>16</v>
      </c>
      <c r="U173" s="121"/>
      <c r="V173" s="120" t="s">
        <v>16</v>
      </c>
      <c r="W173" s="120" t="s">
        <v>16</v>
      </c>
      <c r="X173" s="120" t="s">
        <v>16</v>
      </c>
      <c r="Y173" s="120">
        <v>163.9</v>
      </c>
      <c r="Z173" s="120">
        <v>13.6</v>
      </c>
      <c r="AA173" s="120"/>
      <c r="AB173" s="120">
        <v>4.0999999999999996</v>
      </c>
      <c r="AC173" s="120">
        <v>80.599999999999994</v>
      </c>
      <c r="AD173" s="120"/>
      <c r="AE173" s="121">
        <v>5.5</v>
      </c>
      <c r="AF173" s="120"/>
      <c r="AG173" s="120">
        <v>0.7</v>
      </c>
      <c r="AH173" s="120">
        <v>3.3</v>
      </c>
      <c r="AI173" s="120">
        <v>0.8</v>
      </c>
      <c r="AJ173" s="120">
        <v>0.7</v>
      </c>
      <c r="AK173" s="121">
        <v>63</v>
      </c>
      <c r="AL173" s="120"/>
      <c r="AM173" s="120">
        <v>5.9</v>
      </c>
      <c r="AN173" s="120">
        <v>0.3</v>
      </c>
      <c r="AO173" s="120">
        <v>0.05</v>
      </c>
      <c r="AP173" s="120">
        <v>1.7</v>
      </c>
      <c r="AQ173" s="120">
        <v>6.4</v>
      </c>
      <c r="AR173" s="120">
        <v>12</v>
      </c>
      <c r="AS173" s="120">
        <v>18.899999999999999</v>
      </c>
      <c r="AT173" s="120">
        <v>0.7</v>
      </c>
      <c r="AU173" s="120">
        <v>3</v>
      </c>
      <c r="AV173" s="120">
        <v>8.5</v>
      </c>
      <c r="AW173" s="120">
        <v>1.4</v>
      </c>
      <c r="AX173" s="120">
        <v>1</v>
      </c>
      <c r="AY173" s="120">
        <v>2.7</v>
      </c>
      <c r="AZ173" s="120">
        <v>0.4</v>
      </c>
      <c r="BA173" s="120">
        <v>12.1</v>
      </c>
      <c r="BB173" s="120">
        <v>0.5</v>
      </c>
      <c r="BC173" s="120">
        <v>2.8</v>
      </c>
      <c r="BD173" s="120">
        <v>0.3</v>
      </c>
      <c r="BE173" s="120">
        <v>11.8</v>
      </c>
      <c r="BF173" s="120">
        <v>63.8</v>
      </c>
    </row>
    <row r="174" spans="2:58" ht="31.5" x14ac:dyDescent="0.35">
      <c r="B174" s="113" t="s">
        <v>177</v>
      </c>
      <c r="C174" s="122"/>
      <c r="D174" s="120">
        <v>1242.5</v>
      </c>
      <c r="E174" s="120">
        <v>1198.4000000000001</v>
      </c>
      <c r="F174" s="120"/>
      <c r="G174" s="120">
        <v>74.5</v>
      </c>
      <c r="H174" s="120">
        <v>56.6</v>
      </c>
      <c r="I174" s="120">
        <v>18</v>
      </c>
      <c r="J174" s="120"/>
      <c r="K174" s="120">
        <v>26.4</v>
      </c>
      <c r="L174" s="120">
        <v>25</v>
      </c>
      <c r="M174" s="120">
        <v>1.4</v>
      </c>
      <c r="N174" s="120">
        <v>28.6</v>
      </c>
      <c r="O174" s="120">
        <v>1246.3</v>
      </c>
      <c r="P174" s="120"/>
      <c r="Q174" s="120">
        <v>578.5</v>
      </c>
      <c r="R174" s="120">
        <v>667.8</v>
      </c>
      <c r="S174" s="120"/>
      <c r="T174" s="120">
        <v>380.9</v>
      </c>
      <c r="U174" s="124"/>
      <c r="V174" s="120" t="s">
        <v>16</v>
      </c>
      <c r="W174" s="120" t="s">
        <v>16</v>
      </c>
      <c r="X174" s="120" t="s">
        <v>16</v>
      </c>
      <c r="Y174" s="120">
        <v>286.89999999999998</v>
      </c>
      <c r="Z174" s="120" t="s">
        <v>16</v>
      </c>
      <c r="AA174" s="120"/>
      <c r="AB174" s="120">
        <v>2.7</v>
      </c>
      <c r="AC174" s="120">
        <v>144.30000000000001</v>
      </c>
      <c r="AD174" s="120"/>
      <c r="AE174" s="121">
        <v>27.3</v>
      </c>
      <c r="AF174" s="120"/>
      <c r="AG174" s="120">
        <v>0.5</v>
      </c>
      <c r="AH174" s="120">
        <v>20.6</v>
      </c>
      <c r="AI174" s="120">
        <v>2.5</v>
      </c>
      <c r="AJ174" s="120">
        <v>3.8</v>
      </c>
      <c r="AK174" s="121">
        <v>112.2</v>
      </c>
      <c r="AL174" s="120"/>
      <c r="AM174" s="120">
        <v>2.6</v>
      </c>
      <c r="AN174" s="120">
        <v>0.1</v>
      </c>
      <c r="AO174" s="120">
        <v>0.01</v>
      </c>
      <c r="AP174" s="120">
        <v>1.2</v>
      </c>
      <c r="AQ174" s="120">
        <v>1.3</v>
      </c>
      <c r="AR174" s="120">
        <v>27.7</v>
      </c>
      <c r="AS174" s="120">
        <v>7.6</v>
      </c>
      <c r="AT174" s="120">
        <v>0.1</v>
      </c>
      <c r="AU174" s="120">
        <v>14.8</v>
      </c>
      <c r="AV174" s="120">
        <v>52</v>
      </c>
      <c r="AW174" s="120">
        <v>2.4</v>
      </c>
      <c r="AX174" s="120">
        <v>0.3</v>
      </c>
      <c r="AY174" s="120">
        <v>0.8</v>
      </c>
      <c r="AZ174" s="120">
        <v>1.1000000000000001</v>
      </c>
      <c r="BA174" s="120">
        <v>4.8</v>
      </c>
      <c r="BB174" s="120">
        <v>4.3</v>
      </c>
      <c r="BC174" s="120">
        <v>43.4</v>
      </c>
      <c r="BD174" s="120">
        <v>0.1</v>
      </c>
      <c r="BE174" s="120">
        <v>8.4</v>
      </c>
      <c r="BF174" s="120">
        <v>69.5</v>
      </c>
    </row>
    <row r="175" spans="2:58" s="118" customFormat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25"/>
  <sheetViews>
    <sheetView showGridLines="0" zoomScaleNormal="100" workbookViewId="0">
      <selection activeCell="K17" sqref="K17"/>
    </sheetView>
  </sheetViews>
  <sheetFormatPr defaultRowHeight="15" x14ac:dyDescent="0.3"/>
  <cols>
    <col min="1" max="1" width="3.7265625" style="77" customWidth="1"/>
    <col min="2" max="8" width="9.1796875" style="78"/>
    <col min="9" max="9" width="11" style="78" customWidth="1"/>
    <col min="10" max="10" width="10.54296875" style="78" customWidth="1"/>
    <col min="11" max="13" width="9.1796875" style="78"/>
    <col min="14" max="14" width="15.26953125" style="78" customWidth="1"/>
    <col min="15" max="256" width="9.1796875" style="78"/>
    <col min="257" max="257" width="3.7265625" style="78" customWidth="1"/>
    <col min="258" max="264" width="9.1796875" style="78"/>
    <col min="265" max="265" width="11" style="78" customWidth="1"/>
    <col min="266" max="266" width="10.54296875" style="78" customWidth="1"/>
    <col min="267" max="269" width="9.1796875" style="78"/>
    <col min="270" max="270" width="15.26953125" style="78" customWidth="1"/>
    <col min="271" max="512" width="9.1796875" style="78"/>
    <col min="513" max="513" width="3.7265625" style="78" customWidth="1"/>
    <col min="514" max="520" width="9.1796875" style="78"/>
    <col min="521" max="521" width="11" style="78" customWidth="1"/>
    <col min="522" max="522" width="10.54296875" style="78" customWidth="1"/>
    <col min="523" max="525" width="9.1796875" style="78"/>
    <col min="526" max="526" width="15.26953125" style="78" customWidth="1"/>
    <col min="527" max="768" width="9.1796875" style="78"/>
    <col min="769" max="769" width="3.7265625" style="78" customWidth="1"/>
    <col min="770" max="776" width="9.1796875" style="78"/>
    <col min="777" max="777" width="11" style="78" customWidth="1"/>
    <col min="778" max="778" width="10.54296875" style="78" customWidth="1"/>
    <col min="779" max="781" width="9.1796875" style="78"/>
    <col min="782" max="782" width="15.26953125" style="78" customWidth="1"/>
    <col min="783" max="1024" width="9.1796875" style="78"/>
    <col min="1025" max="1025" width="3.7265625" style="78" customWidth="1"/>
    <col min="1026" max="1032" width="9.1796875" style="78"/>
    <col min="1033" max="1033" width="11" style="78" customWidth="1"/>
    <col min="1034" max="1034" width="10.54296875" style="78" customWidth="1"/>
    <col min="1035" max="1037" width="9.1796875" style="78"/>
    <col min="1038" max="1038" width="15.26953125" style="78" customWidth="1"/>
    <col min="1039" max="1280" width="9.1796875" style="78"/>
    <col min="1281" max="1281" width="3.7265625" style="78" customWidth="1"/>
    <col min="1282" max="1288" width="9.1796875" style="78"/>
    <col min="1289" max="1289" width="11" style="78" customWidth="1"/>
    <col min="1290" max="1290" width="10.54296875" style="78" customWidth="1"/>
    <col min="1291" max="1293" width="9.1796875" style="78"/>
    <col min="1294" max="1294" width="15.26953125" style="78" customWidth="1"/>
    <col min="1295" max="1536" width="9.1796875" style="78"/>
    <col min="1537" max="1537" width="3.7265625" style="78" customWidth="1"/>
    <col min="1538" max="1544" width="9.1796875" style="78"/>
    <col min="1545" max="1545" width="11" style="78" customWidth="1"/>
    <col min="1546" max="1546" width="10.54296875" style="78" customWidth="1"/>
    <col min="1547" max="1549" width="9.1796875" style="78"/>
    <col min="1550" max="1550" width="15.26953125" style="78" customWidth="1"/>
    <col min="1551" max="1792" width="9.1796875" style="78"/>
    <col min="1793" max="1793" width="3.7265625" style="78" customWidth="1"/>
    <col min="1794" max="1800" width="9.1796875" style="78"/>
    <col min="1801" max="1801" width="11" style="78" customWidth="1"/>
    <col min="1802" max="1802" width="10.54296875" style="78" customWidth="1"/>
    <col min="1803" max="1805" width="9.1796875" style="78"/>
    <col min="1806" max="1806" width="15.26953125" style="78" customWidth="1"/>
    <col min="1807" max="2048" width="9.1796875" style="78"/>
    <col min="2049" max="2049" width="3.7265625" style="78" customWidth="1"/>
    <col min="2050" max="2056" width="9.1796875" style="78"/>
    <col min="2057" max="2057" width="11" style="78" customWidth="1"/>
    <col min="2058" max="2058" width="10.54296875" style="78" customWidth="1"/>
    <col min="2059" max="2061" width="9.1796875" style="78"/>
    <col min="2062" max="2062" width="15.26953125" style="78" customWidth="1"/>
    <col min="2063" max="2304" width="9.1796875" style="78"/>
    <col min="2305" max="2305" width="3.7265625" style="78" customWidth="1"/>
    <col min="2306" max="2312" width="9.1796875" style="78"/>
    <col min="2313" max="2313" width="11" style="78" customWidth="1"/>
    <col min="2314" max="2314" width="10.54296875" style="78" customWidth="1"/>
    <col min="2315" max="2317" width="9.1796875" style="78"/>
    <col min="2318" max="2318" width="15.26953125" style="78" customWidth="1"/>
    <col min="2319" max="2560" width="9.1796875" style="78"/>
    <col min="2561" max="2561" width="3.7265625" style="78" customWidth="1"/>
    <col min="2562" max="2568" width="9.1796875" style="78"/>
    <col min="2569" max="2569" width="11" style="78" customWidth="1"/>
    <col min="2570" max="2570" width="10.54296875" style="78" customWidth="1"/>
    <col min="2571" max="2573" width="9.1796875" style="78"/>
    <col min="2574" max="2574" width="15.26953125" style="78" customWidth="1"/>
    <col min="2575" max="2816" width="9.1796875" style="78"/>
    <col min="2817" max="2817" width="3.7265625" style="78" customWidth="1"/>
    <col min="2818" max="2824" width="9.1796875" style="78"/>
    <col min="2825" max="2825" width="11" style="78" customWidth="1"/>
    <col min="2826" max="2826" width="10.54296875" style="78" customWidth="1"/>
    <col min="2827" max="2829" width="9.1796875" style="78"/>
    <col min="2830" max="2830" width="15.26953125" style="78" customWidth="1"/>
    <col min="2831" max="3072" width="9.1796875" style="78"/>
    <col min="3073" max="3073" width="3.7265625" style="78" customWidth="1"/>
    <col min="3074" max="3080" width="9.1796875" style="78"/>
    <col min="3081" max="3081" width="11" style="78" customWidth="1"/>
    <col min="3082" max="3082" width="10.54296875" style="78" customWidth="1"/>
    <col min="3083" max="3085" width="9.1796875" style="78"/>
    <col min="3086" max="3086" width="15.26953125" style="78" customWidth="1"/>
    <col min="3087" max="3328" width="9.1796875" style="78"/>
    <col min="3329" max="3329" width="3.7265625" style="78" customWidth="1"/>
    <col min="3330" max="3336" width="9.1796875" style="78"/>
    <col min="3337" max="3337" width="11" style="78" customWidth="1"/>
    <col min="3338" max="3338" width="10.54296875" style="78" customWidth="1"/>
    <col min="3339" max="3341" width="9.1796875" style="78"/>
    <col min="3342" max="3342" width="15.26953125" style="78" customWidth="1"/>
    <col min="3343" max="3584" width="9.1796875" style="78"/>
    <col min="3585" max="3585" width="3.7265625" style="78" customWidth="1"/>
    <col min="3586" max="3592" width="9.1796875" style="78"/>
    <col min="3593" max="3593" width="11" style="78" customWidth="1"/>
    <col min="3594" max="3594" width="10.54296875" style="78" customWidth="1"/>
    <col min="3595" max="3597" width="9.1796875" style="78"/>
    <col min="3598" max="3598" width="15.26953125" style="78" customWidth="1"/>
    <col min="3599" max="3840" width="9.1796875" style="78"/>
    <col min="3841" max="3841" width="3.7265625" style="78" customWidth="1"/>
    <col min="3842" max="3848" width="9.1796875" style="78"/>
    <col min="3849" max="3849" width="11" style="78" customWidth="1"/>
    <col min="3850" max="3850" width="10.54296875" style="78" customWidth="1"/>
    <col min="3851" max="3853" width="9.1796875" style="78"/>
    <col min="3854" max="3854" width="15.26953125" style="78" customWidth="1"/>
    <col min="3855" max="4096" width="9.1796875" style="78"/>
    <col min="4097" max="4097" width="3.7265625" style="78" customWidth="1"/>
    <col min="4098" max="4104" width="9.1796875" style="78"/>
    <col min="4105" max="4105" width="11" style="78" customWidth="1"/>
    <col min="4106" max="4106" width="10.54296875" style="78" customWidth="1"/>
    <col min="4107" max="4109" width="9.1796875" style="78"/>
    <col min="4110" max="4110" width="15.26953125" style="78" customWidth="1"/>
    <col min="4111" max="4352" width="9.1796875" style="78"/>
    <col min="4353" max="4353" width="3.7265625" style="78" customWidth="1"/>
    <col min="4354" max="4360" width="9.1796875" style="78"/>
    <col min="4361" max="4361" width="11" style="78" customWidth="1"/>
    <col min="4362" max="4362" width="10.54296875" style="78" customWidth="1"/>
    <col min="4363" max="4365" width="9.1796875" style="78"/>
    <col min="4366" max="4366" width="15.26953125" style="78" customWidth="1"/>
    <col min="4367" max="4608" width="9.1796875" style="78"/>
    <col min="4609" max="4609" width="3.7265625" style="78" customWidth="1"/>
    <col min="4610" max="4616" width="9.1796875" style="78"/>
    <col min="4617" max="4617" width="11" style="78" customWidth="1"/>
    <col min="4618" max="4618" width="10.54296875" style="78" customWidth="1"/>
    <col min="4619" max="4621" width="9.1796875" style="78"/>
    <col min="4622" max="4622" width="15.26953125" style="78" customWidth="1"/>
    <col min="4623" max="4864" width="9.1796875" style="78"/>
    <col min="4865" max="4865" width="3.7265625" style="78" customWidth="1"/>
    <col min="4866" max="4872" width="9.1796875" style="78"/>
    <col min="4873" max="4873" width="11" style="78" customWidth="1"/>
    <col min="4874" max="4874" width="10.54296875" style="78" customWidth="1"/>
    <col min="4875" max="4877" width="9.1796875" style="78"/>
    <col min="4878" max="4878" width="15.26953125" style="78" customWidth="1"/>
    <col min="4879" max="5120" width="9.1796875" style="78"/>
    <col min="5121" max="5121" width="3.7265625" style="78" customWidth="1"/>
    <col min="5122" max="5128" width="9.1796875" style="78"/>
    <col min="5129" max="5129" width="11" style="78" customWidth="1"/>
    <col min="5130" max="5130" width="10.54296875" style="78" customWidth="1"/>
    <col min="5131" max="5133" width="9.1796875" style="78"/>
    <col min="5134" max="5134" width="15.26953125" style="78" customWidth="1"/>
    <col min="5135" max="5376" width="9.1796875" style="78"/>
    <col min="5377" max="5377" width="3.7265625" style="78" customWidth="1"/>
    <col min="5378" max="5384" width="9.1796875" style="78"/>
    <col min="5385" max="5385" width="11" style="78" customWidth="1"/>
    <col min="5386" max="5386" width="10.54296875" style="78" customWidth="1"/>
    <col min="5387" max="5389" width="9.1796875" style="78"/>
    <col min="5390" max="5390" width="15.26953125" style="78" customWidth="1"/>
    <col min="5391" max="5632" width="9.1796875" style="78"/>
    <col min="5633" max="5633" width="3.7265625" style="78" customWidth="1"/>
    <col min="5634" max="5640" width="9.1796875" style="78"/>
    <col min="5641" max="5641" width="11" style="78" customWidth="1"/>
    <col min="5642" max="5642" width="10.54296875" style="78" customWidth="1"/>
    <col min="5643" max="5645" width="9.1796875" style="78"/>
    <col min="5646" max="5646" width="15.26953125" style="78" customWidth="1"/>
    <col min="5647" max="5888" width="9.1796875" style="78"/>
    <col min="5889" max="5889" width="3.7265625" style="78" customWidth="1"/>
    <col min="5890" max="5896" width="9.1796875" style="78"/>
    <col min="5897" max="5897" width="11" style="78" customWidth="1"/>
    <col min="5898" max="5898" width="10.54296875" style="78" customWidth="1"/>
    <col min="5899" max="5901" width="9.1796875" style="78"/>
    <col min="5902" max="5902" width="15.26953125" style="78" customWidth="1"/>
    <col min="5903" max="6144" width="9.1796875" style="78"/>
    <col min="6145" max="6145" width="3.7265625" style="78" customWidth="1"/>
    <col min="6146" max="6152" width="9.1796875" style="78"/>
    <col min="6153" max="6153" width="11" style="78" customWidth="1"/>
    <col min="6154" max="6154" width="10.54296875" style="78" customWidth="1"/>
    <col min="6155" max="6157" width="9.1796875" style="78"/>
    <col min="6158" max="6158" width="15.26953125" style="78" customWidth="1"/>
    <col min="6159" max="6400" width="9.1796875" style="78"/>
    <col min="6401" max="6401" width="3.7265625" style="78" customWidth="1"/>
    <col min="6402" max="6408" width="9.1796875" style="78"/>
    <col min="6409" max="6409" width="11" style="78" customWidth="1"/>
    <col min="6410" max="6410" width="10.54296875" style="78" customWidth="1"/>
    <col min="6411" max="6413" width="9.1796875" style="78"/>
    <col min="6414" max="6414" width="15.26953125" style="78" customWidth="1"/>
    <col min="6415" max="6656" width="9.1796875" style="78"/>
    <col min="6657" max="6657" width="3.7265625" style="78" customWidth="1"/>
    <col min="6658" max="6664" width="9.1796875" style="78"/>
    <col min="6665" max="6665" width="11" style="78" customWidth="1"/>
    <col min="6666" max="6666" width="10.54296875" style="78" customWidth="1"/>
    <col min="6667" max="6669" width="9.1796875" style="78"/>
    <col min="6670" max="6670" width="15.26953125" style="78" customWidth="1"/>
    <col min="6671" max="6912" width="9.1796875" style="78"/>
    <col min="6913" max="6913" width="3.7265625" style="78" customWidth="1"/>
    <col min="6914" max="6920" width="9.1796875" style="78"/>
    <col min="6921" max="6921" width="11" style="78" customWidth="1"/>
    <col min="6922" max="6922" width="10.54296875" style="78" customWidth="1"/>
    <col min="6923" max="6925" width="9.1796875" style="78"/>
    <col min="6926" max="6926" width="15.26953125" style="78" customWidth="1"/>
    <col min="6927" max="7168" width="9.1796875" style="78"/>
    <col min="7169" max="7169" width="3.7265625" style="78" customWidth="1"/>
    <col min="7170" max="7176" width="9.1796875" style="78"/>
    <col min="7177" max="7177" width="11" style="78" customWidth="1"/>
    <col min="7178" max="7178" width="10.54296875" style="78" customWidth="1"/>
    <col min="7179" max="7181" width="9.1796875" style="78"/>
    <col min="7182" max="7182" width="15.26953125" style="78" customWidth="1"/>
    <col min="7183" max="7424" width="9.1796875" style="78"/>
    <col min="7425" max="7425" width="3.7265625" style="78" customWidth="1"/>
    <col min="7426" max="7432" width="9.1796875" style="78"/>
    <col min="7433" max="7433" width="11" style="78" customWidth="1"/>
    <col min="7434" max="7434" width="10.54296875" style="78" customWidth="1"/>
    <col min="7435" max="7437" width="9.1796875" style="78"/>
    <col min="7438" max="7438" width="15.26953125" style="78" customWidth="1"/>
    <col min="7439" max="7680" width="9.1796875" style="78"/>
    <col min="7681" max="7681" width="3.7265625" style="78" customWidth="1"/>
    <col min="7682" max="7688" width="9.1796875" style="78"/>
    <col min="7689" max="7689" width="11" style="78" customWidth="1"/>
    <col min="7690" max="7690" width="10.54296875" style="78" customWidth="1"/>
    <col min="7691" max="7693" width="9.1796875" style="78"/>
    <col min="7694" max="7694" width="15.26953125" style="78" customWidth="1"/>
    <col min="7695" max="7936" width="9.1796875" style="78"/>
    <col min="7937" max="7937" width="3.7265625" style="78" customWidth="1"/>
    <col min="7938" max="7944" width="9.1796875" style="78"/>
    <col min="7945" max="7945" width="11" style="78" customWidth="1"/>
    <col min="7946" max="7946" width="10.54296875" style="78" customWidth="1"/>
    <col min="7947" max="7949" width="9.1796875" style="78"/>
    <col min="7950" max="7950" width="15.26953125" style="78" customWidth="1"/>
    <col min="7951" max="8192" width="9.1796875" style="78"/>
    <col min="8193" max="8193" width="3.7265625" style="78" customWidth="1"/>
    <col min="8194" max="8200" width="9.1796875" style="78"/>
    <col min="8201" max="8201" width="11" style="78" customWidth="1"/>
    <col min="8202" max="8202" width="10.54296875" style="78" customWidth="1"/>
    <col min="8203" max="8205" width="9.1796875" style="78"/>
    <col min="8206" max="8206" width="15.26953125" style="78" customWidth="1"/>
    <col min="8207" max="8448" width="9.1796875" style="78"/>
    <col min="8449" max="8449" width="3.7265625" style="78" customWidth="1"/>
    <col min="8450" max="8456" width="9.1796875" style="78"/>
    <col min="8457" max="8457" width="11" style="78" customWidth="1"/>
    <col min="8458" max="8458" width="10.54296875" style="78" customWidth="1"/>
    <col min="8459" max="8461" width="9.1796875" style="78"/>
    <col min="8462" max="8462" width="15.26953125" style="78" customWidth="1"/>
    <col min="8463" max="8704" width="9.1796875" style="78"/>
    <col min="8705" max="8705" width="3.7265625" style="78" customWidth="1"/>
    <col min="8706" max="8712" width="9.1796875" style="78"/>
    <col min="8713" max="8713" width="11" style="78" customWidth="1"/>
    <col min="8714" max="8714" width="10.54296875" style="78" customWidth="1"/>
    <col min="8715" max="8717" width="9.1796875" style="78"/>
    <col min="8718" max="8718" width="15.26953125" style="78" customWidth="1"/>
    <col min="8719" max="8960" width="9.1796875" style="78"/>
    <col min="8961" max="8961" width="3.7265625" style="78" customWidth="1"/>
    <col min="8962" max="8968" width="9.1796875" style="78"/>
    <col min="8969" max="8969" width="11" style="78" customWidth="1"/>
    <col min="8970" max="8970" width="10.54296875" style="78" customWidth="1"/>
    <col min="8971" max="8973" width="9.1796875" style="78"/>
    <col min="8974" max="8974" width="15.26953125" style="78" customWidth="1"/>
    <col min="8975" max="9216" width="9.1796875" style="78"/>
    <col min="9217" max="9217" width="3.7265625" style="78" customWidth="1"/>
    <col min="9218" max="9224" width="9.1796875" style="78"/>
    <col min="9225" max="9225" width="11" style="78" customWidth="1"/>
    <col min="9226" max="9226" width="10.54296875" style="78" customWidth="1"/>
    <col min="9227" max="9229" width="9.1796875" style="78"/>
    <col min="9230" max="9230" width="15.26953125" style="78" customWidth="1"/>
    <col min="9231" max="9472" width="9.1796875" style="78"/>
    <col min="9473" max="9473" width="3.7265625" style="78" customWidth="1"/>
    <col min="9474" max="9480" width="9.1796875" style="78"/>
    <col min="9481" max="9481" width="11" style="78" customWidth="1"/>
    <col min="9482" max="9482" width="10.54296875" style="78" customWidth="1"/>
    <col min="9483" max="9485" width="9.1796875" style="78"/>
    <col min="9486" max="9486" width="15.26953125" style="78" customWidth="1"/>
    <col min="9487" max="9728" width="9.1796875" style="78"/>
    <col min="9729" max="9729" width="3.7265625" style="78" customWidth="1"/>
    <col min="9730" max="9736" width="9.1796875" style="78"/>
    <col min="9737" max="9737" width="11" style="78" customWidth="1"/>
    <col min="9738" max="9738" width="10.54296875" style="78" customWidth="1"/>
    <col min="9739" max="9741" width="9.1796875" style="78"/>
    <col min="9742" max="9742" width="15.26953125" style="78" customWidth="1"/>
    <col min="9743" max="9984" width="9.1796875" style="78"/>
    <col min="9985" max="9985" width="3.7265625" style="78" customWidth="1"/>
    <col min="9986" max="9992" width="9.1796875" style="78"/>
    <col min="9993" max="9993" width="11" style="78" customWidth="1"/>
    <col min="9994" max="9994" width="10.54296875" style="78" customWidth="1"/>
    <col min="9995" max="9997" width="9.1796875" style="78"/>
    <col min="9998" max="9998" width="15.26953125" style="78" customWidth="1"/>
    <col min="9999" max="10240" width="9.1796875" style="78"/>
    <col min="10241" max="10241" width="3.7265625" style="78" customWidth="1"/>
    <col min="10242" max="10248" width="9.1796875" style="78"/>
    <col min="10249" max="10249" width="11" style="78" customWidth="1"/>
    <col min="10250" max="10250" width="10.54296875" style="78" customWidth="1"/>
    <col min="10251" max="10253" width="9.1796875" style="78"/>
    <col min="10254" max="10254" width="15.26953125" style="78" customWidth="1"/>
    <col min="10255" max="10496" width="9.1796875" style="78"/>
    <col min="10497" max="10497" width="3.7265625" style="78" customWidth="1"/>
    <col min="10498" max="10504" width="9.1796875" style="78"/>
    <col min="10505" max="10505" width="11" style="78" customWidth="1"/>
    <col min="10506" max="10506" width="10.54296875" style="78" customWidth="1"/>
    <col min="10507" max="10509" width="9.1796875" style="78"/>
    <col min="10510" max="10510" width="15.26953125" style="78" customWidth="1"/>
    <col min="10511" max="10752" width="9.1796875" style="78"/>
    <col min="10753" max="10753" width="3.7265625" style="78" customWidth="1"/>
    <col min="10754" max="10760" width="9.1796875" style="78"/>
    <col min="10761" max="10761" width="11" style="78" customWidth="1"/>
    <col min="10762" max="10762" width="10.54296875" style="78" customWidth="1"/>
    <col min="10763" max="10765" width="9.1796875" style="78"/>
    <col min="10766" max="10766" width="15.26953125" style="78" customWidth="1"/>
    <col min="10767" max="11008" width="9.1796875" style="78"/>
    <col min="11009" max="11009" width="3.7265625" style="78" customWidth="1"/>
    <col min="11010" max="11016" width="9.1796875" style="78"/>
    <col min="11017" max="11017" width="11" style="78" customWidth="1"/>
    <col min="11018" max="11018" width="10.54296875" style="78" customWidth="1"/>
    <col min="11019" max="11021" width="9.1796875" style="78"/>
    <col min="11022" max="11022" width="15.26953125" style="78" customWidth="1"/>
    <col min="11023" max="11264" width="9.1796875" style="78"/>
    <col min="11265" max="11265" width="3.7265625" style="78" customWidth="1"/>
    <col min="11266" max="11272" width="9.1796875" style="78"/>
    <col min="11273" max="11273" width="11" style="78" customWidth="1"/>
    <col min="11274" max="11274" width="10.54296875" style="78" customWidth="1"/>
    <col min="11275" max="11277" width="9.1796875" style="78"/>
    <col min="11278" max="11278" width="15.26953125" style="78" customWidth="1"/>
    <col min="11279" max="11520" width="9.1796875" style="78"/>
    <col min="11521" max="11521" width="3.7265625" style="78" customWidth="1"/>
    <col min="11522" max="11528" width="9.1796875" style="78"/>
    <col min="11529" max="11529" width="11" style="78" customWidth="1"/>
    <col min="11530" max="11530" width="10.54296875" style="78" customWidth="1"/>
    <col min="11531" max="11533" width="9.1796875" style="78"/>
    <col min="11534" max="11534" width="15.26953125" style="78" customWidth="1"/>
    <col min="11535" max="11776" width="9.1796875" style="78"/>
    <col min="11777" max="11777" width="3.7265625" style="78" customWidth="1"/>
    <col min="11778" max="11784" width="9.1796875" style="78"/>
    <col min="11785" max="11785" width="11" style="78" customWidth="1"/>
    <col min="11786" max="11786" width="10.54296875" style="78" customWidth="1"/>
    <col min="11787" max="11789" width="9.1796875" style="78"/>
    <col min="11790" max="11790" width="15.26953125" style="78" customWidth="1"/>
    <col min="11791" max="12032" width="9.1796875" style="78"/>
    <col min="12033" max="12033" width="3.7265625" style="78" customWidth="1"/>
    <col min="12034" max="12040" width="9.1796875" style="78"/>
    <col min="12041" max="12041" width="11" style="78" customWidth="1"/>
    <col min="12042" max="12042" width="10.54296875" style="78" customWidth="1"/>
    <col min="12043" max="12045" width="9.1796875" style="78"/>
    <col min="12046" max="12046" width="15.26953125" style="78" customWidth="1"/>
    <col min="12047" max="12288" width="9.1796875" style="78"/>
    <col min="12289" max="12289" width="3.7265625" style="78" customWidth="1"/>
    <col min="12290" max="12296" width="9.1796875" style="78"/>
    <col min="12297" max="12297" width="11" style="78" customWidth="1"/>
    <col min="12298" max="12298" width="10.54296875" style="78" customWidth="1"/>
    <col min="12299" max="12301" width="9.1796875" style="78"/>
    <col min="12302" max="12302" width="15.26953125" style="78" customWidth="1"/>
    <col min="12303" max="12544" width="9.1796875" style="78"/>
    <col min="12545" max="12545" width="3.7265625" style="78" customWidth="1"/>
    <col min="12546" max="12552" width="9.1796875" style="78"/>
    <col min="12553" max="12553" width="11" style="78" customWidth="1"/>
    <col min="12554" max="12554" width="10.54296875" style="78" customWidth="1"/>
    <col min="12555" max="12557" width="9.1796875" style="78"/>
    <col min="12558" max="12558" width="15.26953125" style="78" customWidth="1"/>
    <col min="12559" max="12800" width="9.1796875" style="78"/>
    <col min="12801" max="12801" width="3.7265625" style="78" customWidth="1"/>
    <col min="12802" max="12808" width="9.1796875" style="78"/>
    <col min="12809" max="12809" width="11" style="78" customWidth="1"/>
    <col min="12810" max="12810" width="10.54296875" style="78" customWidth="1"/>
    <col min="12811" max="12813" width="9.1796875" style="78"/>
    <col min="12814" max="12814" width="15.26953125" style="78" customWidth="1"/>
    <col min="12815" max="13056" width="9.1796875" style="78"/>
    <col min="13057" max="13057" width="3.7265625" style="78" customWidth="1"/>
    <col min="13058" max="13064" width="9.1796875" style="78"/>
    <col min="13065" max="13065" width="11" style="78" customWidth="1"/>
    <col min="13066" max="13066" width="10.54296875" style="78" customWidth="1"/>
    <col min="13067" max="13069" width="9.1796875" style="78"/>
    <col min="13070" max="13070" width="15.26953125" style="78" customWidth="1"/>
    <col min="13071" max="13312" width="9.1796875" style="78"/>
    <col min="13313" max="13313" width="3.7265625" style="78" customWidth="1"/>
    <col min="13314" max="13320" width="9.1796875" style="78"/>
    <col min="13321" max="13321" width="11" style="78" customWidth="1"/>
    <col min="13322" max="13322" width="10.54296875" style="78" customWidth="1"/>
    <col min="13323" max="13325" width="9.1796875" style="78"/>
    <col min="13326" max="13326" width="15.26953125" style="78" customWidth="1"/>
    <col min="13327" max="13568" width="9.1796875" style="78"/>
    <col min="13569" max="13569" width="3.7265625" style="78" customWidth="1"/>
    <col min="13570" max="13576" width="9.1796875" style="78"/>
    <col min="13577" max="13577" width="11" style="78" customWidth="1"/>
    <col min="13578" max="13578" width="10.54296875" style="78" customWidth="1"/>
    <col min="13579" max="13581" width="9.1796875" style="78"/>
    <col min="13582" max="13582" width="15.26953125" style="78" customWidth="1"/>
    <col min="13583" max="13824" width="9.1796875" style="78"/>
    <col min="13825" max="13825" width="3.7265625" style="78" customWidth="1"/>
    <col min="13826" max="13832" width="9.1796875" style="78"/>
    <col min="13833" max="13833" width="11" style="78" customWidth="1"/>
    <col min="13834" max="13834" width="10.54296875" style="78" customWidth="1"/>
    <col min="13835" max="13837" width="9.1796875" style="78"/>
    <col min="13838" max="13838" width="15.26953125" style="78" customWidth="1"/>
    <col min="13839" max="14080" width="9.1796875" style="78"/>
    <col min="14081" max="14081" width="3.7265625" style="78" customWidth="1"/>
    <col min="14082" max="14088" width="9.1796875" style="78"/>
    <col min="14089" max="14089" width="11" style="78" customWidth="1"/>
    <col min="14090" max="14090" width="10.54296875" style="78" customWidth="1"/>
    <col min="14091" max="14093" width="9.1796875" style="78"/>
    <col min="14094" max="14094" width="15.26953125" style="78" customWidth="1"/>
    <col min="14095" max="14336" width="9.1796875" style="78"/>
    <col min="14337" max="14337" width="3.7265625" style="78" customWidth="1"/>
    <col min="14338" max="14344" width="9.1796875" style="78"/>
    <col min="14345" max="14345" width="11" style="78" customWidth="1"/>
    <col min="14346" max="14346" width="10.54296875" style="78" customWidth="1"/>
    <col min="14347" max="14349" width="9.1796875" style="78"/>
    <col min="14350" max="14350" width="15.26953125" style="78" customWidth="1"/>
    <col min="14351" max="14592" width="9.1796875" style="78"/>
    <col min="14593" max="14593" width="3.7265625" style="78" customWidth="1"/>
    <col min="14594" max="14600" width="9.1796875" style="78"/>
    <col min="14601" max="14601" width="11" style="78" customWidth="1"/>
    <col min="14602" max="14602" width="10.54296875" style="78" customWidth="1"/>
    <col min="14603" max="14605" width="9.1796875" style="78"/>
    <col min="14606" max="14606" width="15.26953125" style="78" customWidth="1"/>
    <col min="14607" max="14848" width="9.1796875" style="78"/>
    <col min="14849" max="14849" width="3.7265625" style="78" customWidth="1"/>
    <col min="14850" max="14856" width="9.1796875" style="78"/>
    <col min="14857" max="14857" width="11" style="78" customWidth="1"/>
    <col min="14858" max="14858" width="10.54296875" style="78" customWidth="1"/>
    <col min="14859" max="14861" width="9.1796875" style="78"/>
    <col min="14862" max="14862" width="15.26953125" style="78" customWidth="1"/>
    <col min="14863" max="15104" width="9.1796875" style="78"/>
    <col min="15105" max="15105" width="3.7265625" style="78" customWidth="1"/>
    <col min="15106" max="15112" width="9.1796875" style="78"/>
    <col min="15113" max="15113" width="11" style="78" customWidth="1"/>
    <col min="15114" max="15114" width="10.54296875" style="78" customWidth="1"/>
    <col min="15115" max="15117" width="9.1796875" style="78"/>
    <col min="15118" max="15118" width="15.26953125" style="78" customWidth="1"/>
    <col min="15119" max="15360" width="9.1796875" style="78"/>
    <col min="15361" max="15361" width="3.7265625" style="78" customWidth="1"/>
    <col min="15362" max="15368" width="9.1796875" style="78"/>
    <col min="15369" max="15369" width="11" style="78" customWidth="1"/>
    <col min="15370" max="15370" width="10.54296875" style="78" customWidth="1"/>
    <col min="15371" max="15373" width="9.1796875" style="78"/>
    <col min="15374" max="15374" width="15.26953125" style="78" customWidth="1"/>
    <col min="15375" max="15616" width="9.1796875" style="78"/>
    <col min="15617" max="15617" width="3.7265625" style="78" customWidth="1"/>
    <col min="15618" max="15624" width="9.1796875" style="78"/>
    <col min="15625" max="15625" width="11" style="78" customWidth="1"/>
    <col min="15626" max="15626" width="10.54296875" style="78" customWidth="1"/>
    <col min="15627" max="15629" width="9.1796875" style="78"/>
    <col min="15630" max="15630" width="15.26953125" style="78" customWidth="1"/>
    <col min="15631" max="15872" width="9.1796875" style="78"/>
    <col min="15873" max="15873" width="3.7265625" style="78" customWidth="1"/>
    <col min="15874" max="15880" width="9.1796875" style="78"/>
    <col min="15881" max="15881" width="11" style="78" customWidth="1"/>
    <col min="15882" max="15882" width="10.54296875" style="78" customWidth="1"/>
    <col min="15883" max="15885" width="9.1796875" style="78"/>
    <col min="15886" max="15886" width="15.26953125" style="78" customWidth="1"/>
    <col min="15887" max="16128" width="9.1796875" style="78"/>
    <col min="16129" max="16129" width="3.7265625" style="78" customWidth="1"/>
    <col min="16130" max="16136" width="9.1796875" style="78"/>
    <col min="16137" max="16137" width="11" style="78" customWidth="1"/>
    <col min="16138" max="16138" width="10.54296875" style="78" customWidth="1"/>
    <col min="16139" max="16141" width="9.1796875" style="78"/>
    <col min="16142" max="16142" width="15.26953125" style="78" customWidth="1"/>
    <col min="16143" max="16384" width="9.1796875" style="78"/>
  </cols>
  <sheetData>
    <row r="1" spans="1:10" x14ac:dyDescent="0.3">
      <c r="A1" s="77" t="s">
        <v>269</v>
      </c>
    </row>
    <row r="2" spans="1:10" x14ac:dyDescent="0.3">
      <c r="B2" s="161"/>
      <c r="C2" s="161"/>
      <c r="D2" s="161"/>
      <c r="E2" s="161"/>
      <c r="F2" s="161"/>
      <c r="G2" s="161"/>
      <c r="H2" s="161"/>
      <c r="I2" s="161"/>
      <c r="J2" s="79"/>
    </row>
    <row r="3" spans="1:10" ht="15.5" x14ac:dyDescent="0.35">
      <c r="A3" s="80" t="s">
        <v>270</v>
      </c>
      <c r="B3" s="160" t="s">
        <v>180</v>
      </c>
      <c r="C3" s="160"/>
      <c r="D3" s="160"/>
      <c r="E3" s="160"/>
      <c r="F3" s="160"/>
      <c r="G3" s="160"/>
      <c r="H3" s="160"/>
      <c r="I3" s="160"/>
      <c r="J3" s="160"/>
    </row>
    <row r="4" spans="1:10" ht="15.5" x14ac:dyDescent="0.35">
      <c r="A4" s="80" t="s">
        <v>271</v>
      </c>
      <c r="B4" s="160" t="s">
        <v>186</v>
      </c>
      <c r="C4" s="160"/>
      <c r="D4" s="160"/>
      <c r="E4" s="160"/>
      <c r="F4" s="160"/>
      <c r="G4" s="160"/>
      <c r="H4" s="160"/>
      <c r="I4" s="160"/>
      <c r="J4" s="160"/>
    </row>
    <row r="5" spans="1:10" ht="15.75" customHeight="1" x14ac:dyDescent="0.35">
      <c r="A5" s="80" t="s">
        <v>272</v>
      </c>
      <c r="B5" s="160" t="s">
        <v>194</v>
      </c>
      <c r="C5" s="160"/>
      <c r="D5" s="160"/>
      <c r="E5" s="160"/>
      <c r="F5" s="160"/>
      <c r="G5" s="160"/>
      <c r="H5" s="160"/>
      <c r="I5" s="160"/>
      <c r="J5" s="160"/>
    </row>
    <row r="6" spans="1:10" ht="15.75" customHeight="1" x14ac:dyDescent="0.35">
      <c r="A6" s="80" t="s">
        <v>273</v>
      </c>
      <c r="B6" s="160" t="s">
        <v>195</v>
      </c>
      <c r="C6" s="160"/>
      <c r="D6" s="160"/>
      <c r="E6" s="160"/>
      <c r="F6" s="160"/>
      <c r="G6" s="160"/>
      <c r="H6" s="160"/>
      <c r="I6" s="160"/>
      <c r="J6" s="160"/>
    </row>
    <row r="7" spans="1:10" ht="15.75" customHeight="1" x14ac:dyDescent="0.35">
      <c r="A7" s="80" t="s">
        <v>274</v>
      </c>
      <c r="B7" s="160" t="s">
        <v>196</v>
      </c>
      <c r="C7" s="160"/>
      <c r="D7" s="160"/>
      <c r="E7" s="160"/>
      <c r="F7" s="160"/>
      <c r="G7" s="160"/>
      <c r="H7" s="160"/>
      <c r="I7" s="160"/>
      <c r="J7" s="160"/>
    </row>
    <row r="8" spans="1:10" ht="15.75" customHeight="1" x14ac:dyDescent="0.35">
      <c r="A8" s="80" t="s">
        <v>275</v>
      </c>
      <c r="B8" s="160" t="s">
        <v>197</v>
      </c>
      <c r="C8" s="160"/>
      <c r="D8" s="160"/>
      <c r="E8" s="160"/>
      <c r="F8" s="160"/>
      <c r="G8" s="160"/>
      <c r="H8" s="160"/>
      <c r="I8" s="160"/>
      <c r="J8" s="160"/>
    </row>
    <row r="9" spans="1:10" ht="15.75" customHeight="1" x14ac:dyDescent="0.35">
      <c r="A9" s="80" t="s">
        <v>276</v>
      </c>
      <c r="B9" s="160" t="s">
        <v>198</v>
      </c>
      <c r="C9" s="160"/>
      <c r="D9" s="160"/>
      <c r="E9" s="160"/>
      <c r="F9" s="160"/>
      <c r="G9" s="160"/>
      <c r="H9" s="160"/>
      <c r="I9" s="160"/>
      <c r="J9" s="160"/>
    </row>
    <row r="10" spans="1:10" ht="15.75" customHeight="1" x14ac:dyDescent="0.35">
      <c r="A10" s="80" t="s">
        <v>277</v>
      </c>
      <c r="B10" s="160" t="s">
        <v>199</v>
      </c>
      <c r="C10" s="160"/>
      <c r="D10" s="160"/>
      <c r="E10" s="160"/>
      <c r="F10" s="160"/>
      <c r="G10" s="160"/>
      <c r="H10" s="160"/>
      <c r="I10" s="160"/>
      <c r="J10" s="160"/>
    </row>
    <row r="11" spans="1:10" ht="15.75" customHeight="1" x14ac:dyDescent="0.35">
      <c r="A11" s="80" t="s">
        <v>278</v>
      </c>
      <c r="B11" s="160" t="s">
        <v>288</v>
      </c>
      <c r="C11" s="160"/>
      <c r="D11" s="160"/>
      <c r="E11" s="160"/>
      <c r="F11" s="160"/>
      <c r="G11" s="160"/>
      <c r="H11" s="160"/>
      <c r="I11" s="160"/>
      <c r="J11" s="160"/>
    </row>
    <row r="12" spans="1:10" ht="15.75" customHeight="1" x14ac:dyDescent="0.35">
      <c r="A12" s="80" t="s">
        <v>279</v>
      </c>
      <c r="B12" s="160" t="s">
        <v>289</v>
      </c>
      <c r="C12" s="160"/>
      <c r="D12" s="160"/>
      <c r="E12" s="160"/>
      <c r="F12" s="160"/>
      <c r="G12" s="160"/>
      <c r="H12" s="160"/>
      <c r="I12" s="160"/>
      <c r="J12" s="160"/>
    </row>
    <row r="13" spans="1:10" ht="15.75" customHeight="1" x14ac:dyDescent="0.35">
      <c r="A13" s="80" t="s">
        <v>280</v>
      </c>
      <c r="B13" s="160" t="s">
        <v>290</v>
      </c>
      <c r="C13" s="160"/>
      <c r="D13" s="160"/>
      <c r="E13" s="160"/>
      <c r="F13" s="160"/>
      <c r="G13" s="160"/>
      <c r="H13" s="160"/>
      <c r="I13" s="160"/>
      <c r="J13" s="160"/>
    </row>
    <row r="14" spans="1:10" ht="15.75" customHeight="1" x14ac:dyDescent="0.35">
      <c r="A14" s="80" t="s">
        <v>281</v>
      </c>
      <c r="B14" s="160" t="s">
        <v>291</v>
      </c>
      <c r="C14" s="160"/>
      <c r="D14" s="160"/>
      <c r="E14" s="160"/>
      <c r="F14" s="160"/>
      <c r="G14" s="160"/>
      <c r="H14" s="160"/>
      <c r="I14" s="160"/>
      <c r="J14" s="160"/>
    </row>
    <row r="15" spans="1:10" ht="15.75" customHeight="1" x14ac:dyDescent="0.35">
      <c r="A15" s="80" t="s">
        <v>282</v>
      </c>
      <c r="B15" s="160" t="s">
        <v>78</v>
      </c>
      <c r="C15" s="160"/>
      <c r="D15" s="160"/>
      <c r="E15" s="160"/>
      <c r="F15" s="160"/>
      <c r="G15" s="160"/>
      <c r="H15" s="160"/>
      <c r="I15" s="160"/>
      <c r="J15" s="160"/>
    </row>
    <row r="16" spans="1:10" ht="15.75" customHeight="1" x14ac:dyDescent="0.35">
      <c r="A16" s="80" t="s">
        <v>283</v>
      </c>
      <c r="B16" s="160" t="s">
        <v>76</v>
      </c>
      <c r="C16" s="160"/>
      <c r="D16" s="160"/>
      <c r="E16" s="160"/>
      <c r="F16" s="160"/>
      <c r="G16" s="160"/>
      <c r="H16" s="160"/>
      <c r="I16" s="160"/>
      <c r="J16" s="160"/>
    </row>
    <row r="17" spans="1:10" ht="15.75" customHeight="1" x14ac:dyDescent="0.35">
      <c r="A17" s="80" t="s">
        <v>284</v>
      </c>
      <c r="B17" s="160" t="s">
        <v>34</v>
      </c>
      <c r="C17" s="160"/>
      <c r="D17" s="160"/>
      <c r="E17" s="160"/>
      <c r="F17" s="160"/>
      <c r="G17" s="160"/>
      <c r="H17" s="160"/>
      <c r="I17" s="160"/>
      <c r="J17" s="160"/>
    </row>
    <row r="18" spans="1:10" ht="15.75" customHeight="1" x14ac:dyDescent="0.35">
      <c r="A18" s="80" t="s">
        <v>285</v>
      </c>
      <c r="B18" s="160" t="s">
        <v>234</v>
      </c>
      <c r="C18" s="160"/>
      <c r="D18" s="160"/>
      <c r="E18" s="160"/>
      <c r="F18" s="160"/>
      <c r="G18" s="160"/>
      <c r="H18" s="160"/>
      <c r="I18" s="160"/>
      <c r="J18" s="160"/>
    </row>
    <row r="19" spans="1:10" ht="15.5" x14ac:dyDescent="0.35">
      <c r="B19" s="81"/>
      <c r="C19" s="81"/>
      <c r="D19" s="81"/>
      <c r="E19" s="81"/>
      <c r="F19" s="81"/>
      <c r="G19" s="81"/>
      <c r="H19" s="81"/>
      <c r="I19" s="81"/>
      <c r="J19" s="81"/>
    </row>
    <row r="20" spans="1:10" ht="15.75" customHeight="1" x14ac:dyDescent="0.3">
      <c r="B20" s="82" t="s">
        <v>286</v>
      </c>
    </row>
    <row r="21" spans="1:10" ht="15.5" x14ac:dyDescent="0.35">
      <c r="B21" s="83" t="s">
        <v>293</v>
      </c>
    </row>
    <row r="22" spans="1:10" ht="15.5" x14ac:dyDescent="0.35">
      <c r="B22" s="83" t="s">
        <v>294</v>
      </c>
    </row>
    <row r="23" spans="1:10" ht="15.5" x14ac:dyDescent="0.35">
      <c r="B23" s="83"/>
    </row>
    <row r="24" spans="1:10" ht="15.5" x14ac:dyDescent="0.35">
      <c r="B24" s="83"/>
    </row>
    <row r="25" spans="1:10" ht="15.5" x14ac:dyDescent="0.35">
      <c r="B25" s="81" t="s">
        <v>295</v>
      </c>
    </row>
  </sheetData>
  <mergeCells count="17">
    <mergeCell ref="B18:J18"/>
    <mergeCell ref="B11:J11"/>
    <mergeCell ref="B12:J12"/>
    <mergeCell ref="B13:J13"/>
    <mergeCell ref="B15:J15"/>
    <mergeCell ref="B16:J16"/>
    <mergeCell ref="B17:J17"/>
    <mergeCell ref="B10:J10"/>
    <mergeCell ref="B14:J14"/>
    <mergeCell ref="B8:J8"/>
    <mergeCell ref="B2:I2"/>
    <mergeCell ref="B3:J3"/>
    <mergeCell ref="B4:J4"/>
    <mergeCell ref="B5:J5"/>
    <mergeCell ref="B6:J6"/>
    <mergeCell ref="B7:J7"/>
    <mergeCell ref="B9:J9"/>
  </mergeCells>
  <hyperlinks>
    <hyperlink ref="B5" location="'Таблица 1'!A1" display="Валовой внутренний продукт (в текущих ценах, млрд.руб., до 1998г.-трлн.руб.)" xr:uid="{00000000-0004-0000-0000-000000000000}"/>
    <hyperlink ref="B6" location="'Таблица 1'!A1" display="Валовой внутренний продукт (в текущих ценах, млрд.руб., до 1998г.-трлн.руб.)" xr:uid="{00000000-0004-0000-0000-000001000000}"/>
    <hyperlink ref="B7" location="'Таблица 1'!A1" display="Валовой внутренний продукт (в текущих ценах, млрд.руб., до 1998г.-трлн.руб.)" xr:uid="{00000000-0004-0000-0000-000002000000}"/>
    <hyperlink ref="B8" location="'Таблица 1'!A1" display="Валовой внутренний продукт (в текущих ценах, млрд.руб., до 1998г.-трлн.руб.)" xr:uid="{00000000-0004-0000-0000-000003000000}"/>
    <hyperlink ref="B9" location="'Таблица 1'!A1" display="Валовой внутренний продукт (в текущих ценах, млрд.руб., до 1998г.-трлн.руб.)" xr:uid="{00000000-0004-0000-0000-000004000000}"/>
    <hyperlink ref="B10" location="'Таблица 1'!A1" display="Валовой внутренний продукт (в текущих ценах, млрд.руб., до 1998г.-трлн.руб.)" xr:uid="{00000000-0004-0000-0000-000005000000}"/>
    <hyperlink ref="B11" location="'Таблица 1'!A1" display="Валовой внутренний продукт (в текущих ценах, млрд.руб., до 1998г.-трлн.руб.)" xr:uid="{00000000-0004-0000-0000-000006000000}"/>
    <hyperlink ref="B12" location="'Таблица 1'!A1" display="Валовой внутренний продукт (в текущих ценах, млрд.руб., до 1998г.-трлн.руб.)" xr:uid="{00000000-0004-0000-0000-000007000000}"/>
    <hyperlink ref="B13" location="'Таблица 1'!A1" display="Валовой внутренний продукт (в текущих ценах, млрд.руб., до 1998г.-трлн.руб.)" xr:uid="{00000000-0004-0000-0000-000008000000}"/>
    <hyperlink ref="B14" location="'Таблица 1'!A1" display="Валовой внутренний продукт (в текущих ценах, млрд.руб., до 1998г.-трлн.руб.)" xr:uid="{00000000-0004-0000-0000-000009000000}"/>
    <hyperlink ref="B15" location="'Таблица 1'!A1" display="Валовой внутренний продукт (в текущих ценах, млрд.руб., до 1998г.-трлн.руб.)" xr:uid="{00000000-0004-0000-0000-00000A000000}"/>
    <hyperlink ref="B16" location="'Таблица 1'!A1" display="Валовой внутренний продукт (в текущих ценах, млрд.руб., до 1998г.-трлн.руб.)" xr:uid="{00000000-0004-0000-0000-00000B000000}"/>
    <hyperlink ref="B17" location="'Таблица 1'!A1" display="Валовой внутренний продукт (в текущих ценах, млрд.руб., до 1998г.-трлн.руб.)" xr:uid="{00000000-0004-0000-0000-00000C000000}"/>
    <hyperlink ref="B18" location="'Таблица 1'!A1" display="Валовой внутренний продукт (в текущих ценах, млрд.руб., до 1998г.-трлн.руб.)" xr:uid="{00000000-0004-0000-0000-00000D000000}"/>
    <hyperlink ref="B4:J4" location="'2'!A1" display="БАЛАНС ЭНЕРГОРЕСУРСОВ ЗА 2006 г." xr:uid="{00000000-0004-0000-0000-00000E000000}"/>
    <hyperlink ref="B3:J3" location="'1'!A1" display="БАЛАНС ЭНЕРГОРЕСУРСОВ ЗА 2005 г." xr:uid="{00000000-0004-0000-0000-00000F000000}"/>
    <hyperlink ref="B5:J5" location="'3'!A1" display="БАЛАНС ЭНЕРГОРЕСУРСОВ ЗА 2007 г." xr:uid="{00000000-0004-0000-0000-000010000000}"/>
    <hyperlink ref="B6:J6" location="'4'!A1" display="БАЛАНС ЭНЕРГОРЕСУРСОВ ЗА 2008 г." xr:uid="{00000000-0004-0000-0000-000011000000}"/>
    <hyperlink ref="B7:J7" location="'5'!A1" display="БАЛАНС ЭНЕРГОРЕСУРСОВ ЗА 2009 г." xr:uid="{00000000-0004-0000-0000-000012000000}"/>
    <hyperlink ref="B8:J8" location="'6'!A1" display="БАЛАНС ЭНЕРГОРЕСУРСОВ ЗА 2010 г." xr:uid="{00000000-0004-0000-0000-000013000000}"/>
    <hyperlink ref="B9:J9" location="'7'!A1" display="БАЛАНС ЭНЕРГОРЕСУРСОВ ЗА 2011 г." xr:uid="{00000000-0004-0000-0000-000014000000}"/>
    <hyperlink ref="B10:J10" location="'8'!A1" display="БАЛАНС ЭНЕРГОРЕСУРСОВ ЗА 2012 г." xr:uid="{00000000-0004-0000-0000-000015000000}"/>
    <hyperlink ref="B11:J11" location="'9'!A1" display="БАЛАНС ЭНЕРГОРЕСУРСОВ ЗА 2013 г." xr:uid="{00000000-0004-0000-0000-000016000000}"/>
    <hyperlink ref="B12:J12" location="'10'!A1" display="БАЛАНС ЭНЕРГОРЕСУРСОВ ЗА 2014 г." xr:uid="{00000000-0004-0000-0000-000017000000}"/>
    <hyperlink ref="B13:J13" location="'11'!A1" display="БАЛАНС ЭНЕРГОРЕСУРСОВ ЗА 2015 г." xr:uid="{00000000-0004-0000-0000-000018000000}"/>
    <hyperlink ref="B14:J14" location="'12'!A1" display="БАЛАНС ЭНЕРГОРЕСУРСОВ ЗА 2016 г." xr:uid="{00000000-0004-0000-0000-000019000000}"/>
    <hyperlink ref="B15:J15" location="'13'!A1" display="БАЛАНС ЭНЕРГОРЕСУРСОВ ЗА 2017 г." xr:uid="{00000000-0004-0000-0000-00001A000000}"/>
    <hyperlink ref="B16:J16" location="'14'!A1" display="БАЛАНС ЭНЕРГОРЕСУРСОВ ЗА 2018 г." xr:uid="{00000000-0004-0000-0000-00001B000000}"/>
    <hyperlink ref="B17:J17" location="'15'!A1" display="БАЛАНС ЭНЕРГОРЕСУРСОВ ЗА 2019 г." xr:uid="{00000000-0004-0000-0000-00001C000000}"/>
    <hyperlink ref="B18:J18" location="'16'!A1" display="БАЛАНС ЭНЕРГОРЕСУРСОВ ЗА 2020 г." xr:uid="{00000000-0004-0000-0000-00001D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H64"/>
  <sheetViews>
    <sheetView zoomScaleNormal="100" workbookViewId="0">
      <selection activeCell="F13" sqref="F13"/>
    </sheetView>
  </sheetViews>
  <sheetFormatPr defaultColWidth="18" defaultRowHeight="21" customHeight="1" x14ac:dyDescent="0.25"/>
  <cols>
    <col min="1" max="1" width="16.453125" style="111" customWidth="1"/>
    <col min="2" max="8" width="13.81640625" style="105" customWidth="1"/>
    <col min="9" max="16384" width="18" style="105"/>
  </cols>
  <sheetData>
    <row r="1" spans="1:8" ht="21" customHeight="1" x14ac:dyDescent="0.25">
      <c r="A1" s="167" t="s">
        <v>287</v>
      </c>
      <c r="B1" s="167"/>
    </row>
    <row r="2" spans="1:8" ht="21" customHeight="1" x14ac:dyDescent="0.25">
      <c r="A2" s="168" t="s">
        <v>180</v>
      </c>
      <c r="B2" s="168"/>
      <c r="C2" s="168"/>
      <c r="D2" s="168"/>
      <c r="E2" s="168"/>
      <c r="F2" s="168"/>
      <c r="G2" s="168"/>
      <c r="H2" s="168"/>
    </row>
    <row r="3" spans="1:8" ht="21" customHeight="1" x14ac:dyDescent="0.25">
      <c r="A3" s="169" t="s">
        <v>35</v>
      </c>
      <c r="B3" s="169"/>
      <c r="C3" s="169"/>
      <c r="D3" s="169"/>
      <c r="E3" s="169"/>
      <c r="F3" s="169"/>
      <c r="G3" s="169"/>
      <c r="H3" s="169"/>
    </row>
    <row r="4" spans="1:8" ht="21" customHeight="1" thickBot="1" x14ac:dyDescent="0.3">
      <c r="A4" s="163"/>
      <c r="B4" s="163"/>
      <c r="C4" s="163"/>
      <c r="D4" s="163"/>
      <c r="E4" s="163"/>
      <c r="F4" s="163"/>
      <c r="G4" s="163"/>
      <c r="H4" s="163"/>
    </row>
    <row r="5" spans="1:8" s="111" customFormat="1" ht="21" customHeight="1" x14ac:dyDescent="0.25">
      <c r="A5" s="175"/>
      <c r="B5" s="170" t="s">
        <v>103</v>
      </c>
      <c r="C5" s="171"/>
      <c r="D5" s="172"/>
      <c r="E5" s="164" t="s">
        <v>36</v>
      </c>
      <c r="F5" s="164" t="s">
        <v>37</v>
      </c>
      <c r="G5" s="164" t="s">
        <v>175</v>
      </c>
      <c r="H5" s="164" t="s">
        <v>176</v>
      </c>
    </row>
    <row r="6" spans="1:8" s="111" customFormat="1" ht="21" customHeight="1" thickBot="1" x14ac:dyDescent="0.3">
      <c r="A6" s="176"/>
      <c r="B6" s="173"/>
      <c r="C6" s="163"/>
      <c r="D6" s="174"/>
      <c r="E6" s="165"/>
      <c r="F6" s="165"/>
      <c r="G6" s="165"/>
      <c r="H6" s="165"/>
    </row>
    <row r="7" spans="1:8" s="111" customFormat="1" ht="21" customHeight="1" x14ac:dyDescent="0.25">
      <c r="A7" s="176"/>
      <c r="B7" s="164" t="s">
        <v>181</v>
      </c>
      <c r="C7" s="164" t="s">
        <v>182</v>
      </c>
      <c r="D7" s="164" t="s">
        <v>183</v>
      </c>
      <c r="E7" s="165"/>
      <c r="F7" s="165"/>
      <c r="G7" s="165"/>
      <c r="H7" s="165"/>
    </row>
    <row r="8" spans="1:8" s="111" customFormat="1" ht="21" customHeight="1" x14ac:dyDescent="0.25">
      <c r="A8" s="176"/>
      <c r="B8" s="165"/>
      <c r="C8" s="165"/>
      <c r="D8" s="165"/>
      <c r="E8" s="165"/>
      <c r="F8" s="165"/>
      <c r="G8" s="165"/>
      <c r="H8" s="165"/>
    </row>
    <row r="9" spans="1:8" s="111" customFormat="1" ht="21" customHeight="1" x14ac:dyDescent="0.25">
      <c r="A9" s="176"/>
      <c r="B9" s="165"/>
      <c r="C9" s="165"/>
      <c r="D9" s="165"/>
      <c r="E9" s="165"/>
      <c r="F9" s="165"/>
      <c r="G9" s="165"/>
      <c r="H9" s="165"/>
    </row>
    <row r="10" spans="1:8" s="111" customFormat="1" ht="21" customHeight="1" thickBot="1" x14ac:dyDescent="0.3">
      <c r="A10" s="177"/>
      <c r="B10" s="166"/>
      <c r="C10" s="166"/>
      <c r="D10" s="166"/>
      <c r="E10" s="166"/>
      <c r="F10" s="166"/>
      <c r="G10" s="166"/>
      <c r="H10" s="166"/>
    </row>
    <row r="11" spans="1:8" ht="21" customHeight="1" x14ac:dyDescent="0.25">
      <c r="A11" s="106" t="s">
        <v>2</v>
      </c>
      <c r="B11" s="107"/>
      <c r="C11" s="107"/>
      <c r="D11" s="107"/>
      <c r="E11" s="107"/>
      <c r="F11" s="107"/>
      <c r="G11" s="107"/>
      <c r="H11" s="107"/>
    </row>
    <row r="12" spans="1:8" ht="21" customHeight="1" x14ac:dyDescent="0.25">
      <c r="A12" s="107" t="s">
        <v>3</v>
      </c>
      <c r="B12" s="108">
        <v>672.4</v>
      </c>
      <c r="C12" s="108">
        <v>739.5</v>
      </c>
      <c r="D12" s="108">
        <v>193.1</v>
      </c>
      <c r="E12" s="108">
        <v>345.6</v>
      </c>
      <c r="F12" s="108">
        <v>32.5</v>
      </c>
      <c r="G12" s="108">
        <v>328.3</v>
      </c>
      <c r="H12" s="108">
        <v>212.7</v>
      </c>
    </row>
    <row r="13" spans="1:8" ht="21" customHeight="1" x14ac:dyDescent="0.25">
      <c r="A13" s="107" t="s">
        <v>297</v>
      </c>
      <c r="B13" s="108">
        <v>667</v>
      </c>
      <c r="C13" s="108">
        <v>736.9</v>
      </c>
      <c r="D13" s="108">
        <v>177.9</v>
      </c>
      <c r="E13" s="108">
        <v>345.6</v>
      </c>
      <c r="F13" s="108">
        <v>32.5</v>
      </c>
      <c r="G13" s="108">
        <v>328.3</v>
      </c>
      <c r="H13" s="108">
        <v>212.7</v>
      </c>
    </row>
    <row r="14" spans="1:8" ht="21" customHeight="1" x14ac:dyDescent="0.25">
      <c r="A14" s="107" t="s">
        <v>4</v>
      </c>
      <c r="B14" s="108"/>
      <c r="C14" s="108"/>
      <c r="D14" s="108"/>
      <c r="E14" s="108"/>
      <c r="F14" s="108"/>
      <c r="G14" s="108"/>
      <c r="H14" s="108"/>
    </row>
    <row r="15" spans="1:8" ht="21" customHeight="1" x14ac:dyDescent="0.25">
      <c r="A15" s="107" t="s">
        <v>5</v>
      </c>
      <c r="B15" s="108">
        <v>50.2</v>
      </c>
      <c r="C15" s="108">
        <v>52</v>
      </c>
      <c r="D15" s="108">
        <v>6.1</v>
      </c>
      <c r="E15" s="108">
        <v>2.8</v>
      </c>
      <c r="F15" s="108">
        <v>0</v>
      </c>
      <c r="G15" s="108">
        <v>0</v>
      </c>
      <c r="H15" s="108">
        <v>0</v>
      </c>
    </row>
    <row r="16" spans="1:8" ht="21" customHeight="1" x14ac:dyDescent="0.25">
      <c r="A16" s="107" t="s">
        <v>6</v>
      </c>
      <c r="B16" s="108">
        <v>50.9</v>
      </c>
      <c r="C16" s="108">
        <v>59.1</v>
      </c>
      <c r="D16" s="108">
        <v>7.3</v>
      </c>
      <c r="E16" s="108">
        <v>2.6</v>
      </c>
      <c r="F16" s="108">
        <v>0</v>
      </c>
      <c r="G16" s="108">
        <v>0</v>
      </c>
      <c r="H16" s="108">
        <v>0</v>
      </c>
    </row>
    <row r="17" spans="1:8" ht="21" customHeight="1" x14ac:dyDescent="0.25">
      <c r="A17" s="107" t="s">
        <v>7</v>
      </c>
      <c r="B17" s="108">
        <v>-0.7</v>
      </c>
      <c r="C17" s="108">
        <v>-7.1</v>
      </c>
      <c r="D17" s="108">
        <v>-1.2</v>
      </c>
      <c r="E17" s="108">
        <v>0.2</v>
      </c>
      <c r="F17" s="108">
        <v>0</v>
      </c>
      <c r="G17" s="108">
        <v>0</v>
      </c>
      <c r="H17" s="108">
        <v>0</v>
      </c>
    </row>
    <row r="18" spans="1:8" ht="21" customHeight="1" x14ac:dyDescent="0.25">
      <c r="A18" s="107" t="s">
        <v>8</v>
      </c>
      <c r="B18" s="108"/>
      <c r="C18" s="108"/>
      <c r="D18" s="108"/>
      <c r="E18" s="108"/>
      <c r="F18" s="108"/>
      <c r="G18" s="108"/>
      <c r="H18" s="108"/>
    </row>
    <row r="19" spans="1:8" ht="21" customHeight="1" x14ac:dyDescent="0.25">
      <c r="A19" s="107" t="s">
        <v>5</v>
      </c>
      <c r="B19" s="108">
        <v>2.2999999999999998</v>
      </c>
      <c r="C19" s="108">
        <v>0</v>
      </c>
      <c r="D19" s="108">
        <v>18</v>
      </c>
      <c r="E19" s="108">
        <v>15.2</v>
      </c>
      <c r="F19" s="108">
        <v>0.3</v>
      </c>
      <c r="G19" s="108">
        <v>0</v>
      </c>
      <c r="H19" s="108">
        <v>0</v>
      </c>
    </row>
    <row r="20" spans="1:8" ht="21" customHeight="1" x14ac:dyDescent="0.25">
      <c r="A20" s="107" t="s">
        <v>6</v>
      </c>
      <c r="B20" s="108">
        <v>2.2000000000000002</v>
      </c>
      <c r="C20" s="108">
        <v>0</v>
      </c>
      <c r="D20" s="108">
        <v>19.7</v>
      </c>
      <c r="E20" s="108">
        <v>14.1</v>
      </c>
      <c r="F20" s="108">
        <v>0.3</v>
      </c>
      <c r="G20" s="108">
        <v>0</v>
      </c>
      <c r="H20" s="108">
        <v>0</v>
      </c>
    </row>
    <row r="21" spans="1:8" ht="21" customHeight="1" x14ac:dyDescent="0.25">
      <c r="A21" s="107" t="s">
        <v>7</v>
      </c>
      <c r="B21" s="108">
        <v>0.1</v>
      </c>
      <c r="C21" s="108">
        <v>0</v>
      </c>
      <c r="D21" s="108">
        <v>-1.7</v>
      </c>
      <c r="E21" s="108">
        <v>1.1000000000000001</v>
      </c>
      <c r="F21" s="108">
        <v>0</v>
      </c>
      <c r="G21" s="108">
        <v>0</v>
      </c>
      <c r="H21" s="108">
        <v>0</v>
      </c>
    </row>
    <row r="22" spans="1:8" ht="21" customHeight="1" x14ac:dyDescent="0.25">
      <c r="A22" s="107" t="s">
        <v>9</v>
      </c>
      <c r="B22" s="108">
        <v>3.4</v>
      </c>
      <c r="C22" s="108">
        <v>8.9</v>
      </c>
      <c r="D22" s="108">
        <v>15.7</v>
      </c>
      <c r="E22" s="108">
        <v>0.4</v>
      </c>
      <c r="F22" s="108">
        <v>0</v>
      </c>
      <c r="G22" s="108">
        <v>3.5</v>
      </c>
      <c r="H22" s="108">
        <v>0</v>
      </c>
    </row>
    <row r="23" spans="1:8" ht="21" customHeight="1" thickBot="1" x14ac:dyDescent="0.3">
      <c r="A23" s="109" t="s">
        <v>10</v>
      </c>
      <c r="B23" s="110">
        <v>669.8</v>
      </c>
      <c r="C23" s="110">
        <v>738.7</v>
      </c>
      <c r="D23" s="110">
        <v>190.7</v>
      </c>
      <c r="E23" s="110">
        <v>347.3</v>
      </c>
      <c r="F23" s="110">
        <v>32.5</v>
      </c>
      <c r="G23" s="110">
        <v>331.8</v>
      </c>
      <c r="H23" s="110">
        <v>212.7</v>
      </c>
    </row>
    <row r="24" spans="1:8" ht="21" customHeight="1" x14ac:dyDescent="0.25">
      <c r="A24" s="106" t="s">
        <v>11</v>
      </c>
      <c r="B24" s="108"/>
      <c r="C24" s="108"/>
      <c r="D24" s="108"/>
      <c r="E24" s="108"/>
      <c r="F24" s="108"/>
      <c r="G24" s="108"/>
      <c r="H24" s="108"/>
    </row>
    <row r="25" spans="1:8" ht="21" customHeight="1" x14ac:dyDescent="0.25">
      <c r="A25" s="107" t="s">
        <v>12</v>
      </c>
      <c r="B25" s="108">
        <v>361.2</v>
      </c>
      <c r="C25" s="108">
        <v>239.2</v>
      </c>
      <c r="D25" s="108">
        <v>56.1</v>
      </c>
      <c r="E25" s="108">
        <v>138</v>
      </c>
      <c r="F25" s="108">
        <v>0</v>
      </c>
      <c r="G25" s="108">
        <v>7.7</v>
      </c>
      <c r="H25" s="108">
        <v>0</v>
      </c>
    </row>
    <row r="26" spans="1:8" ht="21" customHeight="1" x14ac:dyDescent="0.25">
      <c r="A26" s="107" t="s">
        <v>13</v>
      </c>
      <c r="B26" s="108">
        <v>308.60000000000002</v>
      </c>
      <c r="C26" s="108">
        <v>499.5</v>
      </c>
      <c r="D26" s="108">
        <v>134.6</v>
      </c>
      <c r="E26" s="108">
        <v>209.3</v>
      </c>
      <c r="F26" s="108">
        <v>32.5</v>
      </c>
      <c r="G26" s="108">
        <v>324.10000000000002</v>
      </c>
      <c r="H26" s="108">
        <v>212.7</v>
      </c>
    </row>
    <row r="27" spans="1:8" ht="21" customHeight="1" x14ac:dyDescent="0.25">
      <c r="A27" s="107" t="s">
        <v>14</v>
      </c>
      <c r="B27" s="108"/>
      <c r="C27" s="108"/>
      <c r="D27" s="108"/>
      <c r="E27" s="108"/>
      <c r="F27" s="108"/>
      <c r="G27" s="108"/>
      <c r="H27" s="108"/>
    </row>
    <row r="28" spans="1:8" ht="21" customHeight="1" x14ac:dyDescent="0.25">
      <c r="A28" s="107" t="s">
        <v>246</v>
      </c>
      <c r="B28" s="108">
        <v>1.1000000000000001</v>
      </c>
      <c r="C28" s="108">
        <v>291.10000000000002</v>
      </c>
      <c r="D28" s="108">
        <v>92.2</v>
      </c>
      <c r="E28" s="108">
        <v>24.3</v>
      </c>
      <c r="F28" s="108">
        <v>9.9</v>
      </c>
      <c r="G28" s="108">
        <v>6.9</v>
      </c>
      <c r="H28" s="108">
        <v>0.3</v>
      </c>
    </row>
    <row r="29" spans="1:8" ht="21" customHeight="1" x14ac:dyDescent="0.25">
      <c r="A29" s="107" t="s">
        <v>15</v>
      </c>
      <c r="B29" s="108"/>
      <c r="C29" s="108"/>
      <c r="D29" s="108"/>
      <c r="E29" s="108"/>
      <c r="F29" s="108"/>
      <c r="G29" s="108"/>
      <c r="H29" s="108"/>
    </row>
    <row r="30" spans="1:8" ht="21" customHeight="1" x14ac:dyDescent="0.25">
      <c r="A30" s="107" t="s">
        <v>247</v>
      </c>
      <c r="B30" s="108">
        <v>262.39999999999998</v>
      </c>
      <c r="C30" s="108">
        <v>2.9</v>
      </c>
      <c r="D30" s="108">
        <v>31.5</v>
      </c>
      <c r="E30" s="108">
        <v>8.6999999999999993</v>
      </c>
      <c r="F30" s="108">
        <v>0</v>
      </c>
      <c r="G30" s="108">
        <v>0</v>
      </c>
      <c r="H30" s="108">
        <v>0</v>
      </c>
    </row>
    <row r="31" spans="1:8" ht="21" customHeight="1" x14ac:dyDescent="0.25">
      <c r="A31" s="107" t="s">
        <v>239</v>
      </c>
      <c r="B31" s="108">
        <v>37.4</v>
      </c>
      <c r="C31" s="108">
        <v>25.1</v>
      </c>
      <c r="D31" s="108">
        <v>0.2</v>
      </c>
      <c r="E31" s="108">
        <v>19.5</v>
      </c>
      <c r="F31" s="108">
        <v>0.1</v>
      </c>
      <c r="G31" s="108">
        <v>0</v>
      </c>
      <c r="H31" s="108">
        <v>0</v>
      </c>
    </row>
    <row r="32" spans="1:8" ht="21" customHeight="1" x14ac:dyDescent="0.25">
      <c r="A32" s="107" t="s">
        <v>248</v>
      </c>
      <c r="B32" s="108">
        <v>0.2</v>
      </c>
      <c r="C32" s="108">
        <v>5.5</v>
      </c>
      <c r="D32" s="108">
        <v>0.2</v>
      </c>
      <c r="E32" s="108">
        <v>12</v>
      </c>
      <c r="F32" s="108">
        <v>0</v>
      </c>
      <c r="G32" s="108">
        <v>0</v>
      </c>
      <c r="H32" s="108">
        <v>0</v>
      </c>
    </row>
    <row r="33" spans="1:8" ht="21" customHeight="1" x14ac:dyDescent="0.25">
      <c r="A33" s="107" t="s">
        <v>17</v>
      </c>
      <c r="B33" s="108">
        <v>0.3</v>
      </c>
      <c r="C33" s="108">
        <v>167.4</v>
      </c>
      <c r="D33" s="108">
        <v>10.5</v>
      </c>
      <c r="E33" s="108">
        <v>144.80000000000001</v>
      </c>
      <c r="F33" s="108">
        <v>22.5</v>
      </c>
      <c r="G33" s="108">
        <v>278.39999999999998</v>
      </c>
      <c r="H33" s="108">
        <v>197.4</v>
      </c>
    </row>
    <row r="34" spans="1:8" ht="21" customHeight="1" x14ac:dyDescent="0.25">
      <c r="A34" s="107" t="s">
        <v>249</v>
      </c>
      <c r="B34" s="108">
        <v>7.2</v>
      </c>
      <c r="C34" s="108">
        <v>7.5</v>
      </c>
      <c r="D34" s="108">
        <v>0</v>
      </c>
      <c r="E34" s="108">
        <v>0</v>
      </c>
      <c r="F34" s="108">
        <v>0</v>
      </c>
      <c r="G34" s="108">
        <v>38.799999999999997</v>
      </c>
      <c r="H34" s="108">
        <v>15</v>
      </c>
    </row>
    <row r="35" spans="1:8" ht="21" customHeight="1" x14ac:dyDescent="0.25">
      <c r="A35" s="107" t="s">
        <v>171</v>
      </c>
      <c r="B35" s="108"/>
      <c r="C35" s="108"/>
      <c r="D35" s="108"/>
      <c r="E35" s="108"/>
      <c r="F35" s="108"/>
      <c r="G35" s="108"/>
      <c r="H35" s="108"/>
    </row>
    <row r="36" spans="1:8" ht="21" customHeight="1" x14ac:dyDescent="0.25">
      <c r="A36" s="107" t="s">
        <v>18</v>
      </c>
      <c r="B36" s="108">
        <v>0</v>
      </c>
      <c r="C36" s="108">
        <v>0.8</v>
      </c>
      <c r="D36" s="108">
        <v>0.2</v>
      </c>
      <c r="E36" s="108">
        <v>10</v>
      </c>
      <c r="F36" s="108">
        <v>0</v>
      </c>
      <c r="G36" s="108">
        <v>5.8</v>
      </c>
      <c r="H36" s="108">
        <v>4.5999999999999996</v>
      </c>
    </row>
    <row r="37" spans="1:8" ht="21" customHeight="1" x14ac:dyDescent="0.25">
      <c r="A37" s="107" t="s">
        <v>19</v>
      </c>
      <c r="B37" s="108">
        <v>0.2</v>
      </c>
      <c r="C37" s="108">
        <v>58.1</v>
      </c>
      <c r="D37" s="108">
        <v>3.8</v>
      </c>
      <c r="E37" s="108">
        <v>65.3</v>
      </c>
      <c r="F37" s="108">
        <v>22.4</v>
      </c>
      <c r="G37" s="108">
        <v>164.9</v>
      </c>
      <c r="H37" s="108">
        <v>91.1</v>
      </c>
    </row>
    <row r="38" spans="1:8" ht="21" customHeight="1" x14ac:dyDescent="0.25">
      <c r="A38" s="107" t="s">
        <v>20</v>
      </c>
      <c r="B38" s="108"/>
      <c r="C38" s="108"/>
      <c r="D38" s="108"/>
      <c r="E38" s="108"/>
      <c r="F38" s="108"/>
      <c r="G38" s="108"/>
      <c r="H38" s="108"/>
    </row>
    <row r="39" spans="1:8" ht="21" customHeight="1" x14ac:dyDescent="0.25">
      <c r="A39" s="107" t="s">
        <v>21</v>
      </c>
      <c r="B39" s="108">
        <v>0.2</v>
      </c>
      <c r="C39" s="108">
        <v>14.3</v>
      </c>
      <c r="D39" s="108">
        <v>0.4</v>
      </c>
      <c r="E39" s="108">
        <v>6.5</v>
      </c>
      <c r="F39" s="108">
        <v>0</v>
      </c>
      <c r="G39" s="108">
        <v>30.9</v>
      </c>
      <c r="H39" s="108">
        <v>7.3</v>
      </c>
    </row>
    <row r="40" spans="1:8" ht="21" customHeight="1" x14ac:dyDescent="0.25">
      <c r="A40" s="107" t="s">
        <v>22</v>
      </c>
      <c r="B40" s="108"/>
      <c r="C40" s="108"/>
      <c r="D40" s="108"/>
      <c r="E40" s="108"/>
      <c r="F40" s="108"/>
      <c r="G40" s="108"/>
      <c r="H40" s="108"/>
    </row>
    <row r="41" spans="1:8" ht="21" customHeight="1" x14ac:dyDescent="0.25">
      <c r="A41" s="107" t="s">
        <v>173</v>
      </c>
      <c r="B41" s="108">
        <v>0</v>
      </c>
      <c r="C41" s="108">
        <v>0</v>
      </c>
      <c r="D41" s="108">
        <v>0.4</v>
      </c>
      <c r="E41" s="108">
        <v>1.1000000000000001</v>
      </c>
      <c r="F41" s="108">
        <v>0</v>
      </c>
      <c r="G41" s="108">
        <v>2.6</v>
      </c>
      <c r="H41" s="108">
        <v>1.1000000000000001</v>
      </c>
    </row>
    <row r="42" spans="1:8" ht="21" customHeight="1" x14ac:dyDescent="0.25">
      <c r="A42" s="107" t="s">
        <v>250</v>
      </c>
      <c r="B42" s="108">
        <v>0.2</v>
      </c>
      <c r="C42" s="108">
        <v>12.6</v>
      </c>
      <c r="D42" s="108">
        <v>0</v>
      </c>
      <c r="E42" s="108">
        <v>2.2999999999999998</v>
      </c>
      <c r="F42" s="108">
        <v>0</v>
      </c>
      <c r="G42" s="108">
        <v>20.3</v>
      </c>
      <c r="H42" s="108">
        <v>3.5</v>
      </c>
    </row>
    <row r="43" spans="1:8" ht="21" customHeight="1" x14ac:dyDescent="0.25">
      <c r="A43" s="107" t="s">
        <v>23</v>
      </c>
      <c r="B43" s="108">
        <v>0</v>
      </c>
      <c r="C43" s="108">
        <v>1.5</v>
      </c>
      <c r="D43" s="108">
        <v>0</v>
      </c>
      <c r="E43" s="108">
        <v>2.2999999999999998</v>
      </c>
      <c r="F43" s="108">
        <v>0</v>
      </c>
      <c r="G43" s="108">
        <v>6.4</v>
      </c>
      <c r="H43" s="108">
        <v>2.2000000000000002</v>
      </c>
    </row>
    <row r="44" spans="1:8" ht="21" customHeight="1" x14ac:dyDescent="0.25">
      <c r="A44" s="107" t="s">
        <v>24</v>
      </c>
      <c r="B44" s="108">
        <v>0</v>
      </c>
      <c r="C44" s="108">
        <v>43.1</v>
      </c>
      <c r="D44" s="108">
        <v>3.1</v>
      </c>
      <c r="E44" s="108">
        <v>56.3</v>
      </c>
      <c r="F44" s="108">
        <v>22.4</v>
      </c>
      <c r="G44" s="108">
        <v>105.5</v>
      </c>
      <c r="H44" s="108">
        <v>73.099999999999994</v>
      </c>
    </row>
    <row r="45" spans="1:8" ht="21" customHeight="1" x14ac:dyDescent="0.25">
      <c r="A45" s="107" t="s">
        <v>25</v>
      </c>
      <c r="B45" s="108"/>
      <c r="C45" s="108"/>
      <c r="D45" s="108"/>
      <c r="E45" s="108"/>
      <c r="F45" s="108"/>
      <c r="G45" s="108"/>
      <c r="H45" s="108"/>
    </row>
    <row r="46" spans="1:8" ht="21" customHeight="1" x14ac:dyDescent="0.25">
      <c r="A46" s="107" t="s">
        <v>251</v>
      </c>
      <c r="B46" s="108">
        <v>0</v>
      </c>
      <c r="C46" s="108">
        <v>1.3</v>
      </c>
      <c r="D46" s="108">
        <v>0.2</v>
      </c>
      <c r="E46" s="108">
        <v>1.6</v>
      </c>
      <c r="F46" s="108">
        <v>0</v>
      </c>
      <c r="G46" s="108">
        <v>4.9000000000000004</v>
      </c>
      <c r="H46" s="108">
        <v>7.4</v>
      </c>
    </row>
    <row r="47" spans="1:8" ht="21" customHeight="1" x14ac:dyDescent="0.25">
      <c r="A47" s="107" t="s">
        <v>26</v>
      </c>
      <c r="B47" s="108">
        <v>0</v>
      </c>
      <c r="C47" s="108">
        <v>0</v>
      </c>
      <c r="D47" s="108">
        <v>0</v>
      </c>
      <c r="E47" s="108">
        <v>0.1</v>
      </c>
      <c r="F47" s="108">
        <v>0</v>
      </c>
      <c r="G47" s="108">
        <v>1</v>
      </c>
      <c r="H47" s="108">
        <v>1.2</v>
      </c>
    </row>
    <row r="48" spans="1:8" ht="21" customHeight="1" x14ac:dyDescent="0.25">
      <c r="A48" s="107" t="s">
        <v>207</v>
      </c>
      <c r="B48" s="108">
        <v>0</v>
      </c>
      <c r="C48" s="108">
        <v>0</v>
      </c>
      <c r="D48" s="108">
        <v>0</v>
      </c>
      <c r="E48" s="108">
        <v>0</v>
      </c>
      <c r="F48" s="108">
        <v>0</v>
      </c>
      <c r="G48" s="108">
        <v>0.1</v>
      </c>
      <c r="H48" s="108">
        <v>0.1</v>
      </c>
    </row>
    <row r="49" spans="1:8" ht="21" customHeight="1" x14ac:dyDescent="0.25">
      <c r="A49" s="107" t="s">
        <v>242</v>
      </c>
      <c r="B49" s="108">
        <v>0</v>
      </c>
      <c r="C49" s="108">
        <v>0.3</v>
      </c>
      <c r="D49" s="108">
        <v>0</v>
      </c>
      <c r="E49" s="108">
        <v>0.3</v>
      </c>
      <c r="F49" s="108">
        <v>0.1</v>
      </c>
      <c r="G49" s="108">
        <v>1.2</v>
      </c>
      <c r="H49" s="108">
        <v>1.7</v>
      </c>
    </row>
    <row r="50" spans="1:8" ht="21" customHeight="1" x14ac:dyDescent="0.25">
      <c r="A50" s="107" t="s">
        <v>204</v>
      </c>
      <c r="B50" s="108">
        <v>0</v>
      </c>
      <c r="C50" s="108">
        <v>0.1</v>
      </c>
      <c r="D50" s="108">
        <v>0</v>
      </c>
      <c r="E50" s="108">
        <v>0.8</v>
      </c>
      <c r="F50" s="108">
        <v>0</v>
      </c>
      <c r="G50" s="108">
        <v>5.8</v>
      </c>
      <c r="H50" s="108">
        <v>6.6</v>
      </c>
    </row>
    <row r="51" spans="1:8" ht="21" customHeight="1" x14ac:dyDescent="0.25">
      <c r="A51" s="107" t="s">
        <v>27</v>
      </c>
      <c r="B51" s="108">
        <v>0</v>
      </c>
      <c r="C51" s="108">
        <v>2.2999999999999998</v>
      </c>
      <c r="D51" s="108">
        <v>0</v>
      </c>
      <c r="E51" s="108">
        <v>15</v>
      </c>
      <c r="F51" s="108">
        <v>0.3</v>
      </c>
      <c r="G51" s="108">
        <v>9</v>
      </c>
      <c r="H51" s="108">
        <v>9.3000000000000007</v>
      </c>
    </row>
    <row r="52" spans="1:8" ht="21" customHeight="1" x14ac:dyDescent="0.25">
      <c r="A52" s="107" t="s">
        <v>28</v>
      </c>
      <c r="B52" s="108">
        <v>0</v>
      </c>
      <c r="C52" s="108">
        <v>3.4</v>
      </c>
      <c r="D52" s="108">
        <v>0</v>
      </c>
      <c r="E52" s="108">
        <v>2.4</v>
      </c>
      <c r="F52" s="108">
        <v>0</v>
      </c>
      <c r="G52" s="108">
        <v>12.4</v>
      </c>
      <c r="H52" s="108">
        <v>18.7</v>
      </c>
    </row>
    <row r="53" spans="1:8" ht="21" customHeight="1" x14ac:dyDescent="0.25">
      <c r="A53" s="107" t="s">
        <v>209</v>
      </c>
      <c r="B53" s="108">
        <v>0</v>
      </c>
      <c r="C53" s="108">
        <v>0.1</v>
      </c>
      <c r="D53" s="108">
        <v>0</v>
      </c>
      <c r="E53" s="108">
        <v>0.1</v>
      </c>
      <c r="F53" s="108">
        <v>0</v>
      </c>
      <c r="G53" s="108">
        <v>1.4</v>
      </c>
      <c r="H53" s="108">
        <v>1.2</v>
      </c>
    </row>
    <row r="54" spans="1:8" ht="21" customHeight="1" x14ac:dyDescent="0.25">
      <c r="A54" s="107" t="s">
        <v>210</v>
      </c>
      <c r="B54" s="108">
        <v>0</v>
      </c>
      <c r="C54" s="108">
        <v>13.4</v>
      </c>
      <c r="D54" s="108">
        <v>0.9</v>
      </c>
      <c r="E54" s="108">
        <v>0.8</v>
      </c>
      <c r="F54" s="108">
        <v>0</v>
      </c>
      <c r="G54" s="108">
        <v>5.3</v>
      </c>
      <c r="H54" s="108">
        <v>3</v>
      </c>
    </row>
    <row r="55" spans="1:8" ht="21" customHeight="1" x14ac:dyDescent="0.25">
      <c r="A55" s="107" t="s">
        <v>244</v>
      </c>
      <c r="B55" s="108">
        <v>0</v>
      </c>
      <c r="C55" s="108">
        <v>20.399999999999999</v>
      </c>
      <c r="D55" s="108">
        <v>2</v>
      </c>
      <c r="E55" s="108">
        <v>33.5</v>
      </c>
      <c r="F55" s="108">
        <v>22</v>
      </c>
      <c r="G55" s="108">
        <v>51.4</v>
      </c>
      <c r="H55" s="108">
        <v>11.4</v>
      </c>
    </row>
    <row r="56" spans="1:8" ht="21" customHeight="1" x14ac:dyDescent="0.25">
      <c r="A56" s="107" t="s">
        <v>29</v>
      </c>
      <c r="B56" s="108">
        <v>0</v>
      </c>
      <c r="C56" s="108">
        <v>0.7</v>
      </c>
      <c r="D56" s="108">
        <v>0</v>
      </c>
      <c r="E56" s="108">
        <v>0.4</v>
      </c>
      <c r="F56" s="108">
        <v>0</v>
      </c>
      <c r="G56" s="108">
        <v>4.5</v>
      </c>
      <c r="H56" s="108">
        <v>2.6</v>
      </c>
    </row>
    <row r="57" spans="1:8" ht="21" customHeight="1" x14ac:dyDescent="0.25">
      <c r="A57" s="107" t="s">
        <v>205</v>
      </c>
      <c r="B57" s="108">
        <v>0</v>
      </c>
      <c r="C57" s="108">
        <v>0.3</v>
      </c>
      <c r="D57" s="108">
        <v>0</v>
      </c>
      <c r="E57" s="108">
        <v>0.2</v>
      </c>
      <c r="F57" s="108">
        <v>0</v>
      </c>
      <c r="G57" s="108">
        <v>2.7</v>
      </c>
      <c r="H57" s="108">
        <v>1.7</v>
      </c>
    </row>
    <row r="58" spans="1:8" ht="21" customHeight="1" x14ac:dyDescent="0.25">
      <c r="A58" s="107" t="s">
        <v>212</v>
      </c>
      <c r="B58" s="108">
        <v>0</v>
      </c>
      <c r="C58" s="108">
        <v>0.8</v>
      </c>
      <c r="D58" s="108">
        <v>0</v>
      </c>
      <c r="E58" s="108">
        <v>0.4</v>
      </c>
      <c r="F58" s="108">
        <v>0</v>
      </c>
      <c r="G58" s="108">
        <v>5.2</v>
      </c>
      <c r="H58" s="108">
        <v>3.5</v>
      </c>
    </row>
    <row r="59" spans="1:8" ht="21" customHeight="1" x14ac:dyDescent="0.25">
      <c r="A59" s="107" t="s">
        <v>245</v>
      </c>
      <c r="B59" s="108">
        <v>0</v>
      </c>
      <c r="C59" s="108">
        <v>0.7</v>
      </c>
      <c r="D59" s="108">
        <v>0.3</v>
      </c>
      <c r="E59" s="108">
        <v>2.5</v>
      </c>
      <c r="F59" s="108">
        <v>0</v>
      </c>
      <c r="G59" s="108">
        <v>28.5</v>
      </c>
      <c r="H59" s="108">
        <v>10.7</v>
      </c>
    </row>
    <row r="60" spans="1:8" ht="21" customHeight="1" x14ac:dyDescent="0.25">
      <c r="A60" s="107" t="s">
        <v>30</v>
      </c>
      <c r="B60" s="108">
        <v>0</v>
      </c>
      <c r="C60" s="108">
        <v>0.5</v>
      </c>
      <c r="D60" s="108">
        <v>0</v>
      </c>
      <c r="E60" s="108">
        <v>3.6</v>
      </c>
      <c r="F60" s="108">
        <v>0</v>
      </c>
      <c r="G60" s="108">
        <v>3.3</v>
      </c>
      <c r="H60" s="108">
        <v>1.4</v>
      </c>
    </row>
    <row r="61" spans="1:8" ht="21" customHeight="1" x14ac:dyDescent="0.25">
      <c r="A61" s="107" t="s">
        <v>31</v>
      </c>
      <c r="B61" s="108">
        <v>0</v>
      </c>
      <c r="C61" s="108">
        <v>48.6</v>
      </c>
      <c r="D61" s="108">
        <v>0.6</v>
      </c>
      <c r="E61" s="108">
        <v>26.2</v>
      </c>
      <c r="F61" s="108">
        <v>0</v>
      </c>
      <c r="G61" s="108">
        <v>28.7</v>
      </c>
      <c r="H61" s="108">
        <v>5.3</v>
      </c>
    </row>
    <row r="62" spans="1:8" ht="21" customHeight="1" x14ac:dyDescent="0.25">
      <c r="A62" s="107" t="s">
        <v>32</v>
      </c>
      <c r="B62" s="108">
        <v>0</v>
      </c>
      <c r="C62" s="108">
        <v>4.8</v>
      </c>
      <c r="D62" s="108">
        <v>2.4</v>
      </c>
      <c r="E62" s="108">
        <v>12.7</v>
      </c>
      <c r="F62" s="108">
        <v>0</v>
      </c>
      <c r="G62" s="108">
        <v>38.200000000000003</v>
      </c>
      <c r="H62" s="108">
        <v>19.600000000000001</v>
      </c>
    </row>
    <row r="63" spans="1:8" ht="21" customHeight="1" thickBot="1" x14ac:dyDescent="0.3">
      <c r="A63" s="109" t="s">
        <v>33</v>
      </c>
      <c r="B63" s="110">
        <v>0</v>
      </c>
      <c r="C63" s="110">
        <v>54.5</v>
      </c>
      <c r="D63" s="110">
        <v>3.5</v>
      </c>
      <c r="E63" s="110">
        <v>26.2</v>
      </c>
      <c r="F63" s="110">
        <v>0</v>
      </c>
      <c r="G63" s="110">
        <v>37.5</v>
      </c>
      <c r="H63" s="110">
        <v>75.400000000000006</v>
      </c>
    </row>
    <row r="64" spans="1:8" ht="21" customHeight="1" x14ac:dyDescent="0.25">
      <c r="A64" s="162" t="s">
        <v>296</v>
      </c>
      <c r="B64" s="162"/>
      <c r="C64" s="162"/>
      <c r="D64" s="162"/>
      <c r="E64" s="162"/>
      <c r="F64" s="162"/>
      <c r="G64" s="162"/>
      <c r="H64" s="162"/>
    </row>
  </sheetData>
  <mergeCells count="14">
    <mergeCell ref="A1:B1"/>
    <mergeCell ref="A2:H2"/>
    <mergeCell ref="A3:H3"/>
    <mergeCell ref="G5:G10"/>
    <mergeCell ref="H5:H10"/>
    <mergeCell ref="B5:D6"/>
    <mergeCell ref="A5:A10"/>
    <mergeCell ref="E5:E10"/>
    <mergeCell ref="F5:F10"/>
    <mergeCell ref="A64:H64"/>
    <mergeCell ref="A4:H4"/>
    <mergeCell ref="C7:C10"/>
    <mergeCell ref="D7:D10"/>
    <mergeCell ref="B7:B1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J65"/>
  <sheetViews>
    <sheetView zoomScaleNormal="100" workbookViewId="0">
      <selection activeCell="F16" sqref="F16"/>
    </sheetView>
  </sheetViews>
  <sheetFormatPr defaultColWidth="9.1796875" defaultRowHeight="14" x14ac:dyDescent="0.3"/>
  <cols>
    <col min="1" max="1" width="25.7265625" style="4" customWidth="1"/>
    <col min="2" max="10" width="14.7265625" style="42" customWidth="1"/>
    <col min="11" max="16384" width="9.1796875" style="4"/>
  </cols>
  <sheetData>
    <row r="1" spans="1:10" ht="32.25" customHeight="1" x14ac:dyDescent="0.3">
      <c r="A1" s="178" t="s">
        <v>287</v>
      </c>
      <c r="B1" s="178"/>
      <c r="C1" s="178"/>
    </row>
    <row r="2" spans="1:10" ht="15" x14ac:dyDescent="0.3">
      <c r="A2" s="183" t="s">
        <v>186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0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194"/>
      <c r="B4" s="194"/>
      <c r="C4" s="194"/>
      <c r="D4" s="194"/>
      <c r="E4" s="194"/>
      <c r="F4" s="194"/>
      <c r="G4" s="194"/>
      <c r="H4" s="194"/>
      <c r="I4" s="194"/>
      <c r="J4" s="194"/>
    </row>
    <row r="5" spans="1:10" s="5" customFormat="1" ht="15" customHeight="1" x14ac:dyDescent="0.25">
      <c r="A5" s="185"/>
      <c r="B5" s="180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thickBot="1" x14ac:dyDescent="0.3">
      <c r="A6" s="186"/>
      <c r="B6" s="181"/>
      <c r="C6" s="191"/>
      <c r="D6" s="192"/>
      <c r="E6" s="193"/>
      <c r="F6" s="181"/>
      <c r="G6" s="181"/>
      <c r="H6" s="181"/>
      <c r="I6" s="181"/>
      <c r="J6" s="181"/>
    </row>
    <row r="7" spans="1:10" s="5" customFormat="1" ht="15" customHeight="1" x14ac:dyDescent="0.25">
      <c r="A7" s="186"/>
      <c r="B7" s="181"/>
      <c r="C7" s="180" t="s">
        <v>181</v>
      </c>
      <c r="D7" s="180" t="s">
        <v>182</v>
      </c>
      <c r="E7" s="180" t="s">
        <v>183</v>
      </c>
      <c r="F7" s="181"/>
      <c r="G7" s="181"/>
      <c r="H7" s="181"/>
      <c r="I7" s="181"/>
      <c r="J7" s="181"/>
    </row>
    <row r="8" spans="1:10" s="5" customFormat="1" ht="11.5" x14ac:dyDescent="0.25">
      <c r="A8" s="186"/>
      <c r="B8" s="181"/>
      <c r="C8" s="181"/>
      <c r="D8" s="181"/>
      <c r="E8" s="181"/>
      <c r="F8" s="181"/>
      <c r="G8" s="181"/>
      <c r="H8" s="181"/>
      <c r="I8" s="181"/>
      <c r="J8" s="181"/>
    </row>
    <row r="9" spans="1:10" s="5" customFormat="1" ht="11.5" x14ac:dyDescent="0.25">
      <c r="A9" s="186"/>
      <c r="B9" s="181"/>
      <c r="C9" s="181"/>
      <c r="D9" s="181"/>
      <c r="E9" s="181"/>
      <c r="F9" s="181"/>
      <c r="G9" s="181"/>
      <c r="H9" s="181"/>
      <c r="I9" s="181"/>
      <c r="J9" s="181"/>
    </row>
    <row r="10" spans="1:10" s="5" customFormat="1" ht="12" thickBot="1" x14ac:dyDescent="0.3">
      <c r="A10" s="187"/>
      <c r="B10" s="182"/>
      <c r="C10" s="182"/>
      <c r="D10" s="182"/>
      <c r="E10" s="182"/>
      <c r="F10" s="182"/>
      <c r="G10" s="182"/>
      <c r="H10" s="182"/>
      <c r="I10" s="182"/>
      <c r="J10" s="182"/>
    </row>
    <row r="11" spans="1:10" x14ac:dyDescent="0.3">
      <c r="A11" s="34" t="s">
        <v>2</v>
      </c>
      <c r="B11" s="40"/>
      <c r="C11" s="40"/>
      <c r="D11" s="40"/>
      <c r="E11" s="40"/>
      <c r="F11" s="40"/>
      <c r="G11" s="40"/>
      <c r="H11" s="40"/>
      <c r="I11" s="40"/>
      <c r="J11" s="40"/>
    </row>
    <row r="12" spans="1:10" x14ac:dyDescent="0.3">
      <c r="A12" s="29" t="s">
        <v>3</v>
      </c>
      <c r="B12" s="72">
        <v>1650.8</v>
      </c>
      <c r="C12" s="72">
        <v>687.1</v>
      </c>
      <c r="D12" s="72">
        <v>757.3</v>
      </c>
      <c r="E12" s="72">
        <v>200.9</v>
      </c>
      <c r="F12" s="72">
        <v>366.1</v>
      </c>
      <c r="G12" s="72">
        <v>24.7</v>
      </c>
      <c r="H12" s="72">
        <v>343</v>
      </c>
      <c r="I12" s="72">
        <v>219.4</v>
      </c>
      <c r="J12" s="72">
        <v>1078.7</v>
      </c>
    </row>
    <row r="13" spans="1:10" x14ac:dyDescent="0.3">
      <c r="A13" s="29" t="s">
        <v>185</v>
      </c>
      <c r="B13" s="72">
        <v>1620.5</v>
      </c>
      <c r="C13" s="72">
        <v>680.4</v>
      </c>
      <c r="D13" s="72">
        <v>751.2</v>
      </c>
      <c r="E13" s="72">
        <v>183.5</v>
      </c>
      <c r="F13" s="72">
        <v>366.1</v>
      </c>
      <c r="G13" s="72">
        <v>24.7</v>
      </c>
      <c r="H13" s="72">
        <v>343</v>
      </c>
      <c r="I13" s="72">
        <v>219.4</v>
      </c>
      <c r="J13" s="72">
        <v>1055.0999999999999</v>
      </c>
    </row>
    <row r="14" spans="1:10" x14ac:dyDescent="0.3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3">
      <c r="A15" s="29" t="s">
        <v>5</v>
      </c>
      <c r="B15" s="72">
        <v>118.9</v>
      </c>
      <c r="C15" s="72">
        <v>50.9</v>
      </c>
      <c r="D15" s="72">
        <v>59.8</v>
      </c>
      <c r="E15" s="72">
        <v>7.3</v>
      </c>
      <c r="F15" s="72">
        <v>2.4</v>
      </c>
      <c r="G15" s="72" t="s">
        <v>16</v>
      </c>
      <c r="H15" s="72" t="s">
        <v>16</v>
      </c>
      <c r="I15" s="72" t="s">
        <v>16</v>
      </c>
      <c r="J15" s="72">
        <v>68.599999999999994</v>
      </c>
    </row>
    <row r="16" spans="1:10" x14ac:dyDescent="0.3">
      <c r="A16" s="29" t="s">
        <v>6</v>
      </c>
      <c r="B16" s="72">
        <v>134.5</v>
      </c>
      <c r="C16" s="72">
        <v>53.9</v>
      </c>
      <c r="D16" s="72">
        <v>72.8</v>
      </c>
      <c r="E16" s="72">
        <v>7.1</v>
      </c>
      <c r="F16" s="72">
        <v>3.1</v>
      </c>
      <c r="G16" s="72" t="s">
        <v>16</v>
      </c>
      <c r="H16" s="72" t="s">
        <v>16</v>
      </c>
      <c r="I16" s="72" t="s">
        <v>16</v>
      </c>
      <c r="J16" s="72">
        <v>81.599999999999994</v>
      </c>
    </row>
    <row r="17" spans="1:10" x14ac:dyDescent="0.3">
      <c r="A17" s="29" t="s">
        <v>7</v>
      </c>
      <c r="B17" s="72">
        <v>-15.7</v>
      </c>
      <c r="C17" s="72">
        <v>-3</v>
      </c>
      <c r="D17" s="72">
        <v>-13</v>
      </c>
      <c r="E17" s="72">
        <v>0.2</v>
      </c>
      <c r="F17" s="72">
        <v>-7.0000000000000007E-2</v>
      </c>
      <c r="G17" s="72" t="s">
        <v>16</v>
      </c>
      <c r="H17" s="72" t="s">
        <v>16</v>
      </c>
      <c r="I17" s="72" t="s">
        <v>16</v>
      </c>
      <c r="J17" s="72">
        <v>-13</v>
      </c>
    </row>
    <row r="18" spans="1:10" x14ac:dyDescent="0.3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x14ac:dyDescent="0.3">
      <c r="A19" s="29" t="s">
        <v>5</v>
      </c>
      <c r="B19" s="72">
        <v>22.8</v>
      </c>
      <c r="C19" s="72">
        <v>2.2000000000000002</v>
      </c>
      <c r="D19" s="72">
        <v>0</v>
      </c>
      <c r="E19" s="72">
        <v>19.600000000000001</v>
      </c>
      <c r="F19" s="72">
        <v>14.2</v>
      </c>
      <c r="G19" s="72" t="s">
        <v>16</v>
      </c>
      <c r="H19" s="72" t="s">
        <v>16</v>
      </c>
      <c r="I19" s="72" t="s">
        <v>16</v>
      </c>
      <c r="J19" s="72">
        <v>28.5</v>
      </c>
    </row>
    <row r="20" spans="1:10" x14ac:dyDescent="0.3">
      <c r="A20" s="29" t="s">
        <v>6</v>
      </c>
      <c r="B20" s="72">
        <v>22.3</v>
      </c>
      <c r="C20" s="72">
        <v>2.2999999999999998</v>
      </c>
      <c r="D20" s="72">
        <v>0</v>
      </c>
      <c r="E20" s="72">
        <v>19.2</v>
      </c>
      <c r="F20" s="72">
        <v>16.399999999999999</v>
      </c>
      <c r="G20" s="72" t="s">
        <v>16</v>
      </c>
      <c r="H20" s="72" t="s">
        <v>16</v>
      </c>
      <c r="I20" s="72" t="s">
        <v>16</v>
      </c>
      <c r="J20" s="72">
        <v>29.8</v>
      </c>
    </row>
    <row r="21" spans="1:10" x14ac:dyDescent="0.3">
      <c r="A21" s="29" t="s">
        <v>7</v>
      </c>
      <c r="B21" s="72">
        <v>0.5</v>
      </c>
      <c r="C21" s="72">
        <v>0</v>
      </c>
      <c r="D21" s="72">
        <v>0</v>
      </c>
      <c r="E21" s="72">
        <v>0.4</v>
      </c>
      <c r="F21" s="72">
        <v>-2.2000000000000002</v>
      </c>
      <c r="G21" s="72" t="s">
        <v>16</v>
      </c>
      <c r="H21" s="72" t="s">
        <v>16</v>
      </c>
      <c r="I21" s="72" t="s">
        <v>16</v>
      </c>
      <c r="J21" s="72">
        <v>-1.3</v>
      </c>
    </row>
    <row r="22" spans="1:10" x14ac:dyDescent="0.3">
      <c r="A22" s="29" t="s">
        <v>9</v>
      </c>
      <c r="B22" s="72">
        <v>29.8</v>
      </c>
      <c r="C22" s="72">
        <v>3.3</v>
      </c>
      <c r="D22" s="72">
        <v>8.3000000000000007</v>
      </c>
      <c r="E22" s="72">
        <v>18.2</v>
      </c>
      <c r="F22" s="72">
        <v>0.5</v>
      </c>
      <c r="G22" s="72" t="s">
        <v>16</v>
      </c>
      <c r="H22" s="72">
        <v>1.8</v>
      </c>
      <c r="I22" s="72" t="s">
        <v>16</v>
      </c>
      <c r="J22" s="72">
        <v>26.6</v>
      </c>
    </row>
    <row r="23" spans="1:10" ht="14.5" thickBot="1" x14ac:dyDescent="0.35">
      <c r="A23" s="26" t="s">
        <v>10</v>
      </c>
      <c r="B23" s="73">
        <v>1635.1</v>
      </c>
      <c r="C23" s="73">
        <v>680.7</v>
      </c>
      <c r="D23" s="73">
        <v>746.6</v>
      </c>
      <c r="E23" s="73">
        <v>202.3</v>
      </c>
      <c r="F23" s="73">
        <v>363.5</v>
      </c>
      <c r="G23" s="73">
        <v>24.7</v>
      </c>
      <c r="H23" s="73">
        <v>344.8</v>
      </c>
      <c r="I23" s="73">
        <v>219.4</v>
      </c>
      <c r="J23" s="73">
        <v>1067.4000000000001</v>
      </c>
    </row>
    <row r="24" spans="1:10" x14ac:dyDescent="0.3">
      <c r="A24" s="7" t="s">
        <v>11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3">
      <c r="A25" s="29" t="s">
        <v>12</v>
      </c>
      <c r="B25" s="72">
        <v>653.6</v>
      </c>
      <c r="C25" s="72">
        <v>355.3</v>
      </c>
      <c r="D25" s="72">
        <v>234.1</v>
      </c>
      <c r="E25" s="72">
        <v>64.2</v>
      </c>
      <c r="F25" s="72">
        <v>151.9</v>
      </c>
      <c r="G25" s="72" t="s">
        <v>16</v>
      </c>
      <c r="H25" s="72">
        <v>7.2</v>
      </c>
      <c r="I25" s="72" t="s">
        <v>172</v>
      </c>
      <c r="J25" s="72">
        <v>362.2</v>
      </c>
    </row>
    <row r="26" spans="1:10" x14ac:dyDescent="0.3">
      <c r="A26" s="29" t="s">
        <v>13</v>
      </c>
      <c r="B26" s="72">
        <v>981.5</v>
      </c>
      <c r="C26" s="72">
        <v>325.39999999999998</v>
      </c>
      <c r="D26" s="72">
        <v>512.5</v>
      </c>
      <c r="E26" s="72">
        <v>138.1</v>
      </c>
      <c r="F26" s="72">
        <v>211.6</v>
      </c>
      <c r="G26" s="72">
        <v>24.7</v>
      </c>
      <c r="H26" s="72">
        <v>337.6</v>
      </c>
      <c r="I26" s="72">
        <v>219.4</v>
      </c>
      <c r="J26" s="72">
        <v>705.2</v>
      </c>
    </row>
    <row r="27" spans="1:10" x14ac:dyDescent="0.3">
      <c r="A27" s="29" t="s">
        <v>14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0" ht="23" x14ac:dyDescent="0.3">
      <c r="A28" s="29" t="s">
        <v>246</v>
      </c>
      <c r="B28" s="72">
        <v>398.4</v>
      </c>
      <c r="C28" s="72">
        <v>1.1000000000000001</v>
      </c>
      <c r="D28" s="72">
        <v>299.60000000000002</v>
      </c>
      <c r="E28" s="72">
        <v>95.6</v>
      </c>
      <c r="F28" s="72">
        <v>26.5</v>
      </c>
      <c r="G28" s="72">
        <v>11.8</v>
      </c>
      <c r="H28" s="72">
        <v>7.5</v>
      </c>
      <c r="I28" s="72" t="s">
        <v>172</v>
      </c>
      <c r="J28" s="72">
        <v>436.7</v>
      </c>
    </row>
    <row r="29" spans="1:10" x14ac:dyDescent="0.3">
      <c r="A29" s="29" t="s">
        <v>15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0" ht="23" x14ac:dyDescent="0.3">
      <c r="A30" s="29" t="s">
        <v>238</v>
      </c>
      <c r="B30" s="72">
        <v>311</v>
      </c>
      <c r="C30" s="72">
        <v>277.39999999999998</v>
      </c>
      <c r="D30" s="72">
        <v>2.4</v>
      </c>
      <c r="E30" s="72">
        <v>31.2</v>
      </c>
      <c r="F30" s="72">
        <v>5.8</v>
      </c>
      <c r="G30" s="72">
        <v>0</v>
      </c>
      <c r="H30" s="72" t="s">
        <v>172</v>
      </c>
      <c r="I30" s="72" t="s">
        <v>172</v>
      </c>
      <c r="J30" s="72" t="s">
        <v>172</v>
      </c>
    </row>
    <row r="31" spans="1:10" ht="23" x14ac:dyDescent="0.3">
      <c r="A31" s="29" t="s">
        <v>239</v>
      </c>
      <c r="B31" s="72">
        <v>64.3</v>
      </c>
      <c r="C31" s="72">
        <v>39.200000000000003</v>
      </c>
      <c r="D31" s="72">
        <v>25</v>
      </c>
      <c r="E31" s="72">
        <v>0.1</v>
      </c>
      <c r="F31" s="72">
        <v>18.3</v>
      </c>
      <c r="G31" s="72">
        <v>0.3</v>
      </c>
      <c r="H31" s="72" t="s">
        <v>172</v>
      </c>
      <c r="I31" s="72" t="s">
        <v>172</v>
      </c>
      <c r="J31" s="72" t="s">
        <v>172</v>
      </c>
    </row>
    <row r="32" spans="1:10" ht="23" x14ac:dyDescent="0.3">
      <c r="A32" s="29" t="s">
        <v>248</v>
      </c>
      <c r="B32" s="72">
        <v>6.6</v>
      </c>
      <c r="C32" s="72">
        <v>0.2</v>
      </c>
      <c r="D32" s="72">
        <v>6</v>
      </c>
      <c r="E32" s="72">
        <v>0.2</v>
      </c>
      <c r="F32" s="72">
        <v>9.5</v>
      </c>
      <c r="G32" s="72" t="s">
        <v>172</v>
      </c>
      <c r="H32" s="72" t="s">
        <v>172</v>
      </c>
      <c r="I32" s="72" t="s">
        <v>172</v>
      </c>
      <c r="J32" s="72" t="s">
        <v>172</v>
      </c>
    </row>
    <row r="33" spans="1:10" x14ac:dyDescent="0.3">
      <c r="A33" s="29" t="s">
        <v>17</v>
      </c>
      <c r="B33" s="72">
        <v>186</v>
      </c>
      <c r="C33" s="72">
        <v>0.3</v>
      </c>
      <c r="D33" s="72">
        <v>171.5</v>
      </c>
      <c r="E33" s="72">
        <v>11</v>
      </c>
      <c r="F33" s="72">
        <v>151.30000000000001</v>
      </c>
      <c r="G33" s="72">
        <v>12.6</v>
      </c>
      <c r="H33" s="72">
        <v>293</v>
      </c>
      <c r="I33" s="72">
        <v>204.5</v>
      </c>
      <c r="J33" s="72">
        <v>260.5</v>
      </c>
    </row>
    <row r="34" spans="1:10" ht="23" x14ac:dyDescent="0.3">
      <c r="A34" s="29" t="s">
        <v>236</v>
      </c>
      <c r="B34" s="72">
        <v>15.2</v>
      </c>
      <c r="C34" s="72">
        <v>7.2</v>
      </c>
      <c r="D34" s="72">
        <v>8</v>
      </c>
      <c r="E34" s="72" t="s">
        <v>172</v>
      </c>
      <c r="F34" s="72" t="s">
        <v>172</v>
      </c>
      <c r="G34" s="72" t="s">
        <v>172</v>
      </c>
      <c r="H34" s="72">
        <v>37.1</v>
      </c>
      <c r="I34" s="72">
        <v>14.9</v>
      </c>
      <c r="J34" s="72">
        <v>8</v>
      </c>
    </row>
    <row r="35" spans="1:10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ht="23" x14ac:dyDescent="0.3">
      <c r="A36" s="29" t="s">
        <v>126</v>
      </c>
      <c r="B36" s="72">
        <v>1.2</v>
      </c>
      <c r="C36" s="72">
        <v>0</v>
      </c>
      <c r="D36" s="72">
        <v>0.7</v>
      </c>
      <c r="E36" s="72">
        <v>0.2</v>
      </c>
      <c r="F36" s="72">
        <v>8.9</v>
      </c>
      <c r="G36" s="72">
        <v>0</v>
      </c>
      <c r="H36" s="72">
        <v>5.8</v>
      </c>
      <c r="I36" s="72">
        <v>4.5</v>
      </c>
      <c r="J36" s="72">
        <v>1.5</v>
      </c>
    </row>
    <row r="37" spans="1:10" x14ac:dyDescent="0.3">
      <c r="A37" s="29" t="s">
        <v>19</v>
      </c>
      <c r="B37" s="72">
        <v>63.6</v>
      </c>
      <c r="C37" s="72">
        <v>0.2</v>
      </c>
      <c r="D37" s="72">
        <v>59.1</v>
      </c>
      <c r="E37" s="72">
        <v>4.0999999999999996</v>
      </c>
      <c r="F37" s="72">
        <v>66.7</v>
      </c>
      <c r="G37" s="72">
        <v>12.5</v>
      </c>
      <c r="H37" s="72">
        <v>176.5</v>
      </c>
      <c r="I37" s="72">
        <v>95.3</v>
      </c>
      <c r="J37" s="72">
        <v>130.1</v>
      </c>
    </row>
    <row r="38" spans="1:10" x14ac:dyDescent="0.3">
      <c r="A38" s="29" t="s">
        <v>20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0" x14ac:dyDescent="0.3">
      <c r="A39" s="29" t="s">
        <v>21</v>
      </c>
      <c r="B39" s="72">
        <v>15</v>
      </c>
      <c r="C39" s="72">
        <v>0.2</v>
      </c>
      <c r="D39" s="72">
        <v>14.3</v>
      </c>
      <c r="E39" s="72">
        <v>0.5</v>
      </c>
      <c r="F39" s="72">
        <v>6.6</v>
      </c>
      <c r="G39" s="72">
        <v>0.2</v>
      </c>
      <c r="H39" s="72">
        <v>34.9</v>
      </c>
      <c r="I39" s="72">
        <v>7.4</v>
      </c>
      <c r="J39" s="72">
        <v>16.2</v>
      </c>
    </row>
    <row r="40" spans="1:10" x14ac:dyDescent="0.3">
      <c r="A40" s="29" t="s">
        <v>22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ht="23" x14ac:dyDescent="0.3">
      <c r="A41" s="29" t="s">
        <v>173</v>
      </c>
      <c r="B41" s="72">
        <v>0.4</v>
      </c>
      <c r="C41" s="72" t="s">
        <v>16</v>
      </c>
      <c r="D41" s="72">
        <v>0</v>
      </c>
      <c r="E41" s="72">
        <v>0.4</v>
      </c>
      <c r="F41" s="72">
        <v>1.1000000000000001</v>
      </c>
      <c r="G41" s="72">
        <v>0.1</v>
      </c>
      <c r="H41" s="72">
        <v>2.7</v>
      </c>
      <c r="I41" s="72">
        <v>1.1000000000000001</v>
      </c>
      <c r="J41" s="72">
        <v>0.5</v>
      </c>
    </row>
    <row r="42" spans="1:10" ht="34.5" x14ac:dyDescent="0.3">
      <c r="A42" s="29" t="s">
        <v>250</v>
      </c>
      <c r="B42" s="72">
        <v>12.7</v>
      </c>
      <c r="C42" s="72">
        <v>0.2</v>
      </c>
      <c r="D42" s="72">
        <v>12.5</v>
      </c>
      <c r="E42" s="72">
        <v>0</v>
      </c>
      <c r="F42" s="72">
        <v>2.7</v>
      </c>
      <c r="G42" s="72">
        <v>0.1</v>
      </c>
      <c r="H42" s="72">
        <v>23.4</v>
      </c>
      <c r="I42" s="72">
        <v>3.6</v>
      </c>
      <c r="J42" s="72">
        <v>13.2</v>
      </c>
    </row>
    <row r="43" spans="1:10" x14ac:dyDescent="0.3">
      <c r="A43" s="29" t="s">
        <v>23</v>
      </c>
      <c r="B43" s="72">
        <v>1.7</v>
      </c>
      <c r="C43" s="72">
        <v>0</v>
      </c>
      <c r="D43" s="72">
        <v>1.6</v>
      </c>
      <c r="E43" s="72">
        <v>0.1</v>
      </c>
      <c r="F43" s="72">
        <v>1.8</v>
      </c>
      <c r="G43" s="72">
        <v>0</v>
      </c>
      <c r="H43" s="72">
        <v>6.3</v>
      </c>
      <c r="I43" s="72">
        <v>2</v>
      </c>
      <c r="J43" s="72">
        <v>2.1</v>
      </c>
    </row>
    <row r="44" spans="1:10" x14ac:dyDescent="0.3">
      <c r="A44" s="29" t="s">
        <v>24</v>
      </c>
      <c r="B44" s="72">
        <v>47.5</v>
      </c>
      <c r="C44" s="72">
        <v>0</v>
      </c>
      <c r="D44" s="72">
        <v>44.1</v>
      </c>
      <c r="E44" s="72">
        <v>3.2</v>
      </c>
      <c r="F44" s="72">
        <v>57.6</v>
      </c>
      <c r="G44" s="72">
        <v>12.3</v>
      </c>
      <c r="H44" s="72">
        <v>112.5</v>
      </c>
      <c r="I44" s="72">
        <v>72.8</v>
      </c>
      <c r="J44" s="72">
        <v>112.4</v>
      </c>
    </row>
    <row r="45" spans="1:10" x14ac:dyDescent="0.3">
      <c r="A45" s="29" t="s">
        <v>25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34.5" x14ac:dyDescent="0.3">
      <c r="A46" s="29" t="s">
        <v>252</v>
      </c>
      <c r="B46" s="72">
        <v>1.5</v>
      </c>
      <c r="C46" s="72">
        <v>0</v>
      </c>
      <c r="D46" s="72">
        <v>1.3</v>
      </c>
      <c r="E46" s="72">
        <v>0.2</v>
      </c>
      <c r="F46" s="72">
        <v>1.6</v>
      </c>
      <c r="G46" s="72">
        <v>0</v>
      </c>
      <c r="H46" s="72">
        <v>16.3</v>
      </c>
      <c r="I46" s="72">
        <v>7.6</v>
      </c>
      <c r="J46" s="72">
        <v>1.8</v>
      </c>
    </row>
    <row r="47" spans="1:10" ht="23" x14ac:dyDescent="0.3">
      <c r="A47" s="29" t="s">
        <v>116</v>
      </c>
      <c r="B47" s="72">
        <v>0.1</v>
      </c>
      <c r="C47" s="72" t="s">
        <v>16</v>
      </c>
      <c r="D47" s="72">
        <v>0.1</v>
      </c>
      <c r="E47" s="72">
        <v>0</v>
      </c>
      <c r="F47" s="72">
        <v>0</v>
      </c>
      <c r="G47" s="72">
        <v>0</v>
      </c>
      <c r="H47" s="72">
        <v>3.3</v>
      </c>
      <c r="I47" s="72">
        <v>1.1000000000000001</v>
      </c>
      <c r="J47" s="72">
        <v>0.1</v>
      </c>
    </row>
    <row r="48" spans="1:10" ht="23" x14ac:dyDescent="0.3">
      <c r="A48" s="29" t="s">
        <v>253</v>
      </c>
      <c r="B48" s="72">
        <v>0</v>
      </c>
      <c r="C48" s="72" t="s">
        <v>16</v>
      </c>
      <c r="D48" s="72">
        <v>0</v>
      </c>
      <c r="E48" s="72">
        <v>0</v>
      </c>
      <c r="F48" s="72">
        <v>0</v>
      </c>
      <c r="G48" s="72">
        <v>0</v>
      </c>
      <c r="H48" s="72">
        <v>0.3</v>
      </c>
      <c r="I48" s="72">
        <v>0.1</v>
      </c>
      <c r="J48" s="72">
        <v>0</v>
      </c>
    </row>
    <row r="49" spans="1:10" ht="23" x14ac:dyDescent="0.3">
      <c r="A49" s="29" t="s">
        <v>254</v>
      </c>
      <c r="B49" s="72">
        <v>0.3</v>
      </c>
      <c r="C49" s="72" t="s">
        <v>16</v>
      </c>
      <c r="D49" s="72">
        <v>0.3</v>
      </c>
      <c r="E49" s="72">
        <v>0</v>
      </c>
      <c r="F49" s="72">
        <v>0.4</v>
      </c>
      <c r="G49" s="72">
        <v>0.1</v>
      </c>
      <c r="H49" s="72">
        <v>3.9</v>
      </c>
      <c r="I49" s="72">
        <v>1.7</v>
      </c>
      <c r="J49" s="72">
        <v>0.6</v>
      </c>
    </row>
    <row r="50" spans="1:10" ht="34.5" x14ac:dyDescent="0.3">
      <c r="A50" s="29" t="s">
        <v>255</v>
      </c>
      <c r="B50" s="72">
        <v>0.2</v>
      </c>
      <c r="C50" s="72" t="s">
        <v>16</v>
      </c>
      <c r="D50" s="72">
        <v>0.2</v>
      </c>
      <c r="E50" s="72">
        <v>0</v>
      </c>
      <c r="F50" s="72">
        <v>0.8</v>
      </c>
      <c r="G50" s="72">
        <v>0</v>
      </c>
      <c r="H50" s="72">
        <v>18.100000000000001</v>
      </c>
      <c r="I50" s="72">
        <v>6.7</v>
      </c>
      <c r="J50" s="72">
        <v>0.9</v>
      </c>
    </row>
    <row r="51" spans="1:10" ht="23" x14ac:dyDescent="0.3">
      <c r="A51" s="29" t="s">
        <v>117</v>
      </c>
      <c r="B51" s="72">
        <v>2.7</v>
      </c>
      <c r="C51" s="72">
        <v>0</v>
      </c>
      <c r="D51" s="72">
        <v>2.6</v>
      </c>
      <c r="E51" s="72">
        <v>0</v>
      </c>
      <c r="F51" s="72">
        <v>16</v>
      </c>
      <c r="G51" s="72">
        <v>0.5</v>
      </c>
      <c r="H51" s="72">
        <v>25.1</v>
      </c>
      <c r="I51" s="72">
        <v>10.4</v>
      </c>
      <c r="J51" s="72">
        <v>19</v>
      </c>
    </row>
    <row r="52" spans="1:10" x14ac:dyDescent="0.3">
      <c r="A52" s="29" t="s">
        <v>118</v>
      </c>
      <c r="B52" s="72">
        <v>3.8</v>
      </c>
      <c r="C52" s="72" t="s">
        <v>16</v>
      </c>
      <c r="D52" s="72">
        <v>3.8</v>
      </c>
      <c r="E52" s="72">
        <v>0</v>
      </c>
      <c r="F52" s="72">
        <v>2.1</v>
      </c>
      <c r="G52" s="72">
        <v>0.5</v>
      </c>
      <c r="H52" s="72">
        <v>40.1</v>
      </c>
      <c r="I52" s="72">
        <v>18.3</v>
      </c>
      <c r="J52" s="72">
        <v>6.2</v>
      </c>
    </row>
    <row r="53" spans="1:10" ht="23" x14ac:dyDescent="0.3">
      <c r="A53" s="29" t="s">
        <v>119</v>
      </c>
      <c r="B53" s="72">
        <v>0.1</v>
      </c>
      <c r="C53" s="72" t="s">
        <v>16</v>
      </c>
      <c r="D53" s="72">
        <v>0.1</v>
      </c>
      <c r="E53" s="72">
        <v>0</v>
      </c>
      <c r="F53" s="72">
        <v>0.1</v>
      </c>
      <c r="G53" s="72">
        <v>0</v>
      </c>
      <c r="H53" s="72">
        <v>3.6</v>
      </c>
      <c r="I53" s="72">
        <v>1.1000000000000001</v>
      </c>
      <c r="J53" s="72">
        <v>0.1</v>
      </c>
    </row>
    <row r="54" spans="1:10" ht="34.5" x14ac:dyDescent="0.3">
      <c r="A54" s="29" t="s">
        <v>256</v>
      </c>
      <c r="B54" s="72">
        <v>15</v>
      </c>
      <c r="C54" s="72">
        <v>0</v>
      </c>
      <c r="D54" s="72">
        <v>14.1</v>
      </c>
      <c r="E54" s="72">
        <v>0.9</v>
      </c>
      <c r="F54" s="72">
        <v>0.9</v>
      </c>
      <c r="G54" s="72">
        <v>0</v>
      </c>
      <c r="H54" s="72">
        <v>17.7</v>
      </c>
      <c r="I54" s="72">
        <v>3.1</v>
      </c>
      <c r="J54" s="72">
        <v>15.4</v>
      </c>
    </row>
    <row r="55" spans="1:10" ht="34.5" x14ac:dyDescent="0.3">
      <c r="A55" s="29" t="s">
        <v>257</v>
      </c>
      <c r="B55" s="72">
        <v>21.6</v>
      </c>
      <c r="C55" s="72">
        <v>0</v>
      </c>
      <c r="D55" s="72">
        <v>19.600000000000001</v>
      </c>
      <c r="E55" s="72">
        <v>2</v>
      </c>
      <c r="F55" s="72">
        <v>34.1</v>
      </c>
      <c r="G55" s="72">
        <v>11.2</v>
      </c>
      <c r="H55" s="72">
        <v>159.6</v>
      </c>
      <c r="I55" s="72">
        <v>11.5</v>
      </c>
      <c r="J55" s="72">
        <v>66</v>
      </c>
    </row>
    <row r="56" spans="1:10" ht="23" x14ac:dyDescent="0.3">
      <c r="A56" s="29" t="s">
        <v>120</v>
      </c>
      <c r="B56" s="72">
        <v>0.7</v>
      </c>
      <c r="C56" s="72">
        <v>0</v>
      </c>
      <c r="D56" s="72">
        <v>0.7</v>
      </c>
      <c r="E56" s="72">
        <v>0</v>
      </c>
      <c r="F56" s="72">
        <v>0.4</v>
      </c>
      <c r="G56" s="72">
        <v>0</v>
      </c>
      <c r="H56" s="72">
        <v>13.8</v>
      </c>
      <c r="I56" s="72">
        <v>2.5</v>
      </c>
      <c r="J56" s="72">
        <v>0.8</v>
      </c>
    </row>
    <row r="57" spans="1:10" ht="46" x14ac:dyDescent="0.3">
      <c r="A57" s="29" t="s">
        <v>258</v>
      </c>
      <c r="B57" s="72">
        <v>0.2</v>
      </c>
      <c r="C57" s="72" t="s">
        <v>16</v>
      </c>
      <c r="D57" s="72">
        <v>0.2</v>
      </c>
      <c r="E57" s="72">
        <v>0</v>
      </c>
      <c r="F57" s="72">
        <v>0.2</v>
      </c>
      <c r="G57" s="72">
        <v>0</v>
      </c>
      <c r="H57" s="72">
        <v>7.6</v>
      </c>
      <c r="I57" s="72">
        <v>1.6</v>
      </c>
      <c r="J57" s="72">
        <v>0.3</v>
      </c>
    </row>
    <row r="58" spans="1:10" ht="23" x14ac:dyDescent="0.3">
      <c r="A58" s="29" t="s">
        <v>121</v>
      </c>
      <c r="B58" s="72">
        <v>1.1000000000000001</v>
      </c>
      <c r="C58" s="72" t="s">
        <v>16</v>
      </c>
      <c r="D58" s="72">
        <v>1.1000000000000001</v>
      </c>
      <c r="E58" s="72">
        <v>0</v>
      </c>
      <c r="F58" s="72">
        <v>0.4</v>
      </c>
      <c r="G58" s="72">
        <v>0</v>
      </c>
      <c r="H58" s="72">
        <v>15.5</v>
      </c>
      <c r="I58" s="72">
        <v>3.3</v>
      </c>
      <c r="J58" s="72">
        <v>1.2</v>
      </c>
    </row>
    <row r="59" spans="1:10" ht="23" x14ac:dyDescent="0.3">
      <c r="A59" s="29" t="s">
        <v>245</v>
      </c>
      <c r="B59" s="72">
        <v>1.1000000000000001</v>
      </c>
      <c r="C59" s="72">
        <v>0</v>
      </c>
      <c r="D59" s="72">
        <v>0.7</v>
      </c>
      <c r="E59" s="72">
        <v>0.4</v>
      </c>
      <c r="F59" s="72">
        <v>2.5</v>
      </c>
      <c r="G59" s="72">
        <v>0</v>
      </c>
      <c r="H59" s="72">
        <v>29.1</v>
      </c>
      <c r="I59" s="72">
        <v>15.1</v>
      </c>
      <c r="J59" s="72">
        <v>1.5</v>
      </c>
    </row>
    <row r="60" spans="1:10" x14ac:dyDescent="0.3">
      <c r="A60" s="29" t="s">
        <v>30</v>
      </c>
      <c r="B60" s="72">
        <v>1.9</v>
      </c>
      <c r="C60" s="72">
        <v>0</v>
      </c>
      <c r="D60" s="72">
        <v>1.9</v>
      </c>
      <c r="E60" s="72">
        <v>0</v>
      </c>
      <c r="F60" s="72">
        <v>4</v>
      </c>
      <c r="G60" s="72">
        <v>0</v>
      </c>
      <c r="H60" s="72">
        <v>3.6</v>
      </c>
      <c r="I60" s="72">
        <v>1.4</v>
      </c>
      <c r="J60" s="72">
        <v>2</v>
      </c>
    </row>
    <row r="61" spans="1:10" x14ac:dyDescent="0.3">
      <c r="A61" s="29" t="s">
        <v>31</v>
      </c>
      <c r="B61" s="72">
        <v>48.8</v>
      </c>
      <c r="C61" s="72">
        <v>0</v>
      </c>
      <c r="D61" s="72">
        <v>48.1</v>
      </c>
      <c r="E61" s="72">
        <v>0.5</v>
      </c>
      <c r="F61" s="72">
        <v>28.8</v>
      </c>
      <c r="G61" s="72">
        <v>0</v>
      </c>
      <c r="H61" s="72">
        <v>29.6</v>
      </c>
      <c r="I61" s="72">
        <v>5.3</v>
      </c>
      <c r="J61" s="72">
        <v>50.5</v>
      </c>
    </row>
    <row r="62" spans="1:10" x14ac:dyDescent="0.3">
      <c r="A62" s="29" t="s">
        <v>32</v>
      </c>
      <c r="B62" s="72">
        <v>8.1999999999999993</v>
      </c>
      <c r="C62" s="72">
        <v>0.1</v>
      </c>
      <c r="D62" s="72">
        <v>5.2</v>
      </c>
      <c r="E62" s="72">
        <v>2.2999999999999998</v>
      </c>
      <c r="F62" s="72">
        <v>14.4</v>
      </c>
      <c r="G62" s="72">
        <v>0</v>
      </c>
      <c r="H62" s="72">
        <v>38.700000000000003</v>
      </c>
      <c r="I62" s="72">
        <v>19.600000000000001</v>
      </c>
      <c r="J62" s="72">
        <v>8.9</v>
      </c>
    </row>
    <row r="63" spans="1:10" ht="14.5" thickBot="1" x14ac:dyDescent="0.35">
      <c r="A63" s="26" t="s">
        <v>33</v>
      </c>
      <c r="B63" s="73">
        <v>62.3</v>
      </c>
      <c r="C63" s="73">
        <v>0</v>
      </c>
      <c r="D63" s="73">
        <v>56.5</v>
      </c>
      <c r="E63" s="73">
        <v>3.9</v>
      </c>
      <c r="F63" s="73">
        <v>27.3</v>
      </c>
      <c r="G63" s="73">
        <v>0</v>
      </c>
      <c r="H63" s="73">
        <v>38.799999999999997</v>
      </c>
      <c r="I63" s="73">
        <v>78.400000000000006</v>
      </c>
      <c r="J63" s="73">
        <v>67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5" spans="1:10" x14ac:dyDescent="0.3">
      <c r="A65" s="5"/>
      <c r="B65" s="41"/>
      <c r="C65" s="41"/>
      <c r="D65" s="41"/>
      <c r="E65" s="41"/>
      <c r="F65" s="41"/>
      <c r="G65" s="41"/>
      <c r="H65" s="41"/>
      <c r="I65" s="41"/>
      <c r="J65" s="41"/>
    </row>
  </sheetData>
  <mergeCells count="16">
    <mergeCell ref="A1:C1"/>
    <mergeCell ref="A64:J64"/>
    <mergeCell ref="B5:B10"/>
    <mergeCell ref="A2:J2"/>
    <mergeCell ref="A3:J3"/>
    <mergeCell ref="A5:A10"/>
    <mergeCell ref="C5:E6"/>
    <mergeCell ref="F5:F10"/>
    <mergeCell ref="G5:G10"/>
    <mergeCell ref="H5:H10"/>
    <mergeCell ref="I5:I10"/>
    <mergeCell ref="J5:J10"/>
    <mergeCell ref="C7:C10"/>
    <mergeCell ref="D7:D10"/>
    <mergeCell ref="E7:E10"/>
    <mergeCell ref="A4:J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64"/>
  <sheetViews>
    <sheetView zoomScaleNormal="100" workbookViewId="0">
      <selection activeCell="F16" sqref="F16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0" ht="40.5" customHeight="1" x14ac:dyDescent="0.3">
      <c r="A1" s="178" t="s">
        <v>287</v>
      </c>
      <c r="B1" s="178"/>
      <c r="C1" s="178"/>
    </row>
    <row r="2" spans="1:10" ht="15" x14ac:dyDescent="0.3">
      <c r="A2" s="183" t="s">
        <v>194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0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194"/>
      <c r="B4" s="194"/>
      <c r="C4" s="194"/>
      <c r="D4" s="194"/>
      <c r="E4" s="194"/>
      <c r="F4" s="194"/>
      <c r="G4" s="194"/>
      <c r="H4" s="194"/>
      <c r="I4" s="194"/>
      <c r="J4" s="194"/>
    </row>
    <row r="5" spans="1:10" s="5" customFormat="1" ht="15" customHeight="1" x14ac:dyDescent="0.25">
      <c r="A5" s="195"/>
      <c r="B5" s="180" t="s">
        <v>1</v>
      </c>
      <c r="C5" s="189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thickBot="1" x14ac:dyDescent="0.3">
      <c r="A6" s="196"/>
      <c r="B6" s="181"/>
      <c r="C6" s="192"/>
      <c r="D6" s="192"/>
      <c r="E6" s="193"/>
      <c r="F6" s="181"/>
      <c r="G6" s="181"/>
      <c r="H6" s="181"/>
      <c r="I6" s="181"/>
      <c r="J6" s="181"/>
    </row>
    <row r="7" spans="1:10" s="5" customFormat="1" ht="15" customHeight="1" x14ac:dyDescent="0.25">
      <c r="A7" s="196"/>
      <c r="B7" s="181"/>
      <c r="C7" s="180" t="s">
        <v>181</v>
      </c>
      <c r="D7" s="190" t="s">
        <v>182</v>
      </c>
      <c r="E7" s="180" t="s">
        <v>183</v>
      </c>
      <c r="F7" s="181"/>
      <c r="G7" s="181"/>
      <c r="H7" s="181"/>
      <c r="I7" s="181"/>
      <c r="J7" s="181"/>
    </row>
    <row r="8" spans="1:10" s="5" customFormat="1" ht="11.5" x14ac:dyDescent="0.25">
      <c r="A8" s="196"/>
      <c r="B8" s="181"/>
      <c r="C8" s="181"/>
      <c r="D8" s="198"/>
      <c r="E8" s="181"/>
      <c r="F8" s="181"/>
      <c r="G8" s="181"/>
      <c r="H8" s="181"/>
      <c r="I8" s="181"/>
      <c r="J8" s="181"/>
    </row>
    <row r="9" spans="1:10" s="5" customFormat="1" ht="11.5" x14ac:dyDescent="0.25">
      <c r="A9" s="196"/>
      <c r="B9" s="181"/>
      <c r="C9" s="181"/>
      <c r="D9" s="198"/>
      <c r="E9" s="181"/>
      <c r="F9" s="181"/>
      <c r="G9" s="181"/>
      <c r="H9" s="181"/>
      <c r="I9" s="181"/>
      <c r="J9" s="181"/>
    </row>
    <row r="10" spans="1:10" s="5" customFormat="1" ht="12" thickBot="1" x14ac:dyDescent="0.3">
      <c r="A10" s="197"/>
      <c r="B10" s="182"/>
      <c r="C10" s="182"/>
      <c r="D10" s="193"/>
      <c r="E10" s="182"/>
      <c r="F10" s="182"/>
      <c r="G10" s="182"/>
      <c r="H10" s="182"/>
      <c r="I10" s="182"/>
      <c r="J10" s="182"/>
    </row>
    <row r="11" spans="1:10" ht="15" customHeight="1" x14ac:dyDescent="0.3">
      <c r="A11" s="7" t="s">
        <v>2</v>
      </c>
      <c r="B11" s="23"/>
      <c r="C11" s="23"/>
      <c r="D11" s="22"/>
      <c r="E11" s="22"/>
      <c r="F11" s="22"/>
      <c r="G11" s="22"/>
      <c r="H11" s="22"/>
      <c r="I11" s="22"/>
      <c r="J11" s="22"/>
    </row>
    <row r="12" spans="1:10" s="5" customFormat="1" ht="15" customHeight="1" x14ac:dyDescent="0.25">
      <c r="A12" s="29" t="s">
        <v>3</v>
      </c>
      <c r="B12" s="72">
        <v>1664</v>
      </c>
      <c r="C12" s="72">
        <v>702</v>
      </c>
      <c r="D12" s="72">
        <v>751.8</v>
      </c>
      <c r="E12" s="72">
        <v>204.3</v>
      </c>
      <c r="F12" s="72">
        <v>381.5</v>
      </c>
      <c r="G12" s="72">
        <v>23.5</v>
      </c>
      <c r="H12" s="72">
        <v>349.8</v>
      </c>
      <c r="I12" s="72">
        <v>209.7</v>
      </c>
      <c r="J12" s="72">
        <v>1050.8</v>
      </c>
    </row>
    <row r="13" spans="1:10" s="5" customFormat="1" ht="15" customHeight="1" x14ac:dyDescent="0.25">
      <c r="A13" s="29" t="s">
        <v>185</v>
      </c>
      <c r="B13" s="72">
        <v>1635.7</v>
      </c>
      <c r="C13" s="72">
        <v>697.4</v>
      </c>
      <c r="D13" s="72">
        <v>745.7</v>
      </c>
      <c r="E13" s="72">
        <v>186.8</v>
      </c>
      <c r="F13" s="72">
        <v>381.5</v>
      </c>
      <c r="G13" s="72">
        <v>23.5</v>
      </c>
      <c r="H13" s="72">
        <v>349.8</v>
      </c>
      <c r="I13" s="72">
        <v>209.7</v>
      </c>
      <c r="J13" s="72">
        <v>1027.0999999999999</v>
      </c>
    </row>
    <row r="14" spans="1:10" s="5" customFormat="1" ht="15" customHeight="1" x14ac:dyDescent="0.25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s="5" customFormat="1" ht="15" customHeight="1" x14ac:dyDescent="0.25">
      <c r="A15" s="29" t="s">
        <v>5</v>
      </c>
      <c r="B15" s="72">
        <v>108.4</v>
      </c>
      <c r="C15" s="72">
        <v>51.1</v>
      </c>
      <c r="D15" s="72">
        <v>48.3</v>
      </c>
      <c r="E15" s="72">
        <v>8.1999999999999993</v>
      </c>
      <c r="F15" s="72">
        <v>3.1</v>
      </c>
      <c r="G15" s="72" t="s">
        <v>16</v>
      </c>
      <c r="H15" s="72" t="s">
        <v>16</v>
      </c>
      <c r="I15" s="72" t="s">
        <v>16</v>
      </c>
      <c r="J15" s="72">
        <v>58.3</v>
      </c>
    </row>
    <row r="16" spans="1:10" s="5" customFormat="1" ht="15" customHeight="1" x14ac:dyDescent="0.25">
      <c r="A16" s="29" t="s">
        <v>6</v>
      </c>
      <c r="B16" s="72">
        <v>119</v>
      </c>
      <c r="C16" s="72">
        <v>50.2</v>
      </c>
      <c r="D16" s="72">
        <v>57.8</v>
      </c>
      <c r="E16" s="72">
        <v>10.199999999999999</v>
      </c>
      <c r="F16" s="72">
        <v>3.5</v>
      </c>
      <c r="G16" s="72" t="s">
        <v>16</v>
      </c>
      <c r="H16" s="72" t="s">
        <v>16</v>
      </c>
      <c r="I16" s="72" t="s">
        <v>16</v>
      </c>
      <c r="J16" s="72">
        <v>70</v>
      </c>
    </row>
    <row r="17" spans="1:10" s="5" customFormat="1" ht="15" customHeight="1" x14ac:dyDescent="0.25">
      <c r="A17" s="29" t="s">
        <v>7</v>
      </c>
      <c r="B17" s="72">
        <v>-10.6</v>
      </c>
      <c r="C17" s="72">
        <v>0.9</v>
      </c>
      <c r="D17" s="72">
        <v>-9.5</v>
      </c>
      <c r="E17" s="72">
        <v>-2</v>
      </c>
      <c r="F17" s="72">
        <v>-0.4</v>
      </c>
      <c r="G17" s="72" t="s">
        <v>16</v>
      </c>
      <c r="H17" s="72" t="s">
        <v>16</v>
      </c>
      <c r="I17" s="72" t="s">
        <v>16</v>
      </c>
      <c r="J17" s="72">
        <v>-11.7</v>
      </c>
    </row>
    <row r="18" spans="1:10" s="5" customFormat="1" ht="15" customHeight="1" x14ac:dyDescent="0.25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s="5" customFormat="1" ht="15" customHeight="1" x14ac:dyDescent="0.25">
      <c r="A19" s="29" t="s">
        <v>5</v>
      </c>
      <c r="B19" s="72">
        <v>21.8</v>
      </c>
      <c r="C19" s="72">
        <v>2.2999999999999998</v>
      </c>
      <c r="D19" s="72">
        <v>0</v>
      </c>
      <c r="E19" s="72">
        <v>18.7</v>
      </c>
      <c r="F19" s="72">
        <v>17.2</v>
      </c>
      <c r="G19" s="72">
        <v>0.1</v>
      </c>
      <c r="H19" s="72" t="s">
        <v>16</v>
      </c>
      <c r="I19" s="72" t="s">
        <v>16</v>
      </c>
      <c r="J19" s="72">
        <v>29.1</v>
      </c>
    </row>
    <row r="20" spans="1:10" s="5" customFormat="1" ht="15" customHeight="1" x14ac:dyDescent="0.25">
      <c r="A20" s="29" t="s">
        <v>6</v>
      </c>
      <c r="B20" s="72">
        <v>21</v>
      </c>
      <c r="C20" s="72">
        <v>2.2000000000000002</v>
      </c>
      <c r="D20" s="72">
        <v>0.4</v>
      </c>
      <c r="E20" s="72">
        <v>17.600000000000001</v>
      </c>
      <c r="F20" s="72">
        <v>16.899999999999999</v>
      </c>
      <c r="G20" s="72">
        <v>0.1</v>
      </c>
      <c r="H20" s="72" t="s">
        <v>16</v>
      </c>
      <c r="I20" s="72" t="s">
        <v>16</v>
      </c>
      <c r="J20" s="72">
        <v>27.8</v>
      </c>
    </row>
    <row r="21" spans="1:10" s="5" customFormat="1" ht="15" customHeight="1" x14ac:dyDescent="0.25">
      <c r="A21" s="29" t="s">
        <v>7</v>
      </c>
      <c r="B21" s="72">
        <v>0.8</v>
      </c>
      <c r="C21" s="72">
        <v>0.1</v>
      </c>
      <c r="D21" s="72">
        <v>-0.4</v>
      </c>
      <c r="E21" s="72">
        <v>1.1000000000000001</v>
      </c>
      <c r="F21" s="72">
        <v>0.3</v>
      </c>
      <c r="G21" s="72">
        <v>0</v>
      </c>
      <c r="H21" s="72" t="s">
        <v>16</v>
      </c>
      <c r="I21" s="72" t="s">
        <v>16</v>
      </c>
      <c r="J21" s="72">
        <v>1.3</v>
      </c>
    </row>
    <row r="22" spans="1:10" s="5" customFormat="1" ht="15" customHeight="1" x14ac:dyDescent="0.25">
      <c r="A22" s="29" t="s">
        <v>9</v>
      </c>
      <c r="B22" s="72">
        <v>29</v>
      </c>
      <c r="C22" s="72">
        <v>3.9</v>
      </c>
      <c r="D22" s="72">
        <v>8.6</v>
      </c>
      <c r="E22" s="72">
        <v>16.5</v>
      </c>
      <c r="F22" s="72">
        <v>0.6</v>
      </c>
      <c r="G22" s="72" t="s">
        <v>16</v>
      </c>
      <c r="H22" s="72">
        <v>2</v>
      </c>
      <c r="I22" s="72" t="s">
        <v>16</v>
      </c>
      <c r="J22" s="72">
        <v>25.3</v>
      </c>
    </row>
    <row r="23" spans="1:10" s="5" customFormat="1" ht="15" customHeight="1" thickBot="1" x14ac:dyDescent="0.3">
      <c r="A23" s="26" t="s">
        <v>10</v>
      </c>
      <c r="B23" s="73">
        <v>1654.9</v>
      </c>
      <c r="C23" s="73">
        <v>702.3</v>
      </c>
      <c r="D23" s="73">
        <v>744.4</v>
      </c>
      <c r="E23" s="73">
        <v>202.4</v>
      </c>
      <c r="F23" s="73">
        <v>382</v>
      </c>
      <c r="G23" s="73">
        <v>23.5</v>
      </c>
      <c r="H23" s="73">
        <v>351.8</v>
      </c>
      <c r="I23" s="73">
        <v>209.7</v>
      </c>
      <c r="J23" s="73">
        <v>1042</v>
      </c>
    </row>
    <row r="24" spans="1:10" ht="15" customHeight="1" x14ac:dyDescent="0.3">
      <c r="A24" s="7" t="s">
        <v>11</v>
      </c>
      <c r="B24" s="84"/>
      <c r="C24" s="84"/>
      <c r="D24" s="84"/>
      <c r="E24" s="84"/>
      <c r="F24" s="84"/>
      <c r="G24" s="84"/>
      <c r="H24" s="84"/>
      <c r="I24" s="84"/>
      <c r="J24" s="84"/>
    </row>
    <row r="25" spans="1:10" s="5" customFormat="1" ht="15" customHeight="1" x14ac:dyDescent="0.25">
      <c r="A25" s="29" t="s">
        <v>12</v>
      </c>
      <c r="B25" s="72">
        <v>660.1</v>
      </c>
      <c r="C25" s="72">
        <v>369.8</v>
      </c>
      <c r="D25" s="72">
        <v>221.4</v>
      </c>
      <c r="E25" s="72">
        <v>68.900000000000006</v>
      </c>
      <c r="F25" s="72">
        <v>164</v>
      </c>
      <c r="G25" s="72" t="s">
        <v>16</v>
      </c>
      <c r="H25" s="72">
        <v>6.4</v>
      </c>
      <c r="I25" s="72" t="s">
        <v>16</v>
      </c>
      <c r="J25" s="72">
        <v>344.5</v>
      </c>
    </row>
    <row r="26" spans="1:10" s="5" customFormat="1" ht="15" customHeight="1" x14ac:dyDescent="0.25">
      <c r="A26" s="29" t="s">
        <v>13</v>
      </c>
      <c r="B26" s="72">
        <v>994.8</v>
      </c>
      <c r="C26" s="72">
        <v>332.5</v>
      </c>
      <c r="D26" s="72">
        <v>523</v>
      </c>
      <c r="E26" s="72">
        <v>133.5</v>
      </c>
      <c r="F26" s="72">
        <v>218</v>
      </c>
      <c r="G26" s="72">
        <v>23.5</v>
      </c>
      <c r="H26" s="72">
        <v>345.4</v>
      </c>
      <c r="I26" s="72">
        <v>209.7</v>
      </c>
      <c r="J26" s="72">
        <v>697.5</v>
      </c>
    </row>
    <row r="27" spans="1:10" s="5" customFormat="1" ht="15" customHeight="1" x14ac:dyDescent="0.25">
      <c r="A27" s="29" t="s">
        <v>14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0" s="5" customFormat="1" ht="23" x14ac:dyDescent="0.25">
      <c r="A28" s="29" t="s">
        <v>237</v>
      </c>
      <c r="B28" s="72">
        <v>399.4</v>
      </c>
      <c r="C28" s="72">
        <v>1</v>
      </c>
      <c r="D28" s="72">
        <v>305.8</v>
      </c>
      <c r="E28" s="72">
        <v>90.3</v>
      </c>
      <c r="F28" s="72">
        <v>21.1</v>
      </c>
      <c r="G28" s="72">
        <v>8.4</v>
      </c>
      <c r="H28" s="72">
        <v>6.2</v>
      </c>
      <c r="I28" s="72" t="s">
        <v>16</v>
      </c>
      <c r="J28" s="72">
        <v>426</v>
      </c>
    </row>
    <row r="29" spans="1:10" s="5" customFormat="1" ht="15" customHeight="1" x14ac:dyDescent="0.25">
      <c r="A29" s="29" t="s">
        <v>15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0" s="5" customFormat="1" ht="24.75" customHeight="1" x14ac:dyDescent="0.25">
      <c r="A30" s="29" t="s">
        <v>238</v>
      </c>
      <c r="B30" s="72">
        <v>318.7</v>
      </c>
      <c r="C30" s="72">
        <v>284.10000000000002</v>
      </c>
      <c r="D30" s="72">
        <v>2</v>
      </c>
      <c r="E30" s="72">
        <v>32.6</v>
      </c>
      <c r="F30" s="72">
        <v>7.9</v>
      </c>
      <c r="G30" s="72" t="s">
        <v>16</v>
      </c>
      <c r="H30" s="72" t="s">
        <v>16</v>
      </c>
      <c r="I30" s="72" t="s">
        <v>16</v>
      </c>
      <c r="J30" s="72" t="s">
        <v>16</v>
      </c>
    </row>
    <row r="31" spans="1:10" s="5" customFormat="1" ht="30" customHeight="1" x14ac:dyDescent="0.25">
      <c r="A31" s="29" t="s">
        <v>239</v>
      </c>
      <c r="B31" s="72">
        <v>66.099999999999994</v>
      </c>
      <c r="C31" s="72">
        <v>39.4</v>
      </c>
      <c r="D31" s="72">
        <v>26.4</v>
      </c>
      <c r="E31" s="72">
        <v>0.2</v>
      </c>
      <c r="F31" s="72">
        <v>20</v>
      </c>
      <c r="G31" s="72">
        <v>0.1</v>
      </c>
      <c r="H31" s="72" t="s">
        <v>16</v>
      </c>
      <c r="I31" s="72" t="s">
        <v>16</v>
      </c>
      <c r="J31" s="72" t="s">
        <v>16</v>
      </c>
    </row>
    <row r="32" spans="1:10" s="5" customFormat="1" ht="23" x14ac:dyDescent="0.25">
      <c r="A32" s="29" t="s">
        <v>240</v>
      </c>
      <c r="B32" s="72">
        <v>8.6</v>
      </c>
      <c r="C32" s="72">
        <v>0.2</v>
      </c>
      <c r="D32" s="72">
        <v>8.1999999999999993</v>
      </c>
      <c r="E32" s="72">
        <v>0.1</v>
      </c>
      <c r="F32" s="72">
        <v>13.8</v>
      </c>
      <c r="G32" s="72" t="s">
        <v>16</v>
      </c>
      <c r="H32" s="72" t="s">
        <v>16</v>
      </c>
      <c r="I32" s="72" t="s">
        <v>16</v>
      </c>
      <c r="J32" s="72" t="s">
        <v>16</v>
      </c>
    </row>
    <row r="33" spans="1:10" s="5" customFormat="1" ht="15" customHeight="1" x14ac:dyDescent="0.25">
      <c r="A33" s="29" t="s">
        <v>17</v>
      </c>
      <c r="B33" s="72">
        <v>187.2</v>
      </c>
      <c r="C33" s="72">
        <v>0.7</v>
      </c>
      <c r="D33" s="72">
        <v>172.9</v>
      </c>
      <c r="E33" s="72">
        <v>10.3</v>
      </c>
      <c r="F33" s="72">
        <v>155.19999999999999</v>
      </c>
      <c r="G33" s="72">
        <v>15</v>
      </c>
      <c r="H33" s="72">
        <v>303.10000000000002</v>
      </c>
      <c r="I33" s="72">
        <v>195</v>
      </c>
      <c r="J33" s="72">
        <v>263.8</v>
      </c>
    </row>
    <row r="34" spans="1:10" s="5" customFormat="1" ht="23" x14ac:dyDescent="0.25">
      <c r="A34" s="29" t="s">
        <v>236</v>
      </c>
      <c r="B34" s="72">
        <v>14.8</v>
      </c>
      <c r="C34" s="72">
        <v>7.1</v>
      </c>
      <c r="D34" s="72">
        <v>7.7</v>
      </c>
      <c r="E34" s="72" t="s">
        <v>172</v>
      </c>
      <c r="F34" s="72" t="s">
        <v>172</v>
      </c>
      <c r="G34" s="72" t="s">
        <v>172</v>
      </c>
      <c r="H34" s="72">
        <v>36.1</v>
      </c>
      <c r="I34" s="72">
        <v>14.7</v>
      </c>
      <c r="J34" s="72">
        <v>7.7</v>
      </c>
    </row>
    <row r="35" spans="1:10" s="5" customFormat="1" ht="57.5" x14ac:dyDescent="0.25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s="5" customFormat="1" ht="23" x14ac:dyDescent="0.25">
      <c r="A36" s="29" t="s">
        <v>126</v>
      </c>
      <c r="B36" s="72">
        <v>2</v>
      </c>
      <c r="C36" s="72">
        <v>0</v>
      </c>
      <c r="D36" s="72">
        <v>1.4</v>
      </c>
      <c r="E36" s="72">
        <v>0.1</v>
      </c>
      <c r="F36" s="72">
        <v>9.3000000000000007</v>
      </c>
      <c r="G36" s="72">
        <v>0</v>
      </c>
      <c r="H36" s="72">
        <v>5.6</v>
      </c>
      <c r="I36" s="72">
        <v>4.2</v>
      </c>
      <c r="J36" s="72">
        <v>2.2999999999999998</v>
      </c>
    </row>
    <row r="37" spans="1:10" s="5" customFormat="1" ht="15" customHeight="1" x14ac:dyDescent="0.25">
      <c r="A37" s="29" t="s">
        <v>19</v>
      </c>
      <c r="B37" s="72">
        <v>62.5</v>
      </c>
      <c r="C37" s="72">
        <v>0.7</v>
      </c>
      <c r="D37" s="72">
        <v>57.1</v>
      </c>
      <c r="E37" s="72">
        <v>4.5999999999999996</v>
      </c>
      <c r="F37" s="72">
        <v>66.099999999999994</v>
      </c>
      <c r="G37" s="72">
        <v>15</v>
      </c>
      <c r="H37" s="72">
        <v>186.2</v>
      </c>
      <c r="I37" s="72">
        <v>87.8</v>
      </c>
      <c r="J37" s="72">
        <v>130.69999999999999</v>
      </c>
    </row>
    <row r="38" spans="1:10" s="5" customFormat="1" ht="15" customHeight="1" x14ac:dyDescent="0.25">
      <c r="A38" s="29" t="s">
        <v>20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0" s="5" customFormat="1" ht="15" customHeight="1" x14ac:dyDescent="0.25">
      <c r="A39" s="29" t="s">
        <v>21</v>
      </c>
      <c r="B39" s="72">
        <v>20.399999999999999</v>
      </c>
      <c r="C39" s="72">
        <v>0.6</v>
      </c>
      <c r="D39" s="72">
        <v>19.399999999999999</v>
      </c>
      <c r="E39" s="72">
        <v>0.4</v>
      </c>
      <c r="F39" s="72">
        <v>6.8</v>
      </c>
      <c r="G39" s="72" t="s">
        <v>16</v>
      </c>
      <c r="H39" s="72">
        <v>36.200000000000003</v>
      </c>
      <c r="I39" s="72">
        <v>6</v>
      </c>
      <c r="J39" s="72">
        <v>21.4</v>
      </c>
    </row>
    <row r="40" spans="1:10" s="5" customFormat="1" ht="15" customHeight="1" x14ac:dyDescent="0.25">
      <c r="A40" s="29" t="s">
        <v>22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s="5" customFormat="1" ht="23" x14ac:dyDescent="0.25">
      <c r="A41" s="29" t="s">
        <v>132</v>
      </c>
      <c r="B41" s="72">
        <v>0.3</v>
      </c>
      <c r="C41" s="72" t="s">
        <v>16</v>
      </c>
      <c r="D41" s="72">
        <v>0</v>
      </c>
      <c r="E41" s="72">
        <v>0.3</v>
      </c>
      <c r="F41" s="72">
        <v>1.4</v>
      </c>
      <c r="G41" s="72" t="s">
        <v>16</v>
      </c>
      <c r="H41" s="72">
        <v>2.7</v>
      </c>
      <c r="I41" s="72">
        <v>0.8</v>
      </c>
      <c r="J41" s="72">
        <v>0.3</v>
      </c>
    </row>
    <row r="42" spans="1:10" s="5" customFormat="1" ht="34.5" x14ac:dyDescent="0.25">
      <c r="A42" s="29" t="s">
        <v>214</v>
      </c>
      <c r="B42" s="72">
        <v>18.8</v>
      </c>
      <c r="C42" s="72">
        <v>0.6</v>
      </c>
      <c r="D42" s="72">
        <v>18.2</v>
      </c>
      <c r="E42" s="72" t="s">
        <v>16</v>
      </c>
      <c r="F42" s="72">
        <v>2.2999999999999998</v>
      </c>
      <c r="G42" s="72" t="s">
        <v>16</v>
      </c>
      <c r="H42" s="72">
        <v>24.5</v>
      </c>
      <c r="I42" s="72">
        <v>3.1</v>
      </c>
      <c r="J42" s="72">
        <v>19.100000000000001</v>
      </c>
    </row>
    <row r="43" spans="1:10" s="5" customFormat="1" ht="15" customHeight="1" x14ac:dyDescent="0.25">
      <c r="A43" s="29" t="s">
        <v>133</v>
      </c>
      <c r="B43" s="72">
        <v>1.1000000000000001</v>
      </c>
      <c r="C43" s="72" t="s">
        <v>16</v>
      </c>
      <c r="D43" s="72">
        <v>1</v>
      </c>
      <c r="E43" s="72">
        <v>0</v>
      </c>
      <c r="F43" s="72">
        <v>2.2999999999999998</v>
      </c>
      <c r="G43" s="72" t="s">
        <v>16</v>
      </c>
      <c r="H43" s="72">
        <v>6.4</v>
      </c>
      <c r="I43" s="72">
        <v>1.3</v>
      </c>
      <c r="J43" s="72">
        <v>1.6</v>
      </c>
    </row>
    <row r="44" spans="1:10" s="5" customFormat="1" ht="15" customHeight="1" x14ac:dyDescent="0.25">
      <c r="A44" s="29" t="s">
        <v>24</v>
      </c>
      <c r="B44" s="72">
        <v>41.6</v>
      </c>
      <c r="C44" s="72">
        <v>0.03</v>
      </c>
      <c r="D44" s="72">
        <v>37.5</v>
      </c>
      <c r="E44" s="72">
        <v>3.9</v>
      </c>
      <c r="F44" s="72">
        <v>57.3</v>
      </c>
      <c r="G44" s="72">
        <v>15</v>
      </c>
      <c r="H44" s="72">
        <v>117.5</v>
      </c>
      <c r="I44" s="72">
        <v>70.5</v>
      </c>
      <c r="J44" s="72">
        <v>108.3</v>
      </c>
    </row>
    <row r="45" spans="1:10" s="5" customFormat="1" ht="15" customHeight="1" x14ac:dyDescent="0.25">
      <c r="A45" s="29" t="s">
        <v>25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s="5" customFormat="1" ht="34.5" x14ac:dyDescent="0.25">
      <c r="A46" s="29" t="s">
        <v>241</v>
      </c>
      <c r="B46" s="72">
        <v>0.8</v>
      </c>
      <c r="C46" s="72">
        <v>0.01</v>
      </c>
      <c r="D46" s="72">
        <v>0.7</v>
      </c>
      <c r="E46" s="72">
        <v>0.1</v>
      </c>
      <c r="F46" s="72">
        <v>1.5</v>
      </c>
      <c r="G46" s="72" t="s">
        <v>16</v>
      </c>
      <c r="H46" s="72">
        <v>5.8</v>
      </c>
      <c r="I46" s="72">
        <v>7.3</v>
      </c>
      <c r="J46" s="72">
        <v>0.9</v>
      </c>
    </row>
    <row r="47" spans="1:10" s="5" customFormat="1" ht="23" x14ac:dyDescent="0.25">
      <c r="A47" s="29" t="s">
        <v>26</v>
      </c>
      <c r="B47" s="72">
        <v>0.03</v>
      </c>
      <c r="C47" s="72" t="s">
        <v>16</v>
      </c>
      <c r="D47" s="72">
        <v>0.03</v>
      </c>
      <c r="E47" s="72" t="s">
        <v>16</v>
      </c>
      <c r="F47" s="72">
        <v>0.05</v>
      </c>
      <c r="G47" s="72">
        <v>0</v>
      </c>
      <c r="H47" s="72">
        <v>1.1000000000000001</v>
      </c>
      <c r="I47" s="72">
        <v>0.8</v>
      </c>
      <c r="J47" s="72">
        <v>0.03</v>
      </c>
    </row>
    <row r="48" spans="1:10" s="5" customFormat="1" ht="23" x14ac:dyDescent="0.25">
      <c r="A48" s="29" t="s">
        <v>207</v>
      </c>
      <c r="B48" s="72">
        <v>0.01</v>
      </c>
      <c r="C48" s="72" t="s">
        <v>16</v>
      </c>
      <c r="D48" s="72">
        <v>0.01</v>
      </c>
      <c r="E48" s="72">
        <v>0</v>
      </c>
      <c r="F48" s="72">
        <v>0</v>
      </c>
      <c r="G48" s="72">
        <v>0</v>
      </c>
      <c r="H48" s="72">
        <v>0.1</v>
      </c>
      <c r="I48" s="72">
        <v>0.1</v>
      </c>
      <c r="J48" s="72">
        <v>0.01</v>
      </c>
    </row>
    <row r="49" spans="1:10" s="5" customFormat="1" ht="23" x14ac:dyDescent="0.25">
      <c r="A49" s="29" t="s">
        <v>242</v>
      </c>
      <c r="B49" s="72">
        <v>0.2</v>
      </c>
      <c r="C49" s="72" t="s">
        <v>16</v>
      </c>
      <c r="D49" s="72">
        <v>0.2</v>
      </c>
      <c r="E49" s="72" t="s">
        <v>16</v>
      </c>
      <c r="F49" s="72">
        <v>0.4</v>
      </c>
      <c r="G49" s="72">
        <v>0.1</v>
      </c>
      <c r="H49" s="72">
        <v>1.5</v>
      </c>
      <c r="I49" s="72">
        <v>1.5</v>
      </c>
      <c r="J49" s="72">
        <v>0.4</v>
      </c>
    </row>
    <row r="50" spans="1:10" s="5" customFormat="1" ht="34.5" x14ac:dyDescent="0.25">
      <c r="A50" s="29" t="s">
        <v>204</v>
      </c>
      <c r="B50" s="72">
        <v>0.4</v>
      </c>
      <c r="C50" s="72" t="s">
        <v>16</v>
      </c>
      <c r="D50" s="72">
        <v>0.3</v>
      </c>
      <c r="E50" s="72" t="s">
        <v>16</v>
      </c>
      <c r="F50" s="72">
        <v>0.3</v>
      </c>
      <c r="G50" s="72" t="s">
        <v>16</v>
      </c>
      <c r="H50" s="72">
        <v>6.4</v>
      </c>
      <c r="I50" s="72">
        <v>6.2</v>
      </c>
      <c r="J50" s="72">
        <v>0.5</v>
      </c>
    </row>
    <row r="51" spans="1:10" s="5" customFormat="1" ht="23" x14ac:dyDescent="0.25">
      <c r="A51" s="29" t="s">
        <v>27</v>
      </c>
      <c r="B51" s="72">
        <v>1.7</v>
      </c>
      <c r="C51" s="72">
        <v>0.02</v>
      </c>
      <c r="D51" s="72">
        <v>1.5</v>
      </c>
      <c r="E51" s="72">
        <v>0.1</v>
      </c>
      <c r="F51" s="72">
        <v>16</v>
      </c>
      <c r="G51" s="72">
        <v>0.1</v>
      </c>
      <c r="H51" s="72">
        <v>6.4</v>
      </c>
      <c r="I51" s="72">
        <v>10.4</v>
      </c>
      <c r="J51" s="72">
        <v>17.7</v>
      </c>
    </row>
    <row r="52" spans="1:10" s="5" customFormat="1" ht="15" customHeight="1" x14ac:dyDescent="0.25">
      <c r="A52" s="29" t="s">
        <v>28</v>
      </c>
      <c r="B52" s="72">
        <v>2.1</v>
      </c>
      <c r="C52" s="72" t="s">
        <v>16</v>
      </c>
      <c r="D52" s="72">
        <v>2</v>
      </c>
      <c r="E52" s="72">
        <v>0.1</v>
      </c>
      <c r="F52" s="72">
        <v>1.8</v>
      </c>
      <c r="G52" s="72">
        <v>0.5</v>
      </c>
      <c r="H52" s="72">
        <v>13.6</v>
      </c>
      <c r="I52" s="72">
        <v>17.600000000000001</v>
      </c>
      <c r="J52" s="72">
        <v>4.0999999999999996</v>
      </c>
    </row>
    <row r="53" spans="1:10" s="5" customFormat="1" ht="23" x14ac:dyDescent="0.25">
      <c r="A53" s="29" t="s">
        <v>243</v>
      </c>
      <c r="B53" s="72">
        <v>0.1</v>
      </c>
      <c r="C53" s="72" t="s">
        <v>16</v>
      </c>
      <c r="D53" s="72">
        <v>0.1</v>
      </c>
      <c r="E53" s="72">
        <v>0</v>
      </c>
      <c r="F53" s="72">
        <v>0.06</v>
      </c>
      <c r="G53" s="72">
        <v>0</v>
      </c>
      <c r="H53" s="72">
        <v>1.5</v>
      </c>
      <c r="I53" s="72">
        <v>1.1000000000000001</v>
      </c>
      <c r="J53" s="72">
        <v>0.1</v>
      </c>
    </row>
    <row r="54" spans="1:10" s="5" customFormat="1" ht="34.5" x14ac:dyDescent="0.25">
      <c r="A54" s="29" t="s">
        <v>210</v>
      </c>
      <c r="B54" s="72">
        <v>14.1</v>
      </c>
      <c r="C54" s="72" t="s">
        <v>16</v>
      </c>
      <c r="D54" s="72">
        <v>13</v>
      </c>
      <c r="E54" s="72">
        <v>1.1000000000000001</v>
      </c>
      <c r="F54" s="72">
        <v>1</v>
      </c>
      <c r="G54" s="72" t="s">
        <v>16</v>
      </c>
      <c r="H54" s="72">
        <v>6.9</v>
      </c>
      <c r="I54" s="72">
        <v>3</v>
      </c>
      <c r="J54" s="72">
        <v>14.5</v>
      </c>
    </row>
    <row r="55" spans="1:10" s="5" customFormat="1" ht="34.5" x14ac:dyDescent="0.25">
      <c r="A55" s="29" t="s">
        <v>244</v>
      </c>
      <c r="B55" s="72">
        <v>20.5</v>
      </c>
      <c r="C55" s="72">
        <v>0</v>
      </c>
      <c r="D55" s="72">
        <v>18</v>
      </c>
      <c r="E55" s="72">
        <v>2.5</v>
      </c>
      <c r="F55" s="72">
        <v>34.799999999999997</v>
      </c>
      <c r="G55" s="72">
        <v>14.2</v>
      </c>
      <c r="H55" s="72">
        <v>56</v>
      </c>
      <c r="I55" s="72">
        <v>11.4</v>
      </c>
      <c r="J55" s="72">
        <v>68.099999999999994</v>
      </c>
    </row>
    <row r="56" spans="1:10" s="5" customFormat="1" ht="23" x14ac:dyDescent="0.25">
      <c r="A56" s="29" t="s">
        <v>29</v>
      </c>
      <c r="B56" s="72">
        <v>0.7</v>
      </c>
      <c r="C56" s="72">
        <v>0</v>
      </c>
      <c r="D56" s="72">
        <v>0.66</v>
      </c>
      <c r="E56" s="72">
        <v>0.03</v>
      </c>
      <c r="F56" s="72">
        <v>0.4</v>
      </c>
      <c r="G56" s="72" t="s">
        <v>16</v>
      </c>
      <c r="H56" s="72">
        <v>3.7</v>
      </c>
      <c r="I56" s="72">
        <v>2.6</v>
      </c>
      <c r="J56" s="72">
        <v>0.8</v>
      </c>
    </row>
    <row r="57" spans="1:10" s="5" customFormat="1" ht="46" x14ac:dyDescent="0.25">
      <c r="A57" s="29" t="s">
        <v>205</v>
      </c>
      <c r="B57" s="72">
        <v>0.2</v>
      </c>
      <c r="C57" s="72" t="s">
        <v>16</v>
      </c>
      <c r="D57" s="72">
        <v>0.2</v>
      </c>
      <c r="E57" s="72">
        <v>0</v>
      </c>
      <c r="F57" s="72">
        <v>0.2</v>
      </c>
      <c r="G57" s="72" t="s">
        <v>16</v>
      </c>
      <c r="H57" s="72">
        <v>1.9</v>
      </c>
      <c r="I57" s="72">
        <v>1.8</v>
      </c>
      <c r="J57" s="72">
        <v>0.3</v>
      </c>
    </row>
    <row r="58" spans="1:10" s="5" customFormat="1" ht="23" x14ac:dyDescent="0.25">
      <c r="A58" s="29" t="s">
        <v>212</v>
      </c>
      <c r="B58" s="72">
        <v>0.6</v>
      </c>
      <c r="C58" s="72" t="s">
        <v>16</v>
      </c>
      <c r="D58" s="72">
        <v>0.6</v>
      </c>
      <c r="E58" s="72">
        <v>0.01</v>
      </c>
      <c r="F58" s="72">
        <v>0.4</v>
      </c>
      <c r="G58" s="72" t="s">
        <v>16</v>
      </c>
      <c r="H58" s="72">
        <v>4.0999999999999996</v>
      </c>
      <c r="I58" s="72">
        <v>3.1</v>
      </c>
      <c r="J58" s="72">
        <v>0.7</v>
      </c>
    </row>
    <row r="59" spans="1:10" s="5" customFormat="1" ht="31.5" customHeight="1" x14ac:dyDescent="0.25">
      <c r="A59" s="29" t="s">
        <v>245</v>
      </c>
      <c r="B59" s="72">
        <v>0.5</v>
      </c>
      <c r="C59" s="72">
        <v>0</v>
      </c>
      <c r="D59" s="72">
        <v>0.2</v>
      </c>
      <c r="E59" s="72">
        <v>0.3</v>
      </c>
      <c r="F59" s="72">
        <v>2</v>
      </c>
      <c r="G59" s="72" t="s">
        <v>16</v>
      </c>
      <c r="H59" s="72">
        <v>32.5</v>
      </c>
      <c r="I59" s="72">
        <v>11.3</v>
      </c>
      <c r="J59" s="72">
        <v>1</v>
      </c>
    </row>
    <row r="60" spans="1:10" s="5" customFormat="1" ht="15" customHeight="1" x14ac:dyDescent="0.25">
      <c r="A60" s="29" t="s">
        <v>30</v>
      </c>
      <c r="B60" s="72">
        <v>1.3</v>
      </c>
      <c r="C60" s="72">
        <v>0</v>
      </c>
      <c r="D60" s="72">
        <v>1.2</v>
      </c>
      <c r="E60" s="72">
        <v>0.1</v>
      </c>
      <c r="F60" s="72">
        <v>4.4000000000000004</v>
      </c>
      <c r="G60" s="72">
        <v>0</v>
      </c>
      <c r="H60" s="72">
        <v>4</v>
      </c>
      <c r="I60" s="72">
        <v>1.5</v>
      </c>
      <c r="J60" s="72">
        <v>1.6</v>
      </c>
    </row>
    <row r="61" spans="1:10" s="5" customFormat="1" ht="15" customHeight="1" x14ac:dyDescent="0.25">
      <c r="A61" s="29" t="s">
        <v>31</v>
      </c>
      <c r="B61" s="72">
        <v>50.7</v>
      </c>
      <c r="C61" s="72">
        <v>0</v>
      </c>
      <c r="D61" s="72">
        <v>50.3</v>
      </c>
      <c r="E61" s="72">
        <v>0.3</v>
      </c>
      <c r="F61" s="72">
        <v>29.5</v>
      </c>
      <c r="G61" s="72">
        <v>0</v>
      </c>
      <c r="H61" s="72">
        <v>29.9</v>
      </c>
      <c r="I61" s="72">
        <v>5</v>
      </c>
      <c r="J61" s="72">
        <v>52.1</v>
      </c>
    </row>
    <row r="62" spans="1:10" s="5" customFormat="1" ht="15" customHeight="1" x14ac:dyDescent="0.25">
      <c r="A62" s="29" t="s">
        <v>32</v>
      </c>
      <c r="B62" s="72">
        <v>10.3</v>
      </c>
      <c r="C62" s="72" t="s">
        <v>16</v>
      </c>
      <c r="D62" s="72">
        <v>7.4</v>
      </c>
      <c r="E62" s="72">
        <v>2.1</v>
      </c>
      <c r="F62" s="72">
        <v>16.5</v>
      </c>
      <c r="G62" s="72" t="s">
        <v>16</v>
      </c>
      <c r="H62" s="72">
        <v>37.5</v>
      </c>
      <c r="I62" s="72">
        <v>20.8</v>
      </c>
      <c r="J62" s="72">
        <v>11.8</v>
      </c>
    </row>
    <row r="63" spans="1:10" s="5" customFormat="1" ht="15" customHeight="1" thickBot="1" x14ac:dyDescent="0.3">
      <c r="A63" s="26" t="s">
        <v>33</v>
      </c>
      <c r="B63" s="73">
        <v>60.4</v>
      </c>
      <c r="C63" s="73" t="s">
        <v>16</v>
      </c>
      <c r="D63" s="73">
        <v>55.5</v>
      </c>
      <c r="E63" s="73">
        <v>3.1</v>
      </c>
      <c r="F63" s="73">
        <v>29.4</v>
      </c>
      <c r="G63" s="73" t="s">
        <v>16</v>
      </c>
      <c r="H63" s="73">
        <v>39.9</v>
      </c>
      <c r="I63" s="73">
        <v>75.7</v>
      </c>
      <c r="J63" s="73">
        <v>65.3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</sheetData>
  <mergeCells count="16">
    <mergeCell ref="A1:C1"/>
    <mergeCell ref="A64:J64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K66"/>
  <sheetViews>
    <sheetView workbookViewId="0">
      <selection activeCell="F16" sqref="F16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1" ht="33" customHeight="1" x14ac:dyDescent="0.3">
      <c r="A1" s="178" t="s">
        <v>287</v>
      </c>
      <c r="B1" s="178"/>
      <c r="C1" s="178"/>
    </row>
    <row r="2" spans="1:11" ht="15" x14ac:dyDescent="0.3">
      <c r="A2" s="183" t="s">
        <v>195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1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1" ht="14.5" thickBot="1" x14ac:dyDescent="0.35">
      <c r="A4" s="194"/>
      <c r="B4" s="194"/>
      <c r="C4" s="194"/>
      <c r="D4" s="194"/>
      <c r="E4" s="194"/>
      <c r="F4" s="194"/>
      <c r="G4" s="194"/>
      <c r="H4" s="194"/>
      <c r="I4" s="194"/>
      <c r="J4" s="194"/>
    </row>
    <row r="5" spans="1:11" s="5" customFormat="1" ht="11.5" x14ac:dyDescent="0.25">
      <c r="A5" s="195"/>
      <c r="B5" s="180" t="s">
        <v>1</v>
      </c>
      <c r="C5" s="189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1" s="5" customFormat="1" ht="12" thickBot="1" x14ac:dyDescent="0.3">
      <c r="A6" s="196"/>
      <c r="B6" s="181"/>
      <c r="C6" s="192"/>
      <c r="D6" s="192"/>
      <c r="E6" s="193"/>
      <c r="F6" s="181"/>
      <c r="G6" s="181"/>
      <c r="H6" s="181"/>
      <c r="I6" s="181"/>
      <c r="J6" s="181"/>
    </row>
    <row r="7" spans="1:11" s="5" customFormat="1" ht="11.5" x14ac:dyDescent="0.25">
      <c r="A7" s="196"/>
      <c r="B7" s="181"/>
      <c r="C7" s="180" t="s">
        <v>181</v>
      </c>
      <c r="D7" s="190" t="s">
        <v>182</v>
      </c>
      <c r="E7" s="180" t="s">
        <v>183</v>
      </c>
      <c r="F7" s="181"/>
      <c r="G7" s="181"/>
      <c r="H7" s="181"/>
      <c r="I7" s="181"/>
      <c r="J7" s="181"/>
    </row>
    <row r="8" spans="1:11" s="5" customFormat="1" ht="11.5" x14ac:dyDescent="0.25">
      <c r="A8" s="196"/>
      <c r="B8" s="181"/>
      <c r="C8" s="181"/>
      <c r="D8" s="198"/>
      <c r="E8" s="181"/>
      <c r="F8" s="181"/>
      <c r="G8" s="181"/>
      <c r="H8" s="181"/>
      <c r="I8" s="181"/>
      <c r="J8" s="181"/>
    </row>
    <row r="9" spans="1:11" s="5" customFormat="1" ht="11.5" x14ac:dyDescent="0.25">
      <c r="A9" s="196"/>
      <c r="B9" s="181"/>
      <c r="C9" s="181"/>
      <c r="D9" s="198"/>
      <c r="E9" s="181"/>
      <c r="F9" s="181"/>
      <c r="G9" s="181"/>
      <c r="H9" s="181"/>
      <c r="I9" s="181"/>
      <c r="J9" s="181"/>
    </row>
    <row r="10" spans="1:11" s="5" customFormat="1" ht="12" thickBot="1" x14ac:dyDescent="0.3">
      <c r="A10" s="197"/>
      <c r="B10" s="182"/>
      <c r="C10" s="182"/>
      <c r="D10" s="193"/>
      <c r="E10" s="182"/>
      <c r="F10" s="182"/>
      <c r="G10" s="182"/>
      <c r="H10" s="182"/>
      <c r="I10" s="182"/>
      <c r="J10" s="182"/>
    </row>
    <row r="11" spans="1:11" x14ac:dyDescent="0.3">
      <c r="A11" s="43" t="s">
        <v>2</v>
      </c>
      <c r="B11" s="72">
        <v>1681.3</v>
      </c>
      <c r="C11" s="72">
        <v>697.9</v>
      </c>
      <c r="D11" s="85">
        <v>766.2</v>
      </c>
      <c r="E11" s="85">
        <v>212.3</v>
      </c>
      <c r="F11" s="72">
        <v>393.2</v>
      </c>
      <c r="G11" s="72">
        <v>23.1</v>
      </c>
      <c r="H11" s="72">
        <v>358.4</v>
      </c>
      <c r="I11" s="72">
        <v>202.4</v>
      </c>
      <c r="J11" s="72">
        <v>1081.0999999999999</v>
      </c>
      <c r="K11" s="5"/>
    </row>
    <row r="12" spans="1:11" x14ac:dyDescent="0.3">
      <c r="A12" s="29" t="s">
        <v>3</v>
      </c>
      <c r="B12" s="72">
        <v>1659.6</v>
      </c>
      <c r="C12" s="72">
        <v>695.2</v>
      </c>
      <c r="D12" s="72">
        <v>764</v>
      </c>
      <c r="E12" s="72">
        <v>195.5</v>
      </c>
      <c r="F12" s="72">
        <v>393.2</v>
      </c>
      <c r="G12" s="72">
        <v>23.1</v>
      </c>
      <c r="H12" s="72">
        <v>358.4</v>
      </c>
      <c r="I12" s="72">
        <v>202.4</v>
      </c>
      <c r="J12" s="72">
        <v>1059.4000000000001</v>
      </c>
      <c r="K12" s="5"/>
    </row>
    <row r="13" spans="1:11" x14ac:dyDescent="0.3">
      <c r="A13" s="29" t="s">
        <v>191</v>
      </c>
      <c r="B13" s="72"/>
      <c r="C13" s="72"/>
      <c r="D13" s="72"/>
      <c r="E13" s="72"/>
      <c r="F13" s="72"/>
      <c r="G13" s="72"/>
      <c r="H13" s="72"/>
      <c r="I13" s="72"/>
      <c r="J13" s="72"/>
      <c r="K13" s="5"/>
    </row>
    <row r="14" spans="1:11" x14ac:dyDescent="0.3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  <c r="K14" s="5"/>
    </row>
    <row r="15" spans="1:11" x14ac:dyDescent="0.3">
      <c r="A15" s="29" t="s">
        <v>129</v>
      </c>
      <c r="B15" s="72">
        <v>105.1</v>
      </c>
      <c r="C15" s="72">
        <v>50</v>
      </c>
      <c r="D15" s="72">
        <v>44</v>
      </c>
      <c r="E15" s="72">
        <v>10.3</v>
      </c>
      <c r="F15" s="72">
        <v>2.9</v>
      </c>
      <c r="G15" s="72" t="s">
        <v>16</v>
      </c>
      <c r="H15" s="72" t="s">
        <v>16</v>
      </c>
      <c r="I15" s="72" t="s">
        <v>16</v>
      </c>
      <c r="J15" s="72">
        <v>56.2</v>
      </c>
      <c r="K15" s="5"/>
    </row>
    <row r="16" spans="1:11" x14ac:dyDescent="0.3">
      <c r="A16" s="29" t="s">
        <v>130</v>
      </c>
      <c r="B16" s="72">
        <v>136.5</v>
      </c>
      <c r="C16" s="72">
        <v>54.6</v>
      </c>
      <c r="D16" s="72">
        <v>68.400000000000006</v>
      </c>
      <c r="E16" s="72">
        <v>12.7</v>
      </c>
      <c r="F16" s="72">
        <v>2.5</v>
      </c>
      <c r="G16" s="72" t="s">
        <v>16</v>
      </c>
      <c r="H16" s="72" t="s">
        <v>16</v>
      </c>
      <c r="I16" s="72" t="s">
        <v>16</v>
      </c>
      <c r="J16" s="72">
        <v>82.8</v>
      </c>
      <c r="K16" s="5"/>
    </row>
    <row r="17" spans="1:11" x14ac:dyDescent="0.3">
      <c r="A17" s="29" t="s">
        <v>131</v>
      </c>
      <c r="B17" s="72">
        <v>-31.4</v>
      </c>
      <c r="C17" s="72">
        <v>-4.5999999999999996</v>
      </c>
      <c r="D17" s="72">
        <v>-24.4</v>
      </c>
      <c r="E17" s="72">
        <v>-2.4</v>
      </c>
      <c r="F17" s="72">
        <v>0.4</v>
      </c>
      <c r="G17" s="72" t="s">
        <v>16</v>
      </c>
      <c r="H17" s="72" t="s">
        <v>16</v>
      </c>
      <c r="I17" s="72" t="s">
        <v>16</v>
      </c>
      <c r="J17" s="72">
        <v>-26.6</v>
      </c>
      <c r="K17" s="5"/>
    </row>
    <row r="18" spans="1:11" x14ac:dyDescent="0.3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  <c r="K18" s="5"/>
    </row>
    <row r="19" spans="1:11" x14ac:dyDescent="0.3">
      <c r="A19" s="29" t="s">
        <v>129</v>
      </c>
      <c r="B19" s="72">
        <v>20.8</v>
      </c>
      <c r="C19" s="72">
        <v>2.2000000000000002</v>
      </c>
      <c r="D19" s="72">
        <v>0.4</v>
      </c>
      <c r="E19" s="72">
        <v>17.5</v>
      </c>
      <c r="F19" s="72">
        <v>17.5</v>
      </c>
      <c r="G19" s="72">
        <v>0.1</v>
      </c>
      <c r="H19" s="72" t="s">
        <v>16</v>
      </c>
      <c r="I19" s="72" t="s">
        <v>16</v>
      </c>
      <c r="J19" s="72">
        <v>27.5</v>
      </c>
      <c r="K19" s="5"/>
    </row>
    <row r="20" spans="1:11" x14ac:dyDescent="0.3">
      <c r="A20" s="29" t="s">
        <v>130</v>
      </c>
      <c r="B20" s="72">
        <v>24.2</v>
      </c>
      <c r="C20" s="72">
        <v>2.6</v>
      </c>
      <c r="D20" s="72">
        <v>0.4</v>
      </c>
      <c r="E20" s="72">
        <v>20.5</v>
      </c>
      <c r="F20" s="72">
        <v>17.600000000000001</v>
      </c>
      <c r="G20" s="72">
        <v>0.1</v>
      </c>
      <c r="H20" s="72" t="s">
        <v>16</v>
      </c>
      <c r="I20" s="72" t="s">
        <v>16</v>
      </c>
      <c r="J20" s="72">
        <v>30.2</v>
      </c>
      <c r="K20" s="5"/>
    </row>
    <row r="21" spans="1:11" x14ac:dyDescent="0.3">
      <c r="A21" s="29" t="s">
        <v>131</v>
      </c>
      <c r="B21" s="72">
        <v>-3.4</v>
      </c>
      <c r="C21" s="72">
        <v>-0.4</v>
      </c>
      <c r="D21" s="72">
        <v>0</v>
      </c>
      <c r="E21" s="72">
        <v>-3</v>
      </c>
      <c r="F21" s="72">
        <v>-0.1</v>
      </c>
      <c r="G21" s="72">
        <v>0</v>
      </c>
      <c r="H21" s="72" t="s">
        <v>16</v>
      </c>
      <c r="I21" s="72" t="s">
        <v>16</v>
      </c>
      <c r="J21" s="72">
        <v>-2.7</v>
      </c>
      <c r="K21" s="5"/>
    </row>
    <row r="22" spans="1:11" x14ac:dyDescent="0.3">
      <c r="A22" s="29" t="s">
        <v>9</v>
      </c>
      <c r="B22" s="72">
        <v>34.4</v>
      </c>
      <c r="C22" s="72">
        <v>3.5</v>
      </c>
      <c r="D22" s="72">
        <v>9.1</v>
      </c>
      <c r="E22" s="72">
        <v>21.8</v>
      </c>
      <c r="F22" s="72">
        <v>2.1</v>
      </c>
      <c r="G22" s="72" t="s">
        <v>16</v>
      </c>
      <c r="H22" s="72">
        <v>1.1000000000000001</v>
      </c>
      <c r="I22" s="72" t="s">
        <v>16</v>
      </c>
      <c r="J22" s="72">
        <v>31.8</v>
      </c>
      <c r="K22" s="5"/>
    </row>
    <row r="23" spans="1:11" ht="14.5" thickBot="1" x14ac:dyDescent="0.35">
      <c r="A23" s="26" t="s">
        <v>10</v>
      </c>
      <c r="B23" s="73">
        <v>1659.2</v>
      </c>
      <c r="C23" s="73">
        <v>693.7</v>
      </c>
      <c r="D23" s="73">
        <v>748.7</v>
      </c>
      <c r="E23" s="73">
        <v>211.9</v>
      </c>
      <c r="F23" s="73">
        <v>395.6</v>
      </c>
      <c r="G23" s="73">
        <v>23.1</v>
      </c>
      <c r="H23" s="73">
        <v>359.5</v>
      </c>
      <c r="I23" s="73">
        <v>202.2</v>
      </c>
      <c r="J23" s="73">
        <v>1064.9000000000001</v>
      </c>
      <c r="K23" s="5"/>
    </row>
    <row r="24" spans="1:11" x14ac:dyDescent="0.3">
      <c r="A24" s="43" t="s">
        <v>11</v>
      </c>
      <c r="B24" s="72"/>
      <c r="C24" s="72"/>
      <c r="D24" s="72"/>
      <c r="E24" s="72"/>
      <c r="F24" s="72"/>
      <c r="G24" s="72"/>
      <c r="H24" s="72"/>
      <c r="I24" s="72"/>
      <c r="J24" s="72"/>
      <c r="K24" s="5"/>
    </row>
    <row r="25" spans="1:11" x14ac:dyDescent="0.3">
      <c r="A25" s="29" t="s">
        <v>12</v>
      </c>
      <c r="B25" s="72">
        <v>641.6</v>
      </c>
      <c r="C25" s="72">
        <v>347.6</v>
      </c>
      <c r="D25" s="72">
        <v>225.5</v>
      </c>
      <c r="E25" s="72">
        <v>68.5</v>
      </c>
      <c r="F25" s="72">
        <v>170.4</v>
      </c>
      <c r="G25" s="72" t="s">
        <v>16</v>
      </c>
      <c r="H25" s="72">
        <v>7.2</v>
      </c>
      <c r="I25" s="72" t="s">
        <v>16</v>
      </c>
      <c r="J25" s="72">
        <v>355.4</v>
      </c>
      <c r="K25" s="5"/>
    </row>
    <row r="26" spans="1:11" x14ac:dyDescent="0.3">
      <c r="A26" s="29" t="s">
        <v>96</v>
      </c>
      <c r="B26" s="72">
        <v>1017.6</v>
      </c>
      <c r="C26" s="72">
        <v>346.1</v>
      </c>
      <c r="D26" s="72">
        <v>523.20000000000005</v>
      </c>
      <c r="E26" s="72">
        <v>143.4</v>
      </c>
      <c r="F26" s="72">
        <v>225.2</v>
      </c>
      <c r="G26" s="72">
        <v>23.1</v>
      </c>
      <c r="H26" s="72">
        <v>352.3</v>
      </c>
      <c r="I26" s="72">
        <v>202.2</v>
      </c>
      <c r="J26" s="72">
        <v>706.5</v>
      </c>
      <c r="K26" s="5"/>
    </row>
    <row r="27" spans="1:11" x14ac:dyDescent="0.3">
      <c r="A27" s="29" t="s">
        <v>20</v>
      </c>
      <c r="B27" s="72"/>
      <c r="C27" s="72"/>
      <c r="D27" s="72"/>
      <c r="E27" s="72"/>
      <c r="F27" s="72"/>
      <c r="G27" s="72"/>
      <c r="H27" s="72"/>
      <c r="I27" s="72"/>
      <c r="J27" s="72"/>
      <c r="K27" s="5"/>
    </row>
    <row r="28" spans="1:11" ht="23" x14ac:dyDescent="0.3">
      <c r="A28" s="29" t="s">
        <v>141</v>
      </c>
      <c r="B28" s="72">
        <v>405.7</v>
      </c>
      <c r="C28" s="72">
        <v>1</v>
      </c>
      <c r="D28" s="72">
        <v>303</v>
      </c>
      <c r="E28" s="72">
        <v>100.1</v>
      </c>
      <c r="F28" s="72">
        <v>19.7</v>
      </c>
      <c r="G28" s="72">
        <v>8.8000000000000007</v>
      </c>
      <c r="H28" s="72">
        <v>5.6</v>
      </c>
      <c r="I28" s="72" t="s">
        <v>16</v>
      </c>
      <c r="J28" s="72">
        <v>431.2</v>
      </c>
      <c r="K28" s="5"/>
    </row>
    <row r="29" spans="1:11" x14ac:dyDescent="0.3">
      <c r="A29" s="29" t="s">
        <v>142</v>
      </c>
      <c r="B29" s="72"/>
      <c r="C29" s="72"/>
      <c r="D29" s="72"/>
      <c r="E29" s="72"/>
      <c r="F29" s="72"/>
      <c r="G29" s="72"/>
      <c r="H29" s="72"/>
      <c r="I29" s="72"/>
      <c r="J29" s="72"/>
      <c r="K29" s="5"/>
    </row>
    <row r="30" spans="1:11" ht="23" x14ac:dyDescent="0.3">
      <c r="A30" s="29" t="s">
        <v>238</v>
      </c>
      <c r="B30" s="72">
        <v>330.6</v>
      </c>
      <c r="C30" s="72">
        <v>296.3</v>
      </c>
      <c r="D30" s="72">
        <v>2.2000000000000002</v>
      </c>
      <c r="E30" s="72">
        <v>32.1</v>
      </c>
      <c r="F30" s="72">
        <v>9.3000000000000007</v>
      </c>
      <c r="G30" s="72" t="s">
        <v>16</v>
      </c>
      <c r="H30" s="72" t="s">
        <v>16</v>
      </c>
      <c r="I30" s="72" t="s">
        <v>16</v>
      </c>
      <c r="J30" s="72" t="s">
        <v>16</v>
      </c>
      <c r="K30" s="5"/>
    </row>
    <row r="31" spans="1:11" ht="23" x14ac:dyDescent="0.3">
      <c r="A31" s="29" t="s">
        <v>239</v>
      </c>
      <c r="B31" s="72">
        <v>66.599999999999994</v>
      </c>
      <c r="C31" s="72">
        <v>40.700000000000003</v>
      </c>
      <c r="D31" s="72">
        <v>25.6</v>
      </c>
      <c r="E31" s="72">
        <v>0.3</v>
      </c>
      <c r="F31" s="72">
        <v>19.2</v>
      </c>
      <c r="G31" s="72" t="s">
        <v>16</v>
      </c>
      <c r="H31" s="72" t="s">
        <v>16</v>
      </c>
      <c r="I31" s="72" t="s">
        <v>16</v>
      </c>
      <c r="J31" s="72" t="s">
        <v>16</v>
      </c>
      <c r="K31" s="5"/>
    </row>
    <row r="32" spans="1:11" ht="23" x14ac:dyDescent="0.3">
      <c r="A32" s="29" t="s">
        <v>217</v>
      </c>
      <c r="B32" s="72">
        <v>9</v>
      </c>
      <c r="C32" s="72">
        <v>0.2</v>
      </c>
      <c r="D32" s="72">
        <v>8.6</v>
      </c>
      <c r="E32" s="72">
        <v>0.04</v>
      </c>
      <c r="F32" s="72">
        <v>13.3</v>
      </c>
      <c r="G32" s="72">
        <v>0</v>
      </c>
      <c r="H32" s="72" t="s">
        <v>16</v>
      </c>
      <c r="I32" s="72" t="s">
        <v>16</v>
      </c>
      <c r="J32" s="72" t="s">
        <v>16</v>
      </c>
      <c r="K32" s="5"/>
    </row>
    <row r="33" spans="1:11" x14ac:dyDescent="0.3">
      <c r="A33" s="29" t="s">
        <v>17</v>
      </c>
      <c r="B33" s="72">
        <v>191.3</v>
      </c>
      <c r="C33" s="72">
        <v>1</v>
      </c>
      <c r="D33" s="72">
        <v>176.3</v>
      </c>
      <c r="E33" s="72">
        <v>10.9</v>
      </c>
      <c r="F33" s="72">
        <v>163.69999999999999</v>
      </c>
      <c r="G33" s="72">
        <v>14.3</v>
      </c>
      <c r="H33" s="72">
        <v>309.10000000000002</v>
      </c>
      <c r="I33" s="72">
        <v>187.8</v>
      </c>
      <c r="J33" s="72">
        <v>267.8</v>
      </c>
      <c r="K33" s="5"/>
    </row>
    <row r="34" spans="1:11" ht="23" x14ac:dyDescent="0.3">
      <c r="A34" s="29" t="s">
        <v>236</v>
      </c>
      <c r="B34" s="72">
        <v>14.4</v>
      </c>
      <c r="C34" s="72">
        <v>6.9</v>
      </c>
      <c r="D34" s="72">
        <v>7.5</v>
      </c>
      <c r="E34" s="72" t="s">
        <v>16</v>
      </c>
      <c r="F34" s="72" t="s">
        <v>16</v>
      </c>
      <c r="G34" s="72" t="s">
        <v>16</v>
      </c>
      <c r="H34" s="72">
        <v>37.6</v>
      </c>
      <c r="I34" s="72">
        <v>14.4</v>
      </c>
      <c r="J34" s="72">
        <v>7.5</v>
      </c>
      <c r="K34" s="5"/>
    </row>
    <row r="35" spans="1:11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  <c r="K35" s="5"/>
    </row>
    <row r="36" spans="1:11" ht="23" x14ac:dyDescent="0.3">
      <c r="A36" s="29" t="s">
        <v>126</v>
      </c>
      <c r="B36" s="72">
        <v>1.6</v>
      </c>
      <c r="C36" s="72">
        <v>0.01</v>
      </c>
      <c r="D36" s="72">
        <v>1.2</v>
      </c>
      <c r="E36" s="72">
        <v>0.1</v>
      </c>
      <c r="F36" s="72">
        <v>10.1</v>
      </c>
      <c r="G36" s="72">
        <v>0.01</v>
      </c>
      <c r="H36" s="72">
        <v>5.3</v>
      </c>
      <c r="I36" s="72">
        <v>4</v>
      </c>
      <c r="J36" s="72">
        <v>1.7</v>
      </c>
      <c r="K36" s="5"/>
    </row>
    <row r="37" spans="1:11" x14ac:dyDescent="0.3">
      <c r="A37" s="29" t="s">
        <v>19</v>
      </c>
      <c r="B37" s="72">
        <v>67.3</v>
      </c>
      <c r="C37" s="72">
        <v>0.9</v>
      </c>
      <c r="D37" s="72">
        <v>61.2</v>
      </c>
      <c r="E37" s="72">
        <v>5</v>
      </c>
      <c r="F37" s="72">
        <v>66.2</v>
      </c>
      <c r="G37" s="72">
        <v>14.2</v>
      </c>
      <c r="H37" s="72">
        <v>190.7</v>
      </c>
      <c r="I37" s="72">
        <v>82.8</v>
      </c>
      <c r="J37" s="72">
        <v>134.6</v>
      </c>
      <c r="K37" s="5"/>
    </row>
    <row r="38" spans="1:11" x14ac:dyDescent="0.3">
      <c r="A38" s="29" t="s">
        <v>20</v>
      </c>
      <c r="B38" s="72"/>
      <c r="C38" s="72"/>
      <c r="D38" s="72"/>
      <c r="E38" s="72"/>
      <c r="F38" s="72"/>
      <c r="G38" s="72"/>
      <c r="H38" s="72"/>
      <c r="I38" s="72"/>
      <c r="J38" s="72"/>
      <c r="K38" s="5"/>
    </row>
    <row r="39" spans="1:11" x14ac:dyDescent="0.3">
      <c r="A39" s="29" t="s">
        <v>21</v>
      </c>
      <c r="B39" s="72">
        <v>19.8</v>
      </c>
      <c r="C39" s="72">
        <v>0.8</v>
      </c>
      <c r="D39" s="72">
        <v>18.600000000000001</v>
      </c>
      <c r="E39" s="72">
        <v>0.4</v>
      </c>
      <c r="F39" s="72">
        <v>6.8</v>
      </c>
      <c r="G39" s="72">
        <v>0</v>
      </c>
      <c r="H39" s="72">
        <v>38.799999999999997</v>
      </c>
      <c r="I39" s="72">
        <v>5.7</v>
      </c>
      <c r="J39" s="72">
        <v>20.9</v>
      </c>
      <c r="K39" s="5"/>
    </row>
    <row r="40" spans="1:11" x14ac:dyDescent="0.3">
      <c r="A40" s="29" t="s">
        <v>22</v>
      </c>
      <c r="B40" s="72"/>
      <c r="C40" s="72"/>
      <c r="D40" s="72"/>
      <c r="E40" s="72"/>
      <c r="F40" s="72"/>
      <c r="G40" s="72"/>
      <c r="H40" s="72"/>
      <c r="I40" s="72"/>
      <c r="J40" s="72"/>
      <c r="K40" s="5"/>
    </row>
    <row r="41" spans="1:11" ht="23" x14ac:dyDescent="0.3">
      <c r="A41" s="29" t="s">
        <v>132</v>
      </c>
      <c r="B41" s="72">
        <v>0.2</v>
      </c>
      <c r="C41" s="72" t="s">
        <v>16</v>
      </c>
      <c r="D41" s="72" t="s">
        <v>16</v>
      </c>
      <c r="E41" s="72">
        <v>0.2</v>
      </c>
      <c r="F41" s="72">
        <v>1.4</v>
      </c>
      <c r="G41" s="72" t="s">
        <v>16</v>
      </c>
      <c r="H41" s="72">
        <v>2.7</v>
      </c>
      <c r="I41" s="72">
        <v>0.9</v>
      </c>
      <c r="J41" s="72">
        <v>0.3</v>
      </c>
      <c r="K41" s="5"/>
    </row>
    <row r="42" spans="1:11" ht="34.5" x14ac:dyDescent="0.3">
      <c r="A42" s="29" t="s">
        <v>214</v>
      </c>
      <c r="B42" s="72">
        <v>17.600000000000001</v>
      </c>
      <c r="C42" s="72">
        <v>0.8</v>
      </c>
      <c r="D42" s="72">
        <v>16.8</v>
      </c>
      <c r="E42" s="72" t="s">
        <v>16</v>
      </c>
      <c r="F42" s="72">
        <v>2.2000000000000002</v>
      </c>
      <c r="G42" s="72" t="s">
        <v>16</v>
      </c>
      <c r="H42" s="72">
        <v>26.5</v>
      </c>
      <c r="I42" s="72">
        <v>3.1</v>
      </c>
      <c r="J42" s="72">
        <v>17.899999999999999</v>
      </c>
      <c r="K42" s="5"/>
    </row>
    <row r="43" spans="1:11" x14ac:dyDescent="0.3">
      <c r="A43" s="29" t="s">
        <v>133</v>
      </c>
      <c r="B43" s="72">
        <v>1.7</v>
      </c>
      <c r="C43" s="72" t="s">
        <v>16</v>
      </c>
      <c r="D43" s="72">
        <v>1.6</v>
      </c>
      <c r="E43" s="72">
        <v>0.1</v>
      </c>
      <c r="F43" s="72">
        <v>2.1</v>
      </c>
      <c r="G43" s="72">
        <v>0</v>
      </c>
      <c r="H43" s="72">
        <v>6</v>
      </c>
      <c r="I43" s="72">
        <v>1.1000000000000001</v>
      </c>
      <c r="J43" s="72">
        <v>2.4</v>
      </c>
      <c r="K43" s="5"/>
    </row>
    <row r="44" spans="1:11" x14ac:dyDescent="0.3">
      <c r="A44" s="29" t="s">
        <v>24</v>
      </c>
      <c r="B44" s="72">
        <v>46.5</v>
      </c>
      <c r="C44" s="72">
        <v>0.1</v>
      </c>
      <c r="D44" s="72">
        <v>42</v>
      </c>
      <c r="E44" s="72">
        <v>4.3</v>
      </c>
      <c r="F44" s="72">
        <v>57.6</v>
      </c>
      <c r="G44" s="72">
        <v>13.6</v>
      </c>
      <c r="H44" s="72">
        <v>116.6</v>
      </c>
      <c r="I44" s="72">
        <v>65.099999999999994</v>
      </c>
      <c r="J44" s="72">
        <v>111.7</v>
      </c>
      <c r="K44" s="5"/>
    </row>
    <row r="45" spans="1:11" x14ac:dyDescent="0.3">
      <c r="A45" s="29" t="s">
        <v>25</v>
      </c>
      <c r="B45" s="72"/>
      <c r="C45" s="72"/>
      <c r="D45" s="72"/>
      <c r="E45" s="72"/>
      <c r="F45" s="72"/>
      <c r="G45" s="72"/>
      <c r="H45" s="72"/>
      <c r="I45" s="72"/>
      <c r="J45" s="72"/>
      <c r="K45" s="5"/>
    </row>
    <row r="46" spans="1:11" ht="34.5" x14ac:dyDescent="0.3">
      <c r="A46" s="29" t="s">
        <v>206</v>
      </c>
      <c r="B46" s="72">
        <v>1.3</v>
      </c>
      <c r="C46" s="72">
        <v>0</v>
      </c>
      <c r="D46" s="72">
        <v>1.1000000000000001</v>
      </c>
      <c r="E46" s="72">
        <v>0.2</v>
      </c>
      <c r="F46" s="72">
        <v>1.5</v>
      </c>
      <c r="G46" s="72">
        <v>0.02</v>
      </c>
      <c r="H46" s="72">
        <v>5.0999999999999996</v>
      </c>
      <c r="I46" s="72">
        <v>7.4</v>
      </c>
      <c r="J46" s="72">
        <v>1.5</v>
      </c>
      <c r="K46" s="5"/>
    </row>
    <row r="47" spans="1:11" ht="23" x14ac:dyDescent="0.3">
      <c r="A47" s="29" t="s">
        <v>26</v>
      </c>
      <c r="B47" s="72">
        <v>0.02</v>
      </c>
      <c r="C47" s="72" t="s">
        <v>16</v>
      </c>
      <c r="D47" s="72">
        <v>0.02</v>
      </c>
      <c r="E47" s="72">
        <v>0</v>
      </c>
      <c r="F47" s="72">
        <v>0.04</v>
      </c>
      <c r="G47" s="72">
        <v>0</v>
      </c>
      <c r="H47" s="72">
        <v>1.2</v>
      </c>
      <c r="I47" s="72">
        <v>0.7</v>
      </c>
      <c r="J47" s="72">
        <v>0.03</v>
      </c>
      <c r="K47" s="5"/>
    </row>
    <row r="48" spans="1:11" ht="23" x14ac:dyDescent="0.3">
      <c r="A48" s="29" t="s">
        <v>207</v>
      </c>
      <c r="B48" s="72">
        <v>0.01</v>
      </c>
      <c r="C48" s="72" t="s">
        <v>16</v>
      </c>
      <c r="D48" s="72">
        <v>0</v>
      </c>
      <c r="E48" s="72">
        <v>0</v>
      </c>
      <c r="F48" s="72">
        <v>0.01</v>
      </c>
      <c r="G48" s="72" t="s">
        <v>16</v>
      </c>
      <c r="H48" s="72">
        <v>0.1</v>
      </c>
      <c r="I48" s="72">
        <v>0.1</v>
      </c>
      <c r="J48" s="72">
        <v>0</v>
      </c>
      <c r="K48" s="5"/>
    </row>
    <row r="49" spans="1:11" ht="23" x14ac:dyDescent="0.3">
      <c r="A49" s="29" t="s">
        <v>242</v>
      </c>
      <c r="B49" s="72">
        <v>0.3</v>
      </c>
      <c r="C49" s="72" t="s">
        <v>16</v>
      </c>
      <c r="D49" s="72">
        <v>0.2</v>
      </c>
      <c r="E49" s="72">
        <v>0</v>
      </c>
      <c r="F49" s="72">
        <v>0.4</v>
      </c>
      <c r="G49" s="72">
        <v>0.01</v>
      </c>
      <c r="H49" s="72">
        <v>1.7</v>
      </c>
      <c r="I49" s="72">
        <v>1.6</v>
      </c>
      <c r="J49" s="72">
        <v>0.4</v>
      </c>
      <c r="K49" s="5"/>
    </row>
    <row r="50" spans="1:11" ht="34.5" x14ac:dyDescent="0.3">
      <c r="A50" s="29" t="s">
        <v>204</v>
      </c>
      <c r="B50" s="72">
        <v>0.3</v>
      </c>
      <c r="C50" s="72" t="s">
        <v>16</v>
      </c>
      <c r="D50" s="72">
        <v>0.2</v>
      </c>
      <c r="E50" s="72" t="s">
        <v>16</v>
      </c>
      <c r="F50" s="72">
        <v>0.4</v>
      </c>
      <c r="G50" s="72" t="s">
        <v>16</v>
      </c>
      <c r="H50" s="72">
        <v>8.1999999999999993</v>
      </c>
      <c r="I50" s="72">
        <v>5.4</v>
      </c>
      <c r="J50" s="72">
        <v>0.6</v>
      </c>
      <c r="K50" s="5"/>
    </row>
    <row r="51" spans="1:11" ht="23" x14ac:dyDescent="0.3">
      <c r="A51" s="29" t="s">
        <v>27</v>
      </c>
      <c r="B51" s="72">
        <v>1.8</v>
      </c>
      <c r="C51" s="72">
        <v>0.1</v>
      </c>
      <c r="D51" s="72">
        <v>1.6</v>
      </c>
      <c r="E51" s="72">
        <v>0.1</v>
      </c>
      <c r="F51" s="72">
        <v>15.4</v>
      </c>
      <c r="G51" s="72">
        <v>0.5</v>
      </c>
      <c r="H51" s="72">
        <v>6.3</v>
      </c>
      <c r="I51" s="72">
        <v>11.7</v>
      </c>
      <c r="J51" s="72">
        <v>17.7</v>
      </c>
      <c r="K51" s="5"/>
    </row>
    <row r="52" spans="1:11" x14ac:dyDescent="0.3">
      <c r="A52" s="29" t="s">
        <v>28</v>
      </c>
      <c r="B52" s="72">
        <v>2.5</v>
      </c>
      <c r="C52" s="72" t="s">
        <v>16</v>
      </c>
      <c r="D52" s="72">
        <v>2.2999999999999998</v>
      </c>
      <c r="E52" s="72">
        <v>0.1</v>
      </c>
      <c r="F52" s="72">
        <v>2.1</v>
      </c>
      <c r="G52" s="72">
        <v>0.5</v>
      </c>
      <c r="H52" s="72">
        <v>13.3</v>
      </c>
      <c r="I52" s="72">
        <v>14.6</v>
      </c>
      <c r="J52" s="72">
        <v>4.8</v>
      </c>
      <c r="K52" s="5"/>
    </row>
    <row r="53" spans="1:11" ht="23" x14ac:dyDescent="0.3">
      <c r="A53" s="29" t="s">
        <v>209</v>
      </c>
      <c r="B53" s="72">
        <v>0.1</v>
      </c>
      <c r="C53" s="72" t="s">
        <v>16</v>
      </c>
      <c r="D53" s="72">
        <v>0.1</v>
      </c>
      <c r="E53" s="72">
        <v>0</v>
      </c>
      <c r="F53" s="72">
        <v>0.06</v>
      </c>
      <c r="G53" s="72" t="s">
        <v>16</v>
      </c>
      <c r="H53" s="72">
        <v>1.8</v>
      </c>
      <c r="I53" s="72">
        <v>0.9</v>
      </c>
      <c r="J53" s="72">
        <v>0.1</v>
      </c>
      <c r="K53" s="5"/>
    </row>
    <row r="54" spans="1:11" ht="34.5" x14ac:dyDescent="0.3">
      <c r="A54" s="29" t="s">
        <v>210</v>
      </c>
      <c r="B54" s="72">
        <v>16.5</v>
      </c>
      <c r="C54" s="72" t="s">
        <v>16</v>
      </c>
      <c r="D54" s="72">
        <v>15.5</v>
      </c>
      <c r="E54" s="72">
        <v>1</v>
      </c>
      <c r="F54" s="72">
        <v>1.3</v>
      </c>
      <c r="G54" s="72" t="s">
        <v>16</v>
      </c>
      <c r="H54" s="72">
        <v>6.8</v>
      </c>
      <c r="I54" s="72">
        <v>2.9</v>
      </c>
      <c r="J54" s="72">
        <v>17.2</v>
      </c>
      <c r="K54" s="5"/>
    </row>
    <row r="55" spans="1:11" ht="34.5" x14ac:dyDescent="0.3">
      <c r="A55" s="29" t="s">
        <v>244</v>
      </c>
      <c r="B55" s="72">
        <v>21.5</v>
      </c>
      <c r="C55" s="72">
        <v>0</v>
      </c>
      <c r="D55" s="72">
        <v>18.7</v>
      </c>
      <c r="E55" s="72">
        <v>2.8</v>
      </c>
      <c r="F55" s="72">
        <v>34.9</v>
      </c>
      <c r="G55" s="72">
        <v>12.6</v>
      </c>
      <c r="H55" s="72">
        <v>55.4</v>
      </c>
      <c r="I55" s="72">
        <v>10.9</v>
      </c>
      <c r="J55" s="72">
        <v>67</v>
      </c>
      <c r="K55" s="5"/>
    </row>
    <row r="56" spans="1:11" ht="23" x14ac:dyDescent="0.3">
      <c r="A56" s="29" t="s">
        <v>29</v>
      </c>
      <c r="B56" s="72">
        <v>1</v>
      </c>
      <c r="C56" s="72">
        <v>0</v>
      </c>
      <c r="D56" s="72">
        <v>1</v>
      </c>
      <c r="E56" s="72">
        <v>0.01</v>
      </c>
      <c r="F56" s="72">
        <v>0.4</v>
      </c>
      <c r="G56" s="72">
        <v>0</v>
      </c>
      <c r="H56" s="72">
        <v>5.0999999999999996</v>
      </c>
      <c r="I56" s="72">
        <v>3.1</v>
      </c>
      <c r="J56" s="72">
        <v>1.2</v>
      </c>
      <c r="K56" s="5"/>
    </row>
    <row r="57" spans="1:11" ht="46" x14ac:dyDescent="0.3">
      <c r="A57" s="29" t="s">
        <v>205</v>
      </c>
      <c r="B57" s="72">
        <v>0.4</v>
      </c>
      <c r="C57" s="72">
        <v>0</v>
      </c>
      <c r="D57" s="72">
        <v>0.4</v>
      </c>
      <c r="E57" s="72">
        <v>0</v>
      </c>
      <c r="F57" s="72">
        <v>0.2</v>
      </c>
      <c r="G57" s="72" t="s">
        <v>16</v>
      </c>
      <c r="H57" s="72">
        <v>3</v>
      </c>
      <c r="I57" s="72">
        <v>1.8</v>
      </c>
      <c r="J57" s="72">
        <v>0.4</v>
      </c>
      <c r="K57" s="5"/>
    </row>
    <row r="58" spans="1:11" ht="23" x14ac:dyDescent="0.3">
      <c r="A58" s="29" t="s">
        <v>212</v>
      </c>
      <c r="B58" s="72">
        <v>0.6</v>
      </c>
      <c r="C58" s="72" t="s">
        <v>16</v>
      </c>
      <c r="D58" s="72">
        <v>0.6</v>
      </c>
      <c r="E58" s="72">
        <v>0.01</v>
      </c>
      <c r="F58" s="72">
        <v>0.4</v>
      </c>
      <c r="G58" s="72" t="s">
        <v>16</v>
      </c>
      <c r="H58" s="72">
        <v>5.2</v>
      </c>
      <c r="I58" s="72">
        <v>3.5</v>
      </c>
      <c r="J58" s="72">
        <v>0.7</v>
      </c>
      <c r="K58" s="5"/>
    </row>
    <row r="59" spans="1:11" ht="23" x14ac:dyDescent="0.3">
      <c r="A59" s="29" t="s">
        <v>245</v>
      </c>
      <c r="B59" s="72">
        <v>1</v>
      </c>
      <c r="C59" s="72">
        <v>0</v>
      </c>
      <c r="D59" s="72">
        <v>0.6</v>
      </c>
      <c r="E59" s="72">
        <v>0.3</v>
      </c>
      <c r="F59" s="72">
        <v>1.8</v>
      </c>
      <c r="G59" s="72">
        <v>0.6</v>
      </c>
      <c r="H59" s="72">
        <v>35.299999999999997</v>
      </c>
      <c r="I59" s="72">
        <v>12</v>
      </c>
      <c r="J59" s="72">
        <v>2</v>
      </c>
      <c r="K59" s="5"/>
    </row>
    <row r="60" spans="1:11" x14ac:dyDescent="0.3">
      <c r="A60" s="29" t="s">
        <v>30</v>
      </c>
      <c r="B60" s="72">
        <v>0.8</v>
      </c>
      <c r="C60" s="72">
        <v>0.02</v>
      </c>
      <c r="D60" s="72">
        <v>0.7</v>
      </c>
      <c r="E60" s="72">
        <v>0.06</v>
      </c>
      <c r="F60" s="72">
        <v>4.9000000000000004</v>
      </c>
      <c r="G60" s="72">
        <v>0</v>
      </c>
      <c r="H60" s="72">
        <v>4.2</v>
      </c>
      <c r="I60" s="72">
        <v>1.3</v>
      </c>
      <c r="J60" s="72">
        <v>1.1000000000000001</v>
      </c>
      <c r="K60" s="5"/>
    </row>
    <row r="61" spans="1:11" x14ac:dyDescent="0.3">
      <c r="A61" s="29" t="s">
        <v>31</v>
      </c>
      <c r="B61" s="72">
        <v>51.3</v>
      </c>
      <c r="C61" s="72">
        <v>0.02</v>
      </c>
      <c r="D61" s="72">
        <v>50.9</v>
      </c>
      <c r="E61" s="72">
        <v>0.3</v>
      </c>
      <c r="F61" s="72">
        <v>28.9</v>
      </c>
      <c r="G61" s="72">
        <v>0</v>
      </c>
      <c r="H61" s="72">
        <v>29.9</v>
      </c>
      <c r="I61" s="72">
        <v>4.7</v>
      </c>
      <c r="J61" s="72">
        <v>52.6</v>
      </c>
      <c r="K61" s="5"/>
    </row>
    <row r="62" spans="1:11" x14ac:dyDescent="0.3">
      <c r="A62" s="29" t="s">
        <v>32</v>
      </c>
      <c r="B62" s="72">
        <v>8.5</v>
      </c>
      <c r="C62" s="72">
        <v>0.02</v>
      </c>
      <c r="D62" s="72">
        <v>5.3</v>
      </c>
      <c r="E62" s="72">
        <v>2.5</v>
      </c>
      <c r="F62" s="72">
        <v>18.8</v>
      </c>
      <c r="G62" s="72">
        <v>0.03</v>
      </c>
      <c r="H62" s="72">
        <v>38.6</v>
      </c>
      <c r="I62" s="72">
        <v>20.5</v>
      </c>
      <c r="J62" s="72">
        <v>10.1</v>
      </c>
      <c r="K62" s="5"/>
    </row>
    <row r="63" spans="1:11" ht="14.5" thickBot="1" x14ac:dyDescent="0.35">
      <c r="A63" s="26" t="s">
        <v>33</v>
      </c>
      <c r="B63" s="73">
        <v>61.8</v>
      </c>
      <c r="C63" s="73" t="s">
        <v>16</v>
      </c>
      <c r="D63" s="73">
        <v>57</v>
      </c>
      <c r="E63" s="73">
        <v>3</v>
      </c>
      <c r="F63" s="73">
        <v>34.799999999999997</v>
      </c>
      <c r="G63" s="73" t="s">
        <v>16</v>
      </c>
      <c r="H63" s="73">
        <v>40.4</v>
      </c>
      <c r="I63" s="73">
        <v>74.5</v>
      </c>
      <c r="J63" s="73">
        <v>67.7</v>
      </c>
      <c r="K63" s="5"/>
    </row>
    <row r="64" spans="1:11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6" spans="1:1" ht="15.5" x14ac:dyDescent="0.3">
      <c r="A66" s="38"/>
    </row>
  </sheetData>
  <mergeCells count="16">
    <mergeCell ref="A1:C1"/>
    <mergeCell ref="A64:J64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J65"/>
  <sheetViews>
    <sheetView zoomScaleNormal="100" workbookViewId="0">
      <selection activeCell="F17" sqref="F17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0" ht="36.75" customHeight="1" x14ac:dyDescent="0.3">
      <c r="A1" s="178" t="s">
        <v>287</v>
      </c>
      <c r="B1" s="178"/>
      <c r="C1" s="178"/>
    </row>
    <row r="2" spans="1:10" ht="15" x14ac:dyDescent="0.3">
      <c r="A2" s="183" t="s">
        <v>196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0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194"/>
      <c r="B4" s="194"/>
      <c r="C4" s="194"/>
      <c r="D4" s="194"/>
      <c r="E4" s="194"/>
      <c r="F4" s="194"/>
      <c r="G4" s="194"/>
      <c r="H4" s="194"/>
      <c r="I4" s="194"/>
      <c r="J4" s="194"/>
    </row>
    <row r="5" spans="1:10" s="5" customFormat="1" ht="11.5" x14ac:dyDescent="0.25">
      <c r="A5" s="195"/>
      <c r="B5" s="180" t="s">
        <v>1</v>
      </c>
      <c r="C5" s="189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thickBot="1" x14ac:dyDescent="0.3">
      <c r="A6" s="196"/>
      <c r="B6" s="181"/>
      <c r="C6" s="192"/>
      <c r="D6" s="192"/>
      <c r="E6" s="193"/>
      <c r="F6" s="181"/>
      <c r="G6" s="181"/>
      <c r="H6" s="181"/>
      <c r="I6" s="181"/>
      <c r="J6" s="181"/>
    </row>
    <row r="7" spans="1:10" s="5" customFormat="1" ht="11.5" x14ac:dyDescent="0.25">
      <c r="A7" s="196"/>
      <c r="B7" s="181"/>
      <c r="C7" s="180" t="s">
        <v>181</v>
      </c>
      <c r="D7" s="190" t="s">
        <v>182</v>
      </c>
      <c r="E7" s="180" t="s">
        <v>183</v>
      </c>
      <c r="F7" s="181"/>
      <c r="G7" s="181"/>
      <c r="H7" s="181"/>
      <c r="I7" s="181"/>
      <c r="J7" s="181"/>
    </row>
    <row r="8" spans="1:10" s="5" customFormat="1" ht="11.5" x14ac:dyDescent="0.25">
      <c r="A8" s="196"/>
      <c r="B8" s="181"/>
      <c r="C8" s="181"/>
      <c r="D8" s="198"/>
      <c r="E8" s="181"/>
      <c r="F8" s="181"/>
      <c r="G8" s="181"/>
      <c r="H8" s="181"/>
      <c r="I8" s="181"/>
      <c r="J8" s="181"/>
    </row>
    <row r="9" spans="1:10" s="5" customFormat="1" ht="11.5" x14ac:dyDescent="0.25">
      <c r="A9" s="196"/>
      <c r="B9" s="181"/>
      <c r="C9" s="181"/>
      <c r="D9" s="198"/>
      <c r="E9" s="181"/>
      <c r="F9" s="181"/>
      <c r="G9" s="181"/>
      <c r="H9" s="181"/>
      <c r="I9" s="181"/>
      <c r="J9" s="181"/>
    </row>
    <row r="10" spans="1:10" s="5" customFormat="1" ht="12" thickBot="1" x14ac:dyDescent="0.3">
      <c r="A10" s="197"/>
      <c r="B10" s="182"/>
      <c r="C10" s="181"/>
      <c r="D10" s="198"/>
      <c r="E10" s="181"/>
      <c r="F10" s="181"/>
      <c r="G10" s="181"/>
      <c r="H10" s="181"/>
      <c r="I10" s="181"/>
      <c r="J10" s="181"/>
    </row>
    <row r="11" spans="1:10" x14ac:dyDescent="0.3">
      <c r="A11" s="7" t="s">
        <v>2</v>
      </c>
      <c r="B11" s="63"/>
      <c r="C11" s="62"/>
      <c r="D11" s="62"/>
      <c r="E11" s="62"/>
      <c r="F11" s="62"/>
      <c r="G11" s="62"/>
      <c r="H11" s="62"/>
      <c r="I11" s="62"/>
      <c r="J11" s="62"/>
    </row>
    <row r="12" spans="1:10" x14ac:dyDescent="0.3">
      <c r="A12" s="29" t="s">
        <v>3</v>
      </c>
      <c r="B12" s="74">
        <v>1587.3</v>
      </c>
      <c r="C12" s="72">
        <v>706.8</v>
      </c>
      <c r="D12" s="72">
        <v>673.8</v>
      </c>
      <c r="E12" s="72">
        <v>202.1</v>
      </c>
      <c r="F12" s="72">
        <v>396.9</v>
      </c>
      <c r="G12" s="72">
        <v>23.7</v>
      </c>
      <c r="H12" s="72">
        <v>341.7</v>
      </c>
      <c r="I12" s="72">
        <v>202.7</v>
      </c>
      <c r="J12" s="72">
        <v>990.4</v>
      </c>
    </row>
    <row r="13" spans="1:10" x14ac:dyDescent="0.3">
      <c r="A13" s="29" t="s">
        <v>191</v>
      </c>
      <c r="B13" s="74">
        <v>1564</v>
      </c>
      <c r="C13" s="72">
        <v>704.7</v>
      </c>
      <c r="D13" s="72">
        <v>671</v>
      </c>
      <c r="E13" s="72">
        <v>183.7</v>
      </c>
      <c r="F13" s="72">
        <v>396.9</v>
      </c>
      <c r="G13" s="72">
        <v>23.7</v>
      </c>
      <c r="H13" s="72">
        <v>341.7</v>
      </c>
      <c r="I13" s="72">
        <v>202.7</v>
      </c>
      <c r="J13" s="72">
        <v>967.1</v>
      </c>
    </row>
    <row r="14" spans="1:10" x14ac:dyDescent="0.3">
      <c r="A14" s="29" t="s">
        <v>4</v>
      </c>
      <c r="B14" s="74"/>
      <c r="C14" s="72"/>
      <c r="D14" s="72"/>
      <c r="E14" s="72"/>
      <c r="F14" s="72"/>
      <c r="G14" s="72"/>
      <c r="H14" s="72"/>
      <c r="I14" s="72"/>
      <c r="J14" s="72"/>
    </row>
    <row r="15" spans="1:10" x14ac:dyDescent="0.3">
      <c r="A15" s="29" t="s">
        <v>129</v>
      </c>
      <c r="B15" s="74">
        <v>104.7</v>
      </c>
      <c r="C15" s="72">
        <v>54.5</v>
      </c>
      <c r="D15" s="72">
        <v>36.200000000000003</v>
      </c>
      <c r="E15" s="72">
        <v>13.1</v>
      </c>
      <c r="F15" s="72">
        <v>2.5</v>
      </c>
      <c r="G15" s="72" t="s">
        <v>16</v>
      </c>
      <c r="H15" s="72" t="s">
        <v>16</v>
      </c>
      <c r="I15" s="72" t="s">
        <v>16</v>
      </c>
      <c r="J15" s="72">
        <v>50.9</v>
      </c>
    </row>
    <row r="16" spans="1:10" x14ac:dyDescent="0.3">
      <c r="A16" s="29" t="s">
        <v>130</v>
      </c>
      <c r="B16" s="74">
        <v>95.9</v>
      </c>
      <c r="C16" s="72">
        <v>56.8</v>
      </c>
      <c r="D16" s="72">
        <v>29</v>
      </c>
      <c r="E16" s="72">
        <v>9.1</v>
      </c>
      <c r="F16" s="72">
        <v>3</v>
      </c>
      <c r="G16" s="72" t="s">
        <v>16</v>
      </c>
      <c r="H16" s="72" t="s">
        <v>16</v>
      </c>
      <c r="I16" s="72" t="s">
        <v>16</v>
      </c>
      <c r="J16" s="72">
        <v>40.299999999999997</v>
      </c>
    </row>
    <row r="17" spans="1:10" x14ac:dyDescent="0.3">
      <c r="A17" s="29" t="s">
        <v>131</v>
      </c>
      <c r="B17" s="74">
        <v>8.8000000000000007</v>
      </c>
      <c r="C17" s="72">
        <v>-2.2999999999999998</v>
      </c>
      <c r="D17" s="72">
        <v>7.2</v>
      </c>
      <c r="E17" s="72">
        <v>4</v>
      </c>
      <c r="F17" s="72">
        <v>-0.5</v>
      </c>
      <c r="G17" s="72" t="s">
        <v>16</v>
      </c>
      <c r="H17" s="72" t="s">
        <v>16</v>
      </c>
      <c r="I17" s="72" t="s">
        <v>16</v>
      </c>
      <c r="J17" s="72">
        <v>10.6</v>
      </c>
    </row>
    <row r="18" spans="1:10" x14ac:dyDescent="0.3">
      <c r="A18" s="29" t="s">
        <v>8</v>
      </c>
      <c r="B18" s="74"/>
      <c r="C18" s="72"/>
      <c r="D18" s="72"/>
      <c r="E18" s="72"/>
      <c r="F18" s="72"/>
      <c r="G18" s="72"/>
      <c r="H18" s="72"/>
      <c r="I18" s="72"/>
      <c r="J18" s="72"/>
    </row>
    <row r="19" spans="1:10" x14ac:dyDescent="0.3">
      <c r="A19" s="29" t="s">
        <v>129</v>
      </c>
      <c r="B19" s="74">
        <v>25.4</v>
      </c>
      <c r="C19" s="72">
        <v>0.7</v>
      </c>
      <c r="D19" s="72">
        <v>2.6</v>
      </c>
      <c r="E19" s="72">
        <v>21.4</v>
      </c>
      <c r="F19" s="72">
        <v>16.3</v>
      </c>
      <c r="G19" s="72">
        <v>0</v>
      </c>
      <c r="H19" s="72" t="s">
        <v>16</v>
      </c>
      <c r="I19" s="72" t="s">
        <v>16</v>
      </c>
      <c r="J19" s="72">
        <v>33.5</v>
      </c>
    </row>
    <row r="20" spans="1:10" x14ac:dyDescent="0.3">
      <c r="A20" s="29" t="s">
        <v>130</v>
      </c>
      <c r="B20" s="74">
        <v>21.8</v>
      </c>
      <c r="C20" s="72">
        <v>0.7</v>
      </c>
      <c r="D20" s="72">
        <v>2.2000000000000002</v>
      </c>
      <c r="E20" s="72">
        <v>18.100000000000001</v>
      </c>
      <c r="F20" s="72">
        <v>15.1</v>
      </c>
      <c r="G20" s="72">
        <v>0</v>
      </c>
      <c r="H20" s="72" t="s">
        <v>16</v>
      </c>
      <c r="I20" s="72" t="s">
        <v>16</v>
      </c>
      <c r="J20" s="72">
        <v>28.4</v>
      </c>
    </row>
    <row r="21" spans="1:10" x14ac:dyDescent="0.3">
      <c r="A21" s="29" t="s">
        <v>131</v>
      </c>
      <c r="B21" s="74">
        <v>3.6</v>
      </c>
      <c r="C21" s="72">
        <v>-0.1</v>
      </c>
      <c r="D21" s="72">
        <v>0.4</v>
      </c>
      <c r="E21" s="72">
        <v>3.3</v>
      </c>
      <c r="F21" s="72">
        <v>1.3</v>
      </c>
      <c r="G21" s="72" t="s">
        <v>16</v>
      </c>
      <c r="H21" s="72" t="s">
        <v>16</v>
      </c>
      <c r="I21" s="72" t="s">
        <v>16</v>
      </c>
      <c r="J21" s="72">
        <v>5.0999999999999996</v>
      </c>
    </row>
    <row r="22" spans="1:10" x14ac:dyDescent="0.3">
      <c r="A22" s="29" t="s">
        <v>9</v>
      </c>
      <c r="B22" s="74">
        <v>29.4</v>
      </c>
      <c r="C22" s="72">
        <v>2.6</v>
      </c>
      <c r="D22" s="72">
        <v>9.5</v>
      </c>
      <c r="E22" s="72">
        <v>17.2</v>
      </c>
      <c r="F22" s="72">
        <v>1.7</v>
      </c>
      <c r="G22" s="72" t="s">
        <v>16</v>
      </c>
      <c r="H22" s="72">
        <v>1.1000000000000001</v>
      </c>
      <c r="I22" s="72" t="s">
        <v>16</v>
      </c>
      <c r="J22" s="72">
        <v>27.5</v>
      </c>
    </row>
    <row r="23" spans="1:10" ht="14.5" thickBot="1" x14ac:dyDescent="0.35">
      <c r="A23" s="26" t="s">
        <v>10</v>
      </c>
      <c r="B23" s="86">
        <v>1605.8</v>
      </c>
      <c r="C23" s="73">
        <v>705</v>
      </c>
      <c r="D23" s="73">
        <v>688.1</v>
      </c>
      <c r="E23" s="73">
        <v>208.2</v>
      </c>
      <c r="F23" s="73">
        <v>399.4</v>
      </c>
      <c r="G23" s="73">
        <v>23.7</v>
      </c>
      <c r="H23" s="73">
        <v>342.8</v>
      </c>
      <c r="I23" s="73">
        <v>202.7</v>
      </c>
      <c r="J23" s="73">
        <v>1010.3</v>
      </c>
    </row>
    <row r="24" spans="1:10" x14ac:dyDescent="0.3">
      <c r="A24" s="7" t="s">
        <v>11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3">
      <c r="A25" s="29" t="s">
        <v>12</v>
      </c>
      <c r="B25" s="72">
        <v>620.4</v>
      </c>
      <c r="C25" s="72">
        <v>355.9</v>
      </c>
      <c r="D25" s="72">
        <v>187.5</v>
      </c>
      <c r="E25" s="72">
        <v>76.900000000000006</v>
      </c>
      <c r="F25" s="72">
        <v>189.6</v>
      </c>
      <c r="G25" s="72">
        <v>0</v>
      </c>
      <c r="H25" s="72">
        <v>6.2</v>
      </c>
      <c r="I25" s="72">
        <v>0</v>
      </c>
      <c r="J25" s="72">
        <v>346.9</v>
      </c>
    </row>
    <row r="26" spans="1:10" x14ac:dyDescent="0.3">
      <c r="A26" s="29" t="s">
        <v>96</v>
      </c>
      <c r="B26" s="72">
        <v>985.4</v>
      </c>
      <c r="C26" s="72">
        <v>349</v>
      </c>
      <c r="D26" s="72">
        <v>500.6</v>
      </c>
      <c r="E26" s="72">
        <v>131.30000000000001</v>
      </c>
      <c r="F26" s="72">
        <v>209.8</v>
      </c>
      <c r="G26" s="72">
        <v>23.7</v>
      </c>
      <c r="H26" s="72">
        <v>336.6</v>
      </c>
      <c r="I26" s="72">
        <v>202.7</v>
      </c>
      <c r="J26" s="72">
        <v>663.4</v>
      </c>
    </row>
    <row r="27" spans="1:10" x14ac:dyDescent="0.3">
      <c r="A27" s="29" t="s">
        <v>20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0" ht="23" x14ac:dyDescent="0.3">
      <c r="A28" s="29" t="s">
        <v>259</v>
      </c>
      <c r="B28" s="72">
        <v>379</v>
      </c>
      <c r="C28" s="72">
        <v>1.1000000000000001</v>
      </c>
      <c r="D28" s="72">
        <v>285</v>
      </c>
      <c r="E28" s="72">
        <v>91.4</v>
      </c>
      <c r="F28" s="72">
        <v>19.600000000000001</v>
      </c>
      <c r="G28" s="72">
        <v>8.6999999999999993</v>
      </c>
      <c r="H28" s="72">
        <v>2</v>
      </c>
      <c r="I28" s="72">
        <v>0</v>
      </c>
      <c r="J28" s="72">
        <v>404.5</v>
      </c>
    </row>
    <row r="29" spans="1:10" x14ac:dyDescent="0.3">
      <c r="A29" s="29" t="s">
        <v>161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0" ht="23" x14ac:dyDescent="0.3">
      <c r="A30" s="29" t="s">
        <v>260</v>
      </c>
      <c r="B30" s="72">
        <v>334.6</v>
      </c>
      <c r="C30" s="72">
        <v>299.60000000000002</v>
      </c>
      <c r="D30" s="72">
        <v>8.5</v>
      </c>
      <c r="E30" s="72">
        <v>26.4</v>
      </c>
      <c r="F30" s="72">
        <v>7.2</v>
      </c>
      <c r="G30" s="72">
        <v>0</v>
      </c>
      <c r="H30" s="72">
        <v>0</v>
      </c>
      <c r="I30" s="72">
        <v>0</v>
      </c>
      <c r="J30" s="72" t="s">
        <v>16</v>
      </c>
    </row>
    <row r="31" spans="1:10" ht="23" x14ac:dyDescent="0.3">
      <c r="A31" s="29" t="s">
        <v>261</v>
      </c>
      <c r="B31" s="72">
        <v>67.8</v>
      </c>
      <c r="C31" s="72">
        <v>40.4</v>
      </c>
      <c r="D31" s="72">
        <v>27.2</v>
      </c>
      <c r="E31" s="72">
        <v>0.2</v>
      </c>
      <c r="F31" s="72">
        <v>19.5</v>
      </c>
      <c r="G31" s="72">
        <v>0</v>
      </c>
      <c r="H31" s="72">
        <v>0</v>
      </c>
      <c r="I31" s="72">
        <v>0</v>
      </c>
      <c r="J31" s="72" t="s">
        <v>16</v>
      </c>
    </row>
    <row r="32" spans="1:10" ht="23" x14ac:dyDescent="0.3">
      <c r="A32" s="29" t="s">
        <v>262</v>
      </c>
      <c r="B32" s="72">
        <v>10</v>
      </c>
      <c r="C32" s="72">
        <v>0.4</v>
      </c>
      <c r="D32" s="72">
        <v>9.5</v>
      </c>
      <c r="E32" s="72">
        <v>0</v>
      </c>
      <c r="F32" s="72">
        <v>12.7</v>
      </c>
      <c r="G32" s="72">
        <v>0.1</v>
      </c>
      <c r="H32" s="72">
        <v>0</v>
      </c>
      <c r="I32" s="72">
        <v>0</v>
      </c>
      <c r="J32" s="72" t="s">
        <v>16</v>
      </c>
    </row>
    <row r="33" spans="1:10" x14ac:dyDescent="0.3">
      <c r="A33" s="29" t="s">
        <v>162</v>
      </c>
      <c r="B33" s="72">
        <v>180.7</v>
      </c>
      <c r="C33" s="72">
        <v>0.6</v>
      </c>
      <c r="D33" s="72">
        <v>164.1</v>
      </c>
      <c r="E33" s="72">
        <v>13.3</v>
      </c>
      <c r="F33" s="72">
        <v>150.80000000000001</v>
      </c>
      <c r="G33" s="72">
        <v>14.9</v>
      </c>
      <c r="H33" s="72">
        <v>297.8</v>
      </c>
      <c r="I33" s="72">
        <v>187.4</v>
      </c>
      <c r="J33" s="72">
        <v>252.6</v>
      </c>
    </row>
    <row r="34" spans="1:10" ht="23" x14ac:dyDescent="0.3">
      <c r="A34" s="29" t="s">
        <v>263</v>
      </c>
      <c r="B34" s="72">
        <v>13.3</v>
      </c>
      <c r="C34" s="72">
        <v>7</v>
      </c>
      <c r="D34" s="72">
        <v>6.3</v>
      </c>
      <c r="E34" s="72">
        <v>0</v>
      </c>
      <c r="F34" s="72">
        <v>0</v>
      </c>
      <c r="G34" s="72">
        <v>0</v>
      </c>
      <c r="H34" s="72">
        <v>36.799999999999997</v>
      </c>
      <c r="I34" s="72">
        <v>15.3</v>
      </c>
      <c r="J34" s="72">
        <v>6.3</v>
      </c>
    </row>
    <row r="35" spans="1:10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ht="23" x14ac:dyDescent="0.3">
      <c r="A36" s="29" t="s">
        <v>264</v>
      </c>
      <c r="B36" s="72">
        <v>1.8</v>
      </c>
      <c r="C36" s="72">
        <v>0.02</v>
      </c>
      <c r="D36" s="72">
        <v>1.3</v>
      </c>
      <c r="E36" s="72">
        <v>0.1</v>
      </c>
      <c r="F36" s="72">
        <v>9.1999999999999993</v>
      </c>
      <c r="G36" s="72">
        <v>0.1</v>
      </c>
      <c r="H36" s="72">
        <v>5.2</v>
      </c>
      <c r="I36" s="72">
        <v>4.0999999999999996</v>
      </c>
      <c r="J36" s="72">
        <v>2</v>
      </c>
    </row>
    <row r="37" spans="1:10" x14ac:dyDescent="0.3">
      <c r="A37" s="29" t="s">
        <v>163</v>
      </c>
      <c r="B37" s="72">
        <v>66.7</v>
      </c>
      <c r="C37" s="72">
        <v>0.5</v>
      </c>
      <c r="D37" s="72">
        <v>58.4</v>
      </c>
      <c r="E37" s="72">
        <v>7.6</v>
      </c>
      <c r="F37" s="72">
        <v>59</v>
      </c>
      <c r="G37" s="72">
        <v>14.7</v>
      </c>
      <c r="H37" s="72">
        <v>179.2</v>
      </c>
      <c r="I37" s="72">
        <v>80.900000000000006</v>
      </c>
      <c r="J37" s="72">
        <v>130.6</v>
      </c>
    </row>
    <row r="38" spans="1:10" x14ac:dyDescent="0.3">
      <c r="A38" s="29" t="s">
        <v>164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0" x14ac:dyDescent="0.3">
      <c r="A39" s="29" t="s">
        <v>113</v>
      </c>
      <c r="B39" s="72">
        <v>15.3</v>
      </c>
      <c r="C39" s="72">
        <v>0.4</v>
      </c>
      <c r="D39" s="72">
        <v>14.6</v>
      </c>
      <c r="E39" s="72">
        <v>0.4</v>
      </c>
      <c r="F39" s="72">
        <v>5.2</v>
      </c>
      <c r="G39" s="72">
        <v>0</v>
      </c>
      <c r="H39" s="72">
        <v>38.1</v>
      </c>
      <c r="I39" s="72">
        <v>5.7</v>
      </c>
      <c r="J39" s="72">
        <v>16</v>
      </c>
    </row>
    <row r="40" spans="1:10" x14ac:dyDescent="0.3">
      <c r="A40" s="29" t="s">
        <v>165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ht="23" x14ac:dyDescent="0.3">
      <c r="A41" s="29" t="s">
        <v>173</v>
      </c>
      <c r="B41" s="72">
        <v>0.2</v>
      </c>
      <c r="C41" s="72" t="s">
        <v>16</v>
      </c>
      <c r="D41" s="72">
        <v>0</v>
      </c>
      <c r="E41" s="72">
        <v>0.2</v>
      </c>
      <c r="F41" s="72">
        <v>1.1000000000000001</v>
      </c>
      <c r="G41" s="72" t="s">
        <v>16</v>
      </c>
      <c r="H41" s="72">
        <v>2.5</v>
      </c>
      <c r="I41" s="72">
        <v>0.8</v>
      </c>
      <c r="J41" s="72">
        <v>0.2</v>
      </c>
    </row>
    <row r="42" spans="1:10" ht="34.5" x14ac:dyDescent="0.3">
      <c r="A42" s="29" t="s">
        <v>250</v>
      </c>
      <c r="B42" s="72">
        <v>13.6</v>
      </c>
      <c r="C42" s="72">
        <v>0.4</v>
      </c>
      <c r="D42" s="72">
        <v>13.2</v>
      </c>
      <c r="E42" s="72">
        <v>0</v>
      </c>
      <c r="F42" s="72">
        <v>1.6</v>
      </c>
      <c r="G42" s="72" t="s">
        <v>16</v>
      </c>
      <c r="H42" s="72">
        <v>27.1</v>
      </c>
      <c r="I42" s="72">
        <v>3.4</v>
      </c>
      <c r="J42" s="72">
        <v>13.6</v>
      </c>
    </row>
    <row r="43" spans="1:10" x14ac:dyDescent="0.3">
      <c r="A43" s="29" t="s">
        <v>23</v>
      </c>
      <c r="B43" s="72">
        <v>1.4</v>
      </c>
      <c r="C43" s="72">
        <v>0</v>
      </c>
      <c r="D43" s="72">
        <v>1.3</v>
      </c>
      <c r="E43" s="72">
        <v>0.2</v>
      </c>
      <c r="F43" s="72">
        <v>1.7</v>
      </c>
      <c r="G43" s="72">
        <v>0</v>
      </c>
      <c r="H43" s="72">
        <v>6</v>
      </c>
      <c r="I43" s="72">
        <v>0.9</v>
      </c>
      <c r="J43" s="72">
        <v>1.9</v>
      </c>
    </row>
    <row r="44" spans="1:10" x14ac:dyDescent="0.3">
      <c r="A44" s="29" t="s">
        <v>114</v>
      </c>
      <c r="B44" s="72">
        <v>46</v>
      </c>
      <c r="C44" s="72">
        <v>0.1</v>
      </c>
      <c r="D44" s="72">
        <v>42</v>
      </c>
      <c r="E44" s="72">
        <v>3.7</v>
      </c>
      <c r="F44" s="72">
        <v>52.4</v>
      </c>
      <c r="G44" s="72">
        <v>14.3</v>
      </c>
      <c r="H44" s="72">
        <v>102.1</v>
      </c>
      <c r="I44" s="72">
        <v>67.3</v>
      </c>
      <c r="J44" s="72">
        <v>108.6</v>
      </c>
    </row>
    <row r="45" spans="1:10" x14ac:dyDescent="0.3">
      <c r="A45" s="29" t="s">
        <v>166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34.5" x14ac:dyDescent="0.3">
      <c r="A46" s="29" t="s">
        <v>251</v>
      </c>
      <c r="B46" s="72">
        <v>1.6</v>
      </c>
      <c r="C46" s="72">
        <v>0</v>
      </c>
      <c r="D46" s="72">
        <v>1.4</v>
      </c>
      <c r="E46" s="72">
        <v>0.1</v>
      </c>
      <c r="F46" s="72">
        <v>1.4</v>
      </c>
      <c r="G46" s="72">
        <v>0</v>
      </c>
      <c r="H46" s="72">
        <v>5.0999999999999996</v>
      </c>
      <c r="I46" s="72">
        <v>6.5</v>
      </c>
      <c r="J46" s="72">
        <v>1.9</v>
      </c>
    </row>
    <row r="47" spans="1:10" ht="23" x14ac:dyDescent="0.3">
      <c r="A47" s="29" t="s">
        <v>116</v>
      </c>
      <c r="B47" s="72">
        <v>0.1</v>
      </c>
      <c r="C47" s="72" t="s">
        <v>16</v>
      </c>
      <c r="D47" s="72">
        <v>0.1</v>
      </c>
      <c r="E47" s="72">
        <v>0</v>
      </c>
      <c r="F47" s="72">
        <v>0</v>
      </c>
      <c r="G47" s="72">
        <v>0</v>
      </c>
      <c r="H47" s="72">
        <v>1.1000000000000001</v>
      </c>
      <c r="I47" s="72">
        <v>1</v>
      </c>
      <c r="J47" s="72">
        <v>0.1</v>
      </c>
    </row>
    <row r="48" spans="1:10" ht="23" x14ac:dyDescent="0.3">
      <c r="A48" s="29" t="s">
        <v>253</v>
      </c>
      <c r="B48" s="72">
        <v>0</v>
      </c>
      <c r="C48" s="72" t="s">
        <v>16</v>
      </c>
      <c r="D48" s="72">
        <v>0</v>
      </c>
      <c r="E48" s="72">
        <v>0</v>
      </c>
      <c r="F48" s="72">
        <v>0</v>
      </c>
      <c r="G48" s="72" t="s">
        <v>16</v>
      </c>
      <c r="H48" s="72">
        <v>0.1</v>
      </c>
      <c r="I48" s="72">
        <v>0.1</v>
      </c>
      <c r="J48" s="72">
        <v>0</v>
      </c>
    </row>
    <row r="49" spans="1:10" ht="23" x14ac:dyDescent="0.3">
      <c r="A49" s="29" t="s">
        <v>254</v>
      </c>
      <c r="B49" s="72">
        <v>0.4</v>
      </c>
      <c r="C49" s="72" t="s">
        <v>16</v>
      </c>
      <c r="D49" s="72">
        <v>0.3</v>
      </c>
      <c r="E49" s="72">
        <v>0</v>
      </c>
      <c r="F49" s="72">
        <v>0.3</v>
      </c>
      <c r="G49" s="72">
        <v>0.2</v>
      </c>
      <c r="H49" s="72">
        <v>1.3</v>
      </c>
      <c r="I49" s="72">
        <v>1.8</v>
      </c>
      <c r="J49" s="72">
        <v>0.6</v>
      </c>
    </row>
    <row r="50" spans="1:10" ht="34.5" x14ac:dyDescent="0.3">
      <c r="A50" s="29" t="s">
        <v>255</v>
      </c>
      <c r="B50" s="72">
        <v>0.4</v>
      </c>
      <c r="C50" s="72" t="s">
        <v>16</v>
      </c>
      <c r="D50" s="72">
        <v>0.3</v>
      </c>
      <c r="E50" s="72">
        <v>0</v>
      </c>
      <c r="F50" s="72">
        <v>0.3</v>
      </c>
      <c r="G50" s="72">
        <v>0</v>
      </c>
      <c r="H50" s="72">
        <v>6.3</v>
      </c>
      <c r="I50" s="72">
        <v>5.6</v>
      </c>
      <c r="J50" s="72">
        <v>0.7</v>
      </c>
    </row>
    <row r="51" spans="1:10" ht="23" x14ac:dyDescent="0.3">
      <c r="A51" s="29" t="s">
        <v>117</v>
      </c>
      <c r="B51" s="72">
        <v>2.6</v>
      </c>
      <c r="C51" s="72">
        <v>0</v>
      </c>
      <c r="D51" s="72">
        <v>2.5</v>
      </c>
      <c r="E51" s="72">
        <v>0</v>
      </c>
      <c r="F51" s="72">
        <v>16.2</v>
      </c>
      <c r="G51" s="72">
        <v>0.9</v>
      </c>
      <c r="H51" s="72">
        <v>6.9</v>
      </c>
      <c r="I51" s="72">
        <v>9.8000000000000007</v>
      </c>
      <c r="J51" s="72">
        <v>19.5</v>
      </c>
    </row>
    <row r="52" spans="1:10" x14ac:dyDescent="0.3">
      <c r="A52" s="29" t="s">
        <v>118</v>
      </c>
      <c r="B52" s="72">
        <v>3.7</v>
      </c>
      <c r="C52" s="72">
        <v>0</v>
      </c>
      <c r="D52" s="72">
        <v>3.6</v>
      </c>
      <c r="E52" s="72">
        <v>0.1</v>
      </c>
      <c r="F52" s="72">
        <v>2.2000000000000002</v>
      </c>
      <c r="G52" s="72">
        <v>0.6</v>
      </c>
      <c r="H52" s="72">
        <v>13.6</v>
      </c>
      <c r="I52" s="72">
        <v>16.8</v>
      </c>
      <c r="J52" s="72">
        <v>6.3</v>
      </c>
    </row>
    <row r="53" spans="1:10" ht="23" x14ac:dyDescent="0.3">
      <c r="A53" s="29" t="s">
        <v>119</v>
      </c>
      <c r="B53" s="72">
        <v>0.2</v>
      </c>
      <c r="C53" s="72" t="s">
        <v>16</v>
      </c>
      <c r="D53" s="72">
        <v>0.1</v>
      </c>
      <c r="E53" s="72">
        <v>0</v>
      </c>
      <c r="F53" s="72">
        <v>0.1</v>
      </c>
      <c r="G53" s="72" t="s">
        <v>16</v>
      </c>
      <c r="H53" s="72">
        <v>1.4</v>
      </c>
      <c r="I53" s="72">
        <v>1</v>
      </c>
      <c r="J53" s="72">
        <v>0.1</v>
      </c>
    </row>
    <row r="54" spans="1:10" ht="34.5" x14ac:dyDescent="0.3">
      <c r="A54" s="29" t="s">
        <v>210</v>
      </c>
      <c r="B54" s="72">
        <v>15.3</v>
      </c>
      <c r="C54" s="72">
        <v>0</v>
      </c>
      <c r="D54" s="72">
        <v>14.4</v>
      </c>
      <c r="E54" s="72">
        <v>0.8</v>
      </c>
      <c r="F54" s="72">
        <v>1.1000000000000001</v>
      </c>
      <c r="G54" s="72">
        <v>0</v>
      </c>
      <c r="H54" s="72">
        <v>5.5</v>
      </c>
      <c r="I54" s="72">
        <v>3.1</v>
      </c>
      <c r="J54" s="72">
        <v>15.8</v>
      </c>
    </row>
    <row r="55" spans="1:10" ht="34.5" x14ac:dyDescent="0.3">
      <c r="A55" s="29" t="s">
        <v>244</v>
      </c>
      <c r="B55" s="72">
        <v>19.600000000000001</v>
      </c>
      <c r="C55" s="72">
        <v>0</v>
      </c>
      <c r="D55" s="72">
        <v>17.2</v>
      </c>
      <c r="E55" s="72">
        <v>2.4</v>
      </c>
      <c r="F55" s="72">
        <v>29.3</v>
      </c>
      <c r="G55" s="72">
        <v>12.6</v>
      </c>
      <c r="H55" s="72">
        <v>49.4</v>
      </c>
      <c r="I55" s="72">
        <v>11.3</v>
      </c>
      <c r="J55" s="72">
        <v>60.9</v>
      </c>
    </row>
    <row r="56" spans="1:10" ht="23" x14ac:dyDescent="0.3">
      <c r="A56" s="29" t="s">
        <v>120</v>
      </c>
      <c r="B56" s="72">
        <v>1</v>
      </c>
      <c r="C56" s="72" t="s">
        <v>16</v>
      </c>
      <c r="D56" s="72">
        <v>1</v>
      </c>
      <c r="E56" s="72">
        <v>0.1</v>
      </c>
      <c r="F56" s="72">
        <v>0.4</v>
      </c>
      <c r="G56" s="72" t="s">
        <v>16</v>
      </c>
      <c r="H56" s="72">
        <v>4.8</v>
      </c>
      <c r="I56" s="72">
        <v>4.0999999999999996</v>
      </c>
      <c r="J56" s="72">
        <v>1.2</v>
      </c>
    </row>
    <row r="57" spans="1:10" ht="46" x14ac:dyDescent="0.3">
      <c r="A57" s="29" t="s">
        <v>205</v>
      </c>
      <c r="B57" s="72">
        <v>0.4</v>
      </c>
      <c r="C57" s="72">
        <v>0.1</v>
      </c>
      <c r="D57" s="72">
        <v>0.4</v>
      </c>
      <c r="E57" s="72">
        <v>0</v>
      </c>
      <c r="F57" s="72">
        <v>0.2</v>
      </c>
      <c r="G57" s="72">
        <v>0</v>
      </c>
      <c r="H57" s="72">
        <v>2.1</v>
      </c>
      <c r="I57" s="72">
        <v>2</v>
      </c>
      <c r="J57" s="72">
        <v>0.4</v>
      </c>
    </row>
    <row r="58" spans="1:10" ht="23" x14ac:dyDescent="0.3">
      <c r="A58" s="29" t="s">
        <v>121</v>
      </c>
      <c r="B58" s="72">
        <v>0.6</v>
      </c>
      <c r="C58" s="72" t="s">
        <v>16</v>
      </c>
      <c r="D58" s="72">
        <v>0.6</v>
      </c>
      <c r="E58" s="72">
        <v>0</v>
      </c>
      <c r="F58" s="72">
        <v>0.4</v>
      </c>
      <c r="G58" s="72">
        <v>0</v>
      </c>
      <c r="H58" s="72">
        <v>3.9</v>
      </c>
      <c r="I58" s="72">
        <v>3.7</v>
      </c>
      <c r="J58" s="72">
        <v>0.9</v>
      </c>
    </row>
    <row r="59" spans="1:10" ht="23" x14ac:dyDescent="0.3">
      <c r="A59" s="29" t="s">
        <v>245</v>
      </c>
      <c r="B59" s="72">
        <v>5.4</v>
      </c>
      <c r="C59" s="72">
        <v>0</v>
      </c>
      <c r="D59" s="72">
        <v>1.8</v>
      </c>
      <c r="E59" s="72">
        <v>3.5</v>
      </c>
      <c r="F59" s="72">
        <v>1.4</v>
      </c>
      <c r="G59" s="72">
        <v>0.4</v>
      </c>
      <c r="H59" s="72">
        <v>39</v>
      </c>
      <c r="I59" s="72">
        <v>7.9</v>
      </c>
      <c r="J59" s="72">
        <v>6</v>
      </c>
    </row>
    <row r="60" spans="1:10" x14ac:dyDescent="0.3">
      <c r="A60" s="29" t="s">
        <v>167</v>
      </c>
      <c r="B60" s="72">
        <v>1.2</v>
      </c>
      <c r="C60" s="72">
        <v>0.01</v>
      </c>
      <c r="D60" s="72">
        <v>1.1000000000000001</v>
      </c>
      <c r="E60" s="72">
        <v>0.1</v>
      </c>
      <c r="F60" s="72">
        <v>4.7</v>
      </c>
      <c r="G60" s="72">
        <v>0</v>
      </c>
      <c r="H60" s="72">
        <v>3.7</v>
      </c>
      <c r="I60" s="72">
        <v>1.5</v>
      </c>
      <c r="J60" s="72">
        <v>1.4</v>
      </c>
    </row>
    <row r="61" spans="1:10" x14ac:dyDescent="0.3">
      <c r="A61" s="29" t="s">
        <v>168</v>
      </c>
      <c r="B61" s="72">
        <v>40.299999999999997</v>
      </c>
      <c r="C61" s="72">
        <v>0.03</v>
      </c>
      <c r="D61" s="72">
        <v>39.9</v>
      </c>
      <c r="E61" s="72">
        <v>0.4</v>
      </c>
      <c r="F61" s="72">
        <v>26.4</v>
      </c>
      <c r="G61" s="72">
        <v>0.02</v>
      </c>
      <c r="H61" s="72">
        <v>29.4</v>
      </c>
      <c r="I61" s="72">
        <v>4.5999999999999996</v>
      </c>
      <c r="J61" s="72">
        <v>41.7</v>
      </c>
    </row>
    <row r="62" spans="1:10" x14ac:dyDescent="0.3">
      <c r="A62" s="29" t="s">
        <v>169</v>
      </c>
      <c r="B62" s="72">
        <v>7.1</v>
      </c>
      <c r="C62" s="72">
        <v>0.02</v>
      </c>
      <c r="D62" s="72">
        <v>3.8</v>
      </c>
      <c r="E62" s="72">
        <v>2.2999999999999998</v>
      </c>
      <c r="F62" s="72">
        <v>14.4</v>
      </c>
      <c r="G62" s="72">
        <v>0.1</v>
      </c>
      <c r="H62" s="72">
        <v>37.700000000000003</v>
      </c>
      <c r="I62" s="72">
        <v>21.5</v>
      </c>
      <c r="J62" s="72">
        <v>7.9</v>
      </c>
    </row>
    <row r="63" spans="1:10" ht="14.5" thickBot="1" x14ac:dyDescent="0.35">
      <c r="A63" s="26" t="s">
        <v>170</v>
      </c>
      <c r="B63" s="73">
        <v>63.6</v>
      </c>
      <c r="C63" s="73">
        <v>0</v>
      </c>
      <c r="D63" s="73">
        <v>59.5</v>
      </c>
      <c r="E63" s="73">
        <v>2.8</v>
      </c>
      <c r="F63" s="73">
        <v>36</v>
      </c>
      <c r="G63" s="73">
        <v>0</v>
      </c>
      <c r="H63" s="73">
        <v>42.6</v>
      </c>
      <c r="I63" s="73">
        <v>74.599999999999994</v>
      </c>
      <c r="J63" s="73">
        <v>68.3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5" spans="1:1" x14ac:dyDescent="0.3">
      <c r="A65" s="36"/>
    </row>
  </sheetData>
  <mergeCells count="16">
    <mergeCell ref="A1:C1"/>
    <mergeCell ref="A64:J64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K65"/>
  <sheetViews>
    <sheetView tabSelected="1" workbookViewId="0">
      <selection activeCell="A3" sqref="A3:J3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1" ht="36" customHeight="1" x14ac:dyDescent="0.3">
      <c r="A1" s="178" t="s">
        <v>287</v>
      </c>
      <c r="B1" s="178"/>
      <c r="C1" s="178"/>
    </row>
    <row r="2" spans="1:11" ht="15" x14ac:dyDescent="0.3">
      <c r="A2" s="183" t="s">
        <v>197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1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1" ht="14.5" thickBot="1" x14ac:dyDescent="0.35">
      <c r="A4" s="194"/>
      <c r="B4" s="194"/>
      <c r="C4" s="194"/>
      <c r="D4" s="194"/>
      <c r="E4" s="194"/>
      <c r="F4" s="194"/>
      <c r="G4" s="194"/>
      <c r="H4" s="194"/>
      <c r="I4" s="194"/>
      <c r="J4" s="194"/>
    </row>
    <row r="5" spans="1:11" s="5" customFormat="1" ht="11.5" x14ac:dyDescent="0.25">
      <c r="A5" s="195"/>
      <c r="B5" s="180" t="s">
        <v>1</v>
      </c>
      <c r="C5" s="189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1" s="5" customFormat="1" ht="12" thickBot="1" x14ac:dyDescent="0.3">
      <c r="A6" s="196"/>
      <c r="B6" s="181"/>
      <c r="C6" s="192"/>
      <c r="D6" s="192"/>
      <c r="E6" s="193"/>
      <c r="F6" s="181"/>
      <c r="G6" s="181"/>
      <c r="H6" s="181"/>
      <c r="I6" s="181"/>
      <c r="J6" s="181"/>
    </row>
    <row r="7" spans="1:11" s="5" customFormat="1" ht="11.5" x14ac:dyDescent="0.25">
      <c r="A7" s="196"/>
      <c r="B7" s="181"/>
      <c r="C7" s="180" t="s">
        <v>181</v>
      </c>
      <c r="D7" s="180" t="s">
        <v>182</v>
      </c>
      <c r="E7" s="180" t="s">
        <v>183</v>
      </c>
      <c r="F7" s="181"/>
      <c r="G7" s="181"/>
      <c r="H7" s="181"/>
      <c r="I7" s="181"/>
      <c r="J7" s="181"/>
    </row>
    <row r="8" spans="1:11" s="5" customFormat="1" ht="11.5" x14ac:dyDescent="0.25">
      <c r="A8" s="196"/>
      <c r="B8" s="181"/>
      <c r="C8" s="181"/>
      <c r="D8" s="181"/>
      <c r="E8" s="181"/>
      <c r="F8" s="181"/>
      <c r="G8" s="181"/>
      <c r="H8" s="181"/>
      <c r="I8" s="181"/>
      <c r="J8" s="181"/>
    </row>
    <row r="9" spans="1:11" s="5" customFormat="1" ht="11.5" x14ac:dyDescent="0.25">
      <c r="A9" s="196"/>
      <c r="B9" s="181"/>
      <c r="C9" s="181"/>
      <c r="D9" s="181"/>
      <c r="E9" s="181"/>
      <c r="F9" s="181"/>
      <c r="G9" s="181"/>
      <c r="H9" s="181"/>
      <c r="I9" s="181"/>
      <c r="J9" s="181"/>
    </row>
    <row r="10" spans="1:11" s="5" customFormat="1" ht="12" thickBot="1" x14ac:dyDescent="0.3">
      <c r="A10" s="197"/>
      <c r="B10" s="182"/>
      <c r="C10" s="182"/>
      <c r="D10" s="182"/>
      <c r="E10" s="182"/>
      <c r="F10" s="182"/>
      <c r="G10" s="182"/>
      <c r="H10" s="182"/>
      <c r="I10" s="182"/>
      <c r="J10" s="182"/>
    </row>
    <row r="11" spans="1:11" x14ac:dyDescent="0.3">
      <c r="A11" s="7" t="s">
        <v>2</v>
      </c>
      <c r="B11" s="62"/>
      <c r="C11" s="62"/>
      <c r="D11" s="62"/>
      <c r="E11" s="62"/>
      <c r="F11" s="62"/>
      <c r="G11" s="62"/>
      <c r="H11" s="62"/>
      <c r="I11" s="62"/>
      <c r="J11" s="62"/>
      <c r="K11" s="5"/>
    </row>
    <row r="12" spans="1:11" x14ac:dyDescent="0.3">
      <c r="A12" s="29" t="s">
        <v>3</v>
      </c>
      <c r="B12" s="72">
        <v>1694</v>
      </c>
      <c r="C12" s="72">
        <v>722.6</v>
      </c>
      <c r="D12" s="72">
        <v>751.6</v>
      </c>
      <c r="E12" s="72">
        <v>215.2</v>
      </c>
      <c r="F12" s="72">
        <v>424.8</v>
      </c>
      <c r="G12" s="72">
        <v>27.2</v>
      </c>
      <c r="H12" s="72">
        <v>357.6</v>
      </c>
      <c r="I12" s="72">
        <v>203.5</v>
      </c>
      <c r="J12" s="72">
        <v>1106.5</v>
      </c>
      <c r="K12" s="5"/>
    </row>
    <row r="13" spans="1:11" x14ac:dyDescent="0.3">
      <c r="A13" s="29" t="s">
        <v>191</v>
      </c>
      <c r="B13" s="72">
        <v>1670.2</v>
      </c>
      <c r="C13" s="72">
        <v>720.9</v>
      </c>
      <c r="D13" s="72">
        <v>749.3</v>
      </c>
      <c r="E13" s="72">
        <v>195.5</v>
      </c>
      <c r="F13" s="72">
        <v>424.8</v>
      </c>
      <c r="G13" s="72">
        <v>27.2</v>
      </c>
      <c r="H13" s="72">
        <v>357.6</v>
      </c>
      <c r="I13" s="72">
        <v>203.5</v>
      </c>
      <c r="J13" s="72">
        <v>1069.4000000000001</v>
      </c>
      <c r="K13" s="5"/>
    </row>
    <row r="14" spans="1:11" x14ac:dyDescent="0.3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  <c r="K14" s="5"/>
    </row>
    <row r="15" spans="1:11" x14ac:dyDescent="0.3">
      <c r="A15" s="29" t="s">
        <v>129</v>
      </c>
      <c r="B15" s="72">
        <v>112.5</v>
      </c>
      <c r="C15" s="72">
        <v>57.3</v>
      </c>
      <c r="D15" s="72">
        <v>45.5</v>
      </c>
      <c r="E15" s="72">
        <v>8.8000000000000007</v>
      </c>
      <c r="F15" s="72">
        <v>2.9</v>
      </c>
      <c r="G15" s="72" t="s">
        <v>16</v>
      </c>
      <c r="H15" s="72" t="s">
        <v>16</v>
      </c>
      <c r="I15" s="72" t="s">
        <v>16</v>
      </c>
      <c r="J15" s="72">
        <v>56.3</v>
      </c>
      <c r="K15" s="5"/>
    </row>
    <row r="16" spans="1:11" x14ac:dyDescent="0.3">
      <c r="A16" s="29" t="s">
        <v>130</v>
      </c>
      <c r="B16" s="72">
        <v>128.6</v>
      </c>
      <c r="C16" s="72">
        <v>60.6</v>
      </c>
      <c r="D16" s="72">
        <v>55.1</v>
      </c>
      <c r="E16" s="72">
        <v>12.1</v>
      </c>
      <c r="F16" s="72">
        <v>3.3</v>
      </c>
      <c r="G16" s="72" t="s">
        <v>16</v>
      </c>
      <c r="H16" s="72" t="s">
        <v>16</v>
      </c>
      <c r="I16" s="72" t="s">
        <v>16</v>
      </c>
      <c r="J16" s="72">
        <v>69.400000000000006</v>
      </c>
      <c r="K16" s="5"/>
    </row>
    <row r="17" spans="1:11" x14ac:dyDescent="0.3">
      <c r="A17" s="29" t="s">
        <v>131</v>
      </c>
      <c r="B17" s="72">
        <v>-16.100000000000001</v>
      </c>
      <c r="C17" s="72">
        <v>-3.2</v>
      </c>
      <c r="D17" s="72">
        <v>-9.6</v>
      </c>
      <c r="E17" s="72">
        <v>-3.3</v>
      </c>
      <c r="F17" s="72">
        <v>-0.4</v>
      </c>
      <c r="G17" s="72" t="s">
        <v>16</v>
      </c>
      <c r="H17" s="72" t="s">
        <v>16</v>
      </c>
      <c r="I17" s="72" t="s">
        <v>16</v>
      </c>
      <c r="J17" s="72">
        <v>-13.1</v>
      </c>
      <c r="K17" s="5"/>
    </row>
    <row r="18" spans="1:11" x14ac:dyDescent="0.3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  <c r="K18" s="5"/>
    </row>
    <row r="19" spans="1:11" x14ac:dyDescent="0.3">
      <c r="A19" s="29" t="s">
        <v>129</v>
      </c>
      <c r="B19" s="72">
        <v>21.4</v>
      </c>
      <c r="C19" s="72">
        <v>0.5</v>
      </c>
      <c r="D19" s="72">
        <v>2.2000000000000002</v>
      </c>
      <c r="E19" s="72">
        <v>18</v>
      </c>
      <c r="F19" s="72">
        <v>15</v>
      </c>
      <c r="G19" s="72">
        <v>0.1</v>
      </c>
      <c r="H19" s="72" t="s">
        <v>16</v>
      </c>
      <c r="I19" s="72" t="s">
        <v>16</v>
      </c>
      <c r="J19" s="72">
        <v>28.3</v>
      </c>
      <c r="K19" s="5"/>
    </row>
    <row r="20" spans="1:11" x14ac:dyDescent="0.3">
      <c r="A20" s="29" t="s">
        <v>130</v>
      </c>
      <c r="B20" s="72">
        <v>20.2</v>
      </c>
      <c r="C20" s="72">
        <v>0.5</v>
      </c>
      <c r="D20" s="72">
        <v>2</v>
      </c>
      <c r="E20" s="72">
        <v>17</v>
      </c>
      <c r="F20" s="72">
        <v>15.9</v>
      </c>
      <c r="G20" s="72">
        <v>0.1</v>
      </c>
      <c r="H20" s="72" t="s">
        <v>16</v>
      </c>
      <c r="I20" s="72" t="s">
        <v>16</v>
      </c>
      <c r="J20" s="72">
        <v>27.4</v>
      </c>
      <c r="K20" s="5"/>
    </row>
    <row r="21" spans="1:11" x14ac:dyDescent="0.3">
      <c r="A21" s="29" t="s">
        <v>131</v>
      </c>
      <c r="B21" s="72">
        <v>1.2</v>
      </c>
      <c r="C21" s="72">
        <v>-0.03</v>
      </c>
      <c r="D21" s="72">
        <v>0.2</v>
      </c>
      <c r="E21" s="72">
        <v>1</v>
      </c>
      <c r="F21" s="72">
        <v>-0.9</v>
      </c>
      <c r="G21" s="72">
        <v>0</v>
      </c>
      <c r="H21" s="72" t="s">
        <v>16</v>
      </c>
      <c r="I21" s="72" t="s">
        <v>16</v>
      </c>
      <c r="J21" s="72">
        <v>1</v>
      </c>
      <c r="K21" s="5"/>
    </row>
    <row r="22" spans="1:11" x14ac:dyDescent="0.3">
      <c r="A22" s="29" t="s">
        <v>9</v>
      </c>
      <c r="B22" s="72">
        <v>26.4</v>
      </c>
      <c r="C22" s="72">
        <v>1.5</v>
      </c>
      <c r="D22" s="72">
        <v>4.9000000000000004</v>
      </c>
      <c r="E22" s="72">
        <v>19.899999999999999</v>
      </c>
      <c r="F22" s="72">
        <v>3.4</v>
      </c>
      <c r="G22" s="72" t="s">
        <v>16</v>
      </c>
      <c r="H22" s="72">
        <v>0.6</v>
      </c>
      <c r="I22" s="72" t="s">
        <v>16</v>
      </c>
      <c r="J22" s="72">
        <v>26.4</v>
      </c>
      <c r="K22" s="5"/>
    </row>
    <row r="23" spans="1:11" ht="14.5" thickBot="1" x14ac:dyDescent="0.35">
      <c r="A23" s="26" t="s">
        <v>10</v>
      </c>
      <c r="B23" s="73">
        <v>1681.7</v>
      </c>
      <c r="C23" s="73">
        <v>719.2</v>
      </c>
      <c r="D23" s="73">
        <v>744.8</v>
      </c>
      <c r="E23" s="73">
        <v>213.1</v>
      </c>
      <c r="F23" s="73">
        <v>426.9</v>
      </c>
      <c r="G23" s="73">
        <v>27.1</v>
      </c>
      <c r="H23" s="73">
        <v>358.2</v>
      </c>
      <c r="I23" s="73">
        <v>203.5</v>
      </c>
      <c r="J23" s="73">
        <v>1083.7</v>
      </c>
      <c r="K23" s="5"/>
    </row>
    <row r="24" spans="1:11" x14ac:dyDescent="0.3">
      <c r="A24" s="7" t="s">
        <v>11</v>
      </c>
      <c r="B24" s="72"/>
      <c r="C24" s="72"/>
      <c r="D24" s="72"/>
      <c r="E24" s="72"/>
      <c r="F24" s="72"/>
      <c r="G24" s="72"/>
      <c r="H24" s="72"/>
      <c r="I24" s="72"/>
      <c r="J24" s="72"/>
      <c r="K24" s="5"/>
    </row>
    <row r="25" spans="1:11" x14ac:dyDescent="0.3">
      <c r="A25" s="29" t="s">
        <v>12</v>
      </c>
      <c r="B25" s="72">
        <v>638.6</v>
      </c>
      <c r="C25" s="72">
        <v>353.3</v>
      </c>
      <c r="D25" s="72">
        <v>201.1</v>
      </c>
      <c r="E25" s="72">
        <v>84.2</v>
      </c>
      <c r="F25" s="72">
        <v>208.1</v>
      </c>
      <c r="G25" s="72" t="s">
        <v>16</v>
      </c>
      <c r="H25" s="72">
        <v>6.6</v>
      </c>
      <c r="I25" s="72" t="s">
        <v>16</v>
      </c>
      <c r="J25" s="72">
        <v>379</v>
      </c>
      <c r="K25" s="5"/>
    </row>
    <row r="26" spans="1:11" x14ac:dyDescent="0.3">
      <c r="A26" s="29" t="s">
        <v>96</v>
      </c>
      <c r="B26" s="72">
        <v>1043.0999999999999</v>
      </c>
      <c r="C26" s="72">
        <v>365.9</v>
      </c>
      <c r="D26" s="72">
        <v>543.70000000000005</v>
      </c>
      <c r="E26" s="72">
        <v>128.9</v>
      </c>
      <c r="F26" s="72">
        <v>218.8</v>
      </c>
      <c r="G26" s="72">
        <v>27.1</v>
      </c>
      <c r="H26" s="72">
        <v>351.6</v>
      </c>
      <c r="I26" s="72">
        <v>203.5</v>
      </c>
      <c r="J26" s="72">
        <v>704.7</v>
      </c>
      <c r="K26" s="5"/>
    </row>
    <row r="27" spans="1:11" x14ac:dyDescent="0.3">
      <c r="A27" s="29" t="s">
        <v>20</v>
      </c>
      <c r="B27" s="72"/>
      <c r="C27" s="72"/>
      <c r="D27" s="72"/>
      <c r="E27" s="72"/>
      <c r="F27" s="72"/>
      <c r="G27" s="72"/>
      <c r="H27" s="72"/>
      <c r="I27" s="72"/>
      <c r="J27" s="72"/>
      <c r="K27" s="5"/>
    </row>
    <row r="28" spans="1:11" ht="23" x14ac:dyDescent="0.3">
      <c r="A28" s="29" t="s">
        <v>215</v>
      </c>
      <c r="B28" s="72">
        <v>403.7</v>
      </c>
      <c r="C28" s="72">
        <v>1</v>
      </c>
      <c r="D28" s="72">
        <v>313.39999999999998</v>
      </c>
      <c r="E28" s="72">
        <v>88</v>
      </c>
      <c r="F28" s="72">
        <v>18</v>
      </c>
      <c r="G28" s="72">
        <v>9.4</v>
      </c>
      <c r="H28" s="72">
        <v>1.6</v>
      </c>
      <c r="I28" s="72" t="s">
        <v>16</v>
      </c>
      <c r="J28" s="72">
        <v>428.3</v>
      </c>
      <c r="K28" s="5"/>
    </row>
    <row r="29" spans="1:11" x14ac:dyDescent="0.3">
      <c r="A29" s="29" t="s">
        <v>142</v>
      </c>
      <c r="B29" s="72"/>
      <c r="C29" s="72"/>
      <c r="D29" s="72"/>
      <c r="E29" s="72"/>
      <c r="F29" s="72"/>
      <c r="G29" s="72"/>
      <c r="H29" s="72"/>
      <c r="I29" s="72"/>
      <c r="J29" s="72"/>
      <c r="K29" s="5"/>
    </row>
    <row r="30" spans="1:11" ht="23" x14ac:dyDescent="0.3">
      <c r="A30" s="29" t="s">
        <v>216</v>
      </c>
      <c r="B30" s="72">
        <v>352.2</v>
      </c>
      <c r="C30" s="72">
        <v>316.60000000000002</v>
      </c>
      <c r="D30" s="72">
        <v>8.9</v>
      </c>
      <c r="E30" s="72">
        <v>26.8</v>
      </c>
      <c r="F30" s="72">
        <v>7.6</v>
      </c>
      <c r="G30" s="72" t="s">
        <v>16</v>
      </c>
      <c r="H30" s="72" t="s">
        <v>16</v>
      </c>
      <c r="I30" s="72" t="s">
        <v>16</v>
      </c>
      <c r="J30" s="72" t="s">
        <v>16</v>
      </c>
      <c r="K30" s="5"/>
    </row>
    <row r="31" spans="1:11" ht="23" x14ac:dyDescent="0.3">
      <c r="A31" s="29" t="s">
        <v>144</v>
      </c>
      <c r="B31" s="72">
        <v>71.599999999999994</v>
      </c>
      <c r="C31" s="72">
        <v>40.6</v>
      </c>
      <c r="D31" s="72">
        <v>30.8</v>
      </c>
      <c r="E31" s="72">
        <v>0.2</v>
      </c>
      <c r="F31" s="72">
        <v>22.3</v>
      </c>
      <c r="G31" s="72" t="s">
        <v>16</v>
      </c>
      <c r="H31" s="72" t="s">
        <v>16</v>
      </c>
      <c r="I31" s="72" t="s">
        <v>16</v>
      </c>
      <c r="J31" s="72" t="s">
        <v>16</v>
      </c>
      <c r="K31" s="5"/>
    </row>
    <row r="32" spans="1:11" ht="23" x14ac:dyDescent="0.3">
      <c r="A32" s="29" t="s">
        <v>217</v>
      </c>
      <c r="B32" s="72">
        <v>8.6</v>
      </c>
      <c r="C32" s="72">
        <v>0.2</v>
      </c>
      <c r="D32" s="72">
        <v>8.3000000000000007</v>
      </c>
      <c r="E32" s="72">
        <v>0</v>
      </c>
      <c r="F32" s="72">
        <v>13.5</v>
      </c>
      <c r="G32" s="72">
        <v>0.04</v>
      </c>
      <c r="H32" s="72" t="s">
        <v>16</v>
      </c>
      <c r="I32" s="72" t="s">
        <v>16</v>
      </c>
      <c r="J32" s="72" t="s">
        <v>16</v>
      </c>
      <c r="K32" s="5"/>
    </row>
    <row r="33" spans="1:11" x14ac:dyDescent="0.3">
      <c r="A33" s="29" t="s">
        <v>145</v>
      </c>
      <c r="B33" s="72">
        <v>192.7</v>
      </c>
      <c r="C33" s="72">
        <v>0.8</v>
      </c>
      <c r="D33" s="72">
        <v>174.7</v>
      </c>
      <c r="E33" s="72">
        <v>13.9</v>
      </c>
      <c r="F33" s="72">
        <v>157.4</v>
      </c>
      <c r="G33" s="72">
        <v>17.7</v>
      </c>
      <c r="H33" s="72">
        <v>313.89999999999998</v>
      </c>
      <c r="I33" s="72">
        <v>188.1</v>
      </c>
      <c r="J33" s="72">
        <v>269.2</v>
      </c>
      <c r="K33" s="5"/>
    </row>
    <row r="34" spans="1:11" ht="23" x14ac:dyDescent="0.3">
      <c r="A34" s="29" t="s">
        <v>218</v>
      </c>
      <c r="B34" s="72">
        <v>14.3</v>
      </c>
      <c r="C34" s="72">
        <v>6.7</v>
      </c>
      <c r="D34" s="72">
        <v>7.6</v>
      </c>
      <c r="E34" s="72" t="s">
        <v>16</v>
      </c>
      <c r="F34" s="72" t="s">
        <v>16</v>
      </c>
      <c r="G34" s="72" t="s">
        <v>16</v>
      </c>
      <c r="H34" s="72">
        <v>36.1</v>
      </c>
      <c r="I34" s="72">
        <v>15.4</v>
      </c>
      <c r="J34" s="72">
        <v>7.2</v>
      </c>
      <c r="K34" s="5"/>
    </row>
    <row r="35" spans="1:11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  <c r="K35" s="5"/>
    </row>
    <row r="36" spans="1:11" ht="23" x14ac:dyDescent="0.3">
      <c r="A36" s="29" t="s">
        <v>111</v>
      </c>
      <c r="B36" s="72">
        <v>1.1000000000000001</v>
      </c>
      <c r="C36" s="72">
        <v>0.01</v>
      </c>
      <c r="D36" s="72">
        <v>0.8</v>
      </c>
      <c r="E36" s="72">
        <v>0.1</v>
      </c>
      <c r="F36" s="72">
        <v>7.5</v>
      </c>
      <c r="G36" s="72">
        <v>0.05</v>
      </c>
      <c r="H36" s="72">
        <v>5.4</v>
      </c>
      <c r="I36" s="72">
        <v>4.2</v>
      </c>
      <c r="J36" s="72">
        <v>1.3</v>
      </c>
      <c r="K36" s="5"/>
    </row>
    <row r="37" spans="1:11" x14ac:dyDescent="0.3">
      <c r="A37" s="29" t="s">
        <v>112</v>
      </c>
      <c r="B37" s="72">
        <v>73.2</v>
      </c>
      <c r="C37" s="72">
        <v>0.6</v>
      </c>
      <c r="D37" s="72">
        <v>64</v>
      </c>
      <c r="E37" s="72">
        <v>8.3000000000000007</v>
      </c>
      <c r="F37" s="72">
        <v>62</v>
      </c>
      <c r="G37" s="72">
        <v>17.5</v>
      </c>
      <c r="H37" s="72">
        <v>187.8</v>
      </c>
      <c r="I37" s="72">
        <v>82.1</v>
      </c>
      <c r="J37" s="72">
        <v>141.80000000000001</v>
      </c>
      <c r="K37" s="5"/>
    </row>
    <row r="38" spans="1:11" x14ac:dyDescent="0.3">
      <c r="A38" s="29" t="s">
        <v>154</v>
      </c>
      <c r="B38" s="72"/>
      <c r="C38" s="72"/>
      <c r="D38" s="72"/>
      <c r="E38" s="72"/>
      <c r="F38" s="72"/>
      <c r="G38" s="72"/>
      <c r="H38" s="72"/>
      <c r="I38" s="72"/>
      <c r="J38" s="72"/>
      <c r="K38" s="5"/>
    </row>
    <row r="39" spans="1:11" x14ac:dyDescent="0.3">
      <c r="A39" s="29" t="s">
        <v>155</v>
      </c>
      <c r="B39" s="72">
        <v>15.1</v>
      </c>
      <c r="C39" s="72">
        <v>0.5</v>
      </c>
      <c r="D39" s="72">
        <v>14</v>
      </c>
      <c r="E39" s="72">
        <v>0.5</v>
      </c>
      <c r="F39" s="72">
        <v>6.2</v>
      </c>
      <c r="G39" s="72">
        <v>0.01</v>
      </c>
      <c r="H39" s="72">
        <v>39.299999999999997</v>
      </c>
      <c r="I39" s="72">
        <v>5.6</v>
      </c>
      <c r="J39" s="72">
        <v>15.6</v>
      </c>
      <c r="K39" s="5"/>
    </row>
    <row r="40" spans="1:11" x14ac:dyDescent="0.3">
      <c r="A40" s="29" t="s">
        <v>156</v>
      </c>
      <c r="B40" s="72"/>
      <c r="C40" s="72"/>
      <c r="D40" s="72"/>
      <c r="E40" s="72"/>
      <c r="F40" s="72"/>
      <c r="G40" s="72"/>
      <c r="H40" s="72"/>
      <c r="I40" s="72"/>
      <c r="J40" s="72"/>
      <c r="K40" s="5"/>
    </row>
    <row r="41" spans="1:11" ht="23" x14ac:dyDescent="0.3">
      <c r="A41" s="29" t="s">
        <v>219</v>
      </c>
      <c r="B41" s="72">
        <v>0.4</v>
      </c>
      <c r="C41" s="72" t="s">
        <v>16</v>
      </c>
      <c r="D41" s="72">
        <v>0.03</v>
      </c>
      <c r="E41" s="72">
        <v>0.3</v>
      </c>
      <c r="F41" s="72">
        <v>1.4</v>
      </c>
      <c r="G41" s="72" t="s">
        <v>16</v>
      </c>
      <c r="H41" s="72">
        <v>2.6</v>
      </c>
      <c r="I41" s="72">
        <v>0.9</v>
      </c>
      <c r="J41" s="72">
        <v>0.4</v>
      </c>
      <c r="K41" s="5"/>
    </row>
    <row r="42" spans="1:11" ht="34.5" x14ac:dyDescent="0.3">
      <c r="A42" s="29" t="s">
        <v>220</v>
      </c>
      <c r="B42" s="72">
        <v>13</v>
      </c>
      <c r="C42" s="72">
        <v>0.5</v>
      </c>
      <c r="D42" s="72">
        <v>12.5</v>
      </c>
      <c r="E42" s="72">
        <v>0</v>
      </c>
      <c r="F42" s="72">
        <v>2.1</v>
      </c>
      <c r="G42" s="72" t="s">
        <v>16</v>
      </c>
      <c r="H42" s="72">
        <v>28.2</v>
      </c>
      <c r="I42" s="72">
        <v>3.1</v>
      </c>
      <c r="J42" s="72">
        <v>13</v>
      </c>
      <c r="K42" s="5"/>
    </row>
    <row r="43" spans="1:11" x14ac:dyDescent="0.3">
      <c r="A43" s="29" t="s">
        <v>157</v>
      </c>
      <c r="B43" s="72">
        <v>1.5</v>
      </c>
      <c r="C43" s="72">
        <v>0.04</v>
      </c>
      <c r="D43" s="72">
        <v>1.3</v>
      </c>
      <c r="E43" s="72">
        <v>0.2</v>
      </c>
      <c r="F43" s="72">
        <v>1.7</v>
      </c>
      <c r="G43" s="72">
        <v>0.01</v>
      </c>
      <c r="H43" s="72">
        <v>6.2</v>
      </c>
      <c r="I43" s="72">
        <v>0.9</v>
      </c>
      <c r="J43" s="72">
        <v>1.8</v>
      </c>
      <c r="K43" s="5"/>
    </row>
    <row r="44" spans="1:11" ht="23" x14ac:dyDescent="0.3">
      <c r="A44" s="29" t="s">
        <v>158</v>
      </c>
      <c r="B44" s="72">
        <v>52.5</v>
      </c>
      <c r="C44" s="72">
        <v>0.1</v>
      </c>
      <c r="D44" s="72">
        <v>48.2</v>
      </c>
      <c r="E44" s="72">
        <v>4.0999999999999996</v>
      </c>
      <c r="F44" s="72">
        <v>54.4</v>
      </c>
      <c r="G44" s="72">
        <v>16.100000000000001</v>
      </c>
      <c r="H44" s="72">
        <v>108.5</v>
      </c>
      <c r="I44" s="72">
        <v>67.400000000000006</v>
      </c>
      <c r="J44" s="72">
        <v>118.9</v>
      </c>
      <c r="K44" s="5"/>
    </row>
    <row r="45" spans="1:11" x14ac:dyDescent="0.3">
      <c r="A45" s="29" t="s">
        <v>159</v>
      </c>
      <c r="B45" s="72"/>
      <c r="C45" s="72"/>
      <c r="D45" s="72"/>
      <c r="E45" s="72"/>
      <c r="F45" s="72"/>
      <c r="G45" s="72"/>
      <c r="H45" s="72"/>
      <c r="I45" s="72"/>
      <c r="J45" s="72"/>
      <c r="K45" s="5"/>
    </row>
    <row r="46" spans="1:11" ht="34.5" x14ac:dyDescent="0.3">
      <c r="A46" s="29" t="s">
        <v>221</v>
      </c>
      <c r="B46" s="72">
        <v>2.1</v>
      </c>
      <c r="C46" s="72">
        <v>0.01</v>
      </c>
      <c r="D46" s="72">
        <v>1.9</v>
      </c>
      <c r="E46" s="72">
        <v>0.1</v>
      </c>
      <c r="F46" s="72">
        <v>1.4</v>
      </c>
      <c r="G46" s="72">
        <v>0.01</v>
      </c>
      <c r="H46" s="72">
        <v>5.8</v>
      </c>
      <c r="I46" s="72">
        <v>6.3</v>
      </c>
      <c r="J46" s="72">
        <v>2.2999999999999998</v>
      </c>
      <c r="K46" s="5"/>
    </row>
    <row r="47" spans="1:11" ht="23" x14ac:dyDescent="0.3">
      <c r="A47" s="29" t="s">
        <v>222</v>
      </c>
      <c r="B47" s="72">
        <v>0.1</v>
      </c>
      <c r="C47" s="72">
        <v>0</v>
      </c>
      <c r="D47" s="72">
        <v>0.1</v>
      </c>
      <c r="E47" s="72">
        <v>0</v>
      </c>
      <c r="F47" s="72">
        <v>0.05</v>
      </c>
      <c r="G47" s="72">
        <v>0</v>
      </c>
      <c r="H47" s="72">
        <v>1.3</v>
      </c>
      <c r="I47" s="72">
        <v>1</v>
      </c>
      <c r="J47" s="72">
        <v>0.1</v>
      </c>
      <c r="K47" s="5"/>
    </row>
    <row r="48" spans="1:11" ht="23" x14ac:dyDescent="0.3">
      <c r="A48" s="29" t="s">
        <v>223</v>
      </c>
      <c r="B48" s="72">
        <v>0.02</v>
      </c>
      <c r="C48" s="72" t="s">
        <v>16</v>
      </c>
      <c r="D48" s="72">
        <v>0.01</v>
      </c>
      <c r="E48" s="72">
        <v>0.01</v>
      </c>
      <c r="F48" s="72">
        <v>0.01</v>
      </c>
      <c r="G48" s="72" t="s">
        <v>16</v>
      </c>
      <c r="H48" s="72">
        <v>0.1</v>
      </c>
      <c r="I48" s="72">
        <v>0.1</v>
      </c>
      <c r="J48" s="72">
        <v>0.02</v>
      </c>
      <c r="K48" s="5"/>
    </row>
    <row r="49" spans="1:11" ht="23" x14ac:dyDescent="0.3">
      <c r="A49" s="29" t="s">
        <v>224</v>
      </c>
      <c r="B49" s="72">
        <v>0.4</v>
      </c>
      <c r="C49" s="72" t="s">
        <v>16</v>
      </c>
      <c r="D49" s="72">
        <v>0.3</v>
      </c>
      <c r="E49" s="72">
        <v>0.01</v>
      </c>
      <c r="F49" s="72">
        <v>0.2</v>
      </c>
      <c r="G49" s="72">
        <v>0.2</v>
      </c>
      <c r="H49" s="72">
        <v>1.3</v>
      </c>
      <c r="I49" s="72">
        <v>2</v>
      </c>
      <c r="J49" s="72">
        <v>0.6</v>
      </c>
      <c r="K49" s="5"/>
    </row>
    <row r="50" spans="1:11" ht="34.5" x14ac:dyDescent="0.3">
      <c r="A50" s="29" t="s">
        <v>225</v>
      </c>
      <c r="B50" s="72">
        <v>0.5</v>
      </c>
      <c r="C50" s="72" t="s">
        <v>16</v>
      </c>
      <c r="D50" s="72">
        <v>0.3</v>
      </c>
      <c r="E50" s="72">
        <v>0.1</v>
      </c>
      <c r="F50" s="72">
        <v>0.3</v>
      </c>
      <c r="G50" s="72">
        <v>0.01</v>
      </c>
      <c r="H50" s="72">
        <v>7.4</v>
      </c>
      <c r="I50" s="72">
        <v>5.8</v>
      </c>
      <c r="J50" s="72">
        <v>0.6</v>
      </c>
      <c r="K50" s="5"/>
    </row>
    <row r="51" spans="1:11" ht="23" x14ac:dyDescent="0.3">
      <c r="A51" s="29" t="s">
        <v>226</v>
      </c>
      <c r="B51" s="72">
        <v>4.4000000000000004</v>
      </c>
      <c r="C51" s="72">
        <v>0</v>
      </c>
      <c r="D51" s="72">
        <v>4.4000000000000004</v>
      </c>
      <c r="E51" s="72">
        <v>0.1</v>
      </c>
      <c r="F51" s="72">
        <v>16.5</v>
      </c>
      <c r="G51" s="72">
        <v>0.9</v>
      </c>
      <c r="H51" s="72">
        <v>7.6</v>
      </c>
      <c r="I51" s="72">
        <v>10</v>
      </c>
      <c r="J51" s="72">
        <v>21.8</v>
      </c>
      <c r="K51" s="5"/>
    </row>
    <row r="52" spans="1:11" x14ac:dyDescent="0.3">
      <c r="A52" s="29" t="s">
        <v>160</v>
      </c>
      <c r="B52" s="72">
        <v>4.8</v>
      </c>
      <c r="C52" s="72">
        <v>0.04</v>
      </c>
      <c r="D52" s="72">
        <v>4.5999999999999996</v>
      </c>
      <c r="E52" s="72">
        <v>0.1</v>
      </c>
      <c r="F52" s="72">
        <v>2.6</v>
      </c>
      <c r="G52" s="72">
        <v>0.7</v>
      </c>
      <c r="H52" s="72">
        <v>13.8</v>
      </c>
      <c r="I52" s="72">
        <v>18.399999999999999</v>
      </c>
      <c r="J52" s="72">
        <v>7.9</v>
      </c>
      <c r="K52" s="5"/>
    </row>
    <row r="53" spans="1:11" ht="23" x14ac:dyDescent="0.3">
      <c r="A53" s="29" t="s">
        <v>227</v>
      </c>
      <c r="B53" s="72">
        <v>0.1</v>
      </c>
      <c r="C53" s="72" t="s">
        <v>16</v>
      </c>
      <c r="D53" s="72">
        <v>0.1</v>
      </c>
      <c r="E53" s="72">
        <v>0</v>
      </c>
      <c r="F53" s="72">
        <v>0.08</v>
      </c>
      <c r="G53" s="72" t="s">
        <v>16</v>
      </c>
      <c r="H53" s="72">
        <v>2.1</v>
      </c>
      <c r="I53" s="72">
        <v>1</v>
      </c>
      <c r="J53" s="72">
        <v>0.1</v>
      </c>
      <c r="K53" s="5"/>
    </row>
    <row r="54" spans="1:11" ht="34.5" x14ac:dyDescent="0.3">
      <c r="A54" s="29" t="s">
        <v>228</v>
      </c>
      <c r="B54" s="72">
        <v>15.8</v>
      </c>
      <c r="C54" s="72">
        <v>0.06</v>
      </c>
      <c r="D54" s="72">
        <v>14.9</v>
      </c>
      <c r="E54" s="72">
        <v>0.8</v>
      </c>
      <c r="F54" s="72">
        <v>0.9</v>
      </c>
      <c r="G54" s="72">
        <v>0.01</v>
      </c>
      <c r="H54" s="72">
        <v>5.9</v>
      </c>
      <c r="I54" s="72">
        <v>3.2</v>
      </c>
      <c r="J54" s="72">
        <v>16.100000000000001</v>
      </c>
      <c r="K54" s="5"/>
    </row>
    <row r="55" spans="1:11" ht="34.5" x14ac:dyDescent="0.3">
      <c r="A55" s="29" t="s">
        <v>229</v>
      </c>
      <c r="B55" s="72">
        <v>21.7</v>
      </c>
      <c r="C55" s="72">
        <v>0</v>
      </c>
      <c r="D55" s="72">
        <v>18.8</v>
      </c>
      <c r="E55" s="72">
        <v>2.8</v>
      </c>
      <c r="F55" s="72">
        <v>31</v>
      </c>
      <c r="G55" s="72">
        <v>14.3</v>
      </c>
      <c r="H55" s="72">
        <v>50.5</v>
      </c>
      <c r="I55" s="72">
        <v>11.4</v>
      </c>
      <c r="J55" s="72">
        <v>66.2</v>
      </c>
      <c r="K55" s="5"/>
    </row>
    <row r="56" spans="1:11" ht="23" x14ac:dyDescent="0.3">
      <c r="A56" s="29" t="s">
        <v>230</v>
      </c>
      <c r="B56" s="72">
        <v>1.1000000000000001</v>
      </c>
      <c r="C56" s="72" t="s">
        <v>16</v>
      </c>
      <c r="D56" s="72">
        <v>1.1000000000000001</v>
      </c>
      <c r="E56" s="72">
        <v>0.05</v>
      </c>
      <c r="F56" s="72">
        <v>0.4</v>
      </c>
      <c r="G56" s="72" t="s">
        <v>16</v>
      </c>
      <c r="H56" s="72">
        <v>5.0999999999999996</v>
      </c>
      <c r="I56" s="72">
        <v>2.7</v>
      </c>
      <c r="J56" s="72">
        <v>1.3</v>
      </c>
      <c r="K56" s="5"/>
    </row>
    <row r="57" spans="1:11" ht="46" x14ac:dyDescent="0.3">
      <c r="A57" s="29" t="s">
        <v>231</v>
      </c>
      <c r="B57" s="72">
        <v>0.5</v>
      </c>
      <c r="C57" s="72" t="s">
        <v>16</v>
      </c>
      <c r="D57" s="72">
        <v>0.5</v>
      </c>
      <c r="E57" s="72">
        <v>0.01</v>
      </c>
      <c r="F57" s="72">
        <v>0.2</v>
      </c>
      <c r="G57" s="72">
        <v>0</v>
      </c>
      <c r="H57" s="72">
        <v>2.6</v>
      </c>
      <c r="I57" s="72">
        <v>1.9</v>
      </c>
      <c r="J57" s="72">
        <v>0.5</v>
      </c>
      <c r="K57" s="5"/>
    </row>
    <row r="58" spans="1:11" ht="23" x14ac:dyDescent="0.3">
      <c r="A58" s="29" t="s">
        <v>232</v>
      </c>
      <c r="B58" s="72">
        <v>0.8</v>
      </c>
      <c r="C58" s="72" t="s">
        <v>16</v>
      </c>
      <c r="D58" s="72">
        <v>0.8</v>
      </c>
      <c r="E58" s="72">
        <v>0.01</v>
      </c>
      <c r="F58" s="72">
        <v>0.5</v>
      </c>
      <c r="G58" s="72">
        <v>0</v>
      </c>
      <c r="H58" s="72">
        <v>4.3</v>
      </c>
      <c r="I58" s="72">
        <v>3.4</v>
      </c>
      <c r="J58" s="72">
        <v>1.1000000000000001</v>
      </c>
      <c r="K58" s="5"/>
    </row>
    <row r="59" spans="1:11" ht="29.25" customHeight="1" x14ac:dyDescent="0.3">
      <c r="A59" s="29" t="s">
        <v>233</v>
      </c>
      <c r="B59" s="72">
        <v>5.6</v>
      </c>
      <c r="C59" s="72" t="s">
        <v>16</v>
      </c>
      <c r="D59" s="72">
        <v>1.7</v>
      </c>
      <c r="E59" s="72">
        <v>3.7</v>
      </c>
      <c r="F59" s="72">
        <v>1.4</v>
      </c>
      <c r="G59" s="72">
        <v>1.4</v>
      </c>
      <c r="H59" s="72">
        <v>40.1</v>
      </c>
      <c r="I59" s="72">
        <v>9.1</v>
      </c>
      <c r="J59" s="72">
        <v>7.3</v>
      </c>
      <c r="K59" s="5"/>
    </row>
    <row r="60" spans="1:11" x14ac:dyDescent="0.3">
      <c r="A60" s="29" t="s">
        <v>30</v>
      </c>
      <c r="B60" s="72">
        <v>1</v>
      </c>
      <c r="C60" s="72">
        <v>0.01</v>
      </c>
      <c r="D60" s="72">
        <v>0.9</v>
      </c>
      <c r="E60" s="72">
        <v>0.1</v>
      </c>
      <c r="F60" s="72">
        <v>4.0999999999999996</v>
      </c>
      <c r="G60" s="72" t="s">
        <v>16</v>
      </c>
      <c r="H60" s="72">
        <v>4</v>
      </c>
      <c r="I60" s="72">
        <v>2</v>
      </c>
      <c r="J60" s="72">
        <v>1.1000000000000001</v>
      </c>
      <c r="K60" s="5"/>
    </row>
    <row r="61" spans="1:11" x14ac:dyDescent="0.3">
      <c r="A61" s="29" t="s">
        <v>31</v>
      </c>
      <c r="B61" s="72">
        <v>47.8</v>
      </c>
      <c r="C61" s="72">
        <v>0.1</v>
      </c>
      <c r="D61" s="72">
        <v>47.4</v>
      </c>
      <c r="E61" s="72">
        <v>0.3</v>
      </c>
      <c r="F61" s="72">
        <v>28.4</v>
      </c>
      <c r="G61" s="72">
        <v>0.02</v>
      </c>
      <c r="H61" s="72">
        <v>30.8</v>
      </c>
      <c r="I61" s="72">
        <v>3.9</v>
      </c>
      <c r="J61" s="72">
        <v>49</v>
      </c>
      <c r="K61" s="5"/>
    </row>
    <row r="62" spans="1:11" x14ac:dyDescent="0.3">
      <c r="A62" s="29" t="s">
        <v>32</v>
      </c>
      <c r="B62" s="72">
        <v>7</v>
      </c>
      <c r="C62" s="72">
        <v>0.03</v>
      </c>
      <c r="D62" s="72">
        <v>3.8</v>
      </c>
      <c r="E62" s="72">
        <v>2</v>
      </c>
      <c r="F62" s="72">
        <v>15.2</v>
      </c>
      <c r="G62" s="72">
        <v>0.1</v>
      </c>
      <c r="H62" s="72">
        <v>41</v>
      </c>
      <c r="I62" s="72">
        <v>20.7</v>
      </c>
      <c r="J62" s="72">
        <v>7.9</v>
      </c>
      <c r="K62" s="5"/>
    </row>
    <row r="63" spans="1:11" ht="14.5" thickBot="1" x14ac:dyDescent="0.35">
      <c r="A63" s="26" t="s">
        <v>33</v>
      </c>
      <c r="B63" s="73">
        <v>62.6</v>
      </c>
      <c r="C63" s="73" t="s">
        <v>16</v>
      </c>
      <c r="D63" s="73">
        <v>57.8</v>
      </c>
      <c r="E63" s="73">
        <v>3.1</v>
      </c>
      <c r="F63" s="73">
        <v>38.9</v>
      </c>
      <c r="G63" s="73" t="s">
        <v>16</v>
      </c>
      <c r="H63" s="73">
        <v>44.7</v>
      </c>
      <c r="I63" s="73">
        <v>75.2</v>
      </c>
      <c r="J63" s="73">
        <v>67.400000000000006</v>
      </c>
      <c r="K63" s="5"/>
    </row>
    <row r="64" spans="1:11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5" spans="1:1" x14ac:dyDescent="0.3">
      <c r="A65" s="37"/>
    </row>
  </sheetData>
  <mergeCells count="16">
    <mergeCell ref="A1:C1"/>
    <mergeCell ref="A64:J64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J65"/>
  <sheetViews>
    <sheetView workbookViewId="0">
      <selection activeCell="A5" sqref="A1:A1048576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0" ht="34.5" customHeight="1" x14ac:dyDescent="0.3">
      <c r="A1" s="178" t="s">
        <v>287</v>
      </c>
      <c r="B1" s="178"/>
      <c r="C1" s="178"/>
    </row>
    <row r="2" spans="1:10" ht="15" x14ac:dyDescent="0.3">
      <c r="A2" s="183" t="s">
        <v>198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0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194"/>
      <c r="B4" s="194"/>
      <c r="C4" s="194"/>
      <c r="D4" s="194"/>
      <c r="E4" s="194"/>
      <c r="F4" s="194"/>
      <c r="G4" s="194"/>
      <c r="H4" s="194"/>
      <c r="I4" s="194"/>
      <c r="J4" s="194"/>
    </row>
    <row r="5" spans="1:10" s="5" customFormat="1" ht="11.5" x14ac:dyDescent="0.25">
      <c r="A5" s="195"/>
      <c r="B5" s="180" t="s">
        <v>1</v>
      </c>
      <c r="C5" s="189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thickBot="1" x14ac:dyDescent="0.3">
      <c r="A6" s="196"/>
      <c r="B6" s="181"/>
      <c r="C6" s="192"/>
      <c r="D6" s="192"/>
      <c r="E6" s="193"/>
      <c r="F6" s="181"/>
      <c r="G6" s="181"/>
      <c r="H6" s="181"/>
      <c r="I6" s="181"/>
      <c r="J6" s="181"/>
    </row>
    <row r="7" spans="1:10" s="5" customFormat="1" ht="11.5" x14ac:dyDescent="0.25">
      <c r="A7" s="196"/>
      <c r="B7" s="181"/>
      <c r="C7" s="180" t="s">
        <v>181</v>
      </c>
      <c r="D7" s="190" t="s">
        <v>182</v>
      </c>
      <c r="E7" s="180" t="s">
        <v>183</v>
      </c>
      <c r="F7" s="181"/>
      <c r="G7" s="181"/>
      <c r="H7" s="181"/>
      <c r="I7" s="181"/>
      <c r="J7" s="181"/>
    </row>
    <row r="8" spans="1:10" s="5" customFormat="1" ht="11.5" x14ac:dyDescent="0.25">
      <c r="A8" s="196"/>
      <c r="B8" s="181"/>
      <c r="C8" s="181"/>
      <c r="D8" s="198"/>
      <c r="E8" s="181"/>
      <c r="F8" s="181"/>
      <c r="G8" s="181"/>
      <c r="H8" s="181"/>
      <c r="I8" s="181"/>
      <c r="J8" s="181"/>
    </row>
    <row r="9" spans="1:10" s="5" customFormat="1" ht="11.5" x14ac:dyDescent="0.25">
      <c r="A9" s="196"/>
      <c r="B9" s="181"/>
      <c r="C9" s="181"/>
      <c r="D9" s="198"/>
      <c r="E9" s="181"/>
      <c r="F9" s="181"/>
      <c r="G9" s="181"/>
      <c r="H9" s="181"/>
      <c r="I9" s="181"/>
      <c r="J9" s="181"/>
    </row>
    <row r="10" spans="1:10" s="5" customFormat="1" ht="12" thickBot="1" x14ac:dyDescent="0.3">
      <c r="A10" s="197"/>
      <c r="B10" s="182"/>
      <c r="C10" s="182"/>
      <c r="D10" s="193"/>
      <c r="E10" s="182"/>
      <c r="F10" s="182"/>
      <c r="G10" s="182"/>
      <c r="H10" s="182"/>
      <c r="I10" s="182"/>
      <c r="J10" s="182"/>
    </row>
    <row r="11" spans="1:10" x14ac:dyDescent="0.3">
      <c r="A11" s="61" t="s">
        <v>2</v>
      </c>
      <c r="B11" s="62"/>
      <c r="C11" s="62"/>
      <c r="D11" s="62"/>
      <c r="E11" s="62"/>
      <c r="F11" s="62"/>
      <c r="G11" s="62"/>
      <c r="H11" s="62"/>
      <c r="I11" s="62"/>
      <c r="J11" s="62"/>
    </row>
    <row r="12" spans="1:10" x14ac:dyDescent="0.3">
      <c r="A12" s="59" t="s">
        <v>3</v>
      </c>
      <c r="B12" s="72">
        <v>1736.3</v>
      </c>
      <c r="C12" s="72">
        <v>732.7</v>
      </c>
      <c r="D12" s="72">
        <v>774.1</v>
      </c>
      <c r="E12" s="72">
        <v>224.6</v>
      </c>
      <c r="F12" s="72">
        <v>415.8</v>
      </c>
      <c r="G12" s="72">
        <v>26.2</v>
      </c>
      <c r="H12" s="72">
        <v>363.4</v>
      </c>
      <c r="I12" s="72">
        <v>198.2</v>
      </c>
      <c r="J12" s="72">
        <v>1106.5</v>
      </c>
    </row>
    <row r="13" spans="1:10" x14ac:dyDescent="0.3">
      <c r="A13" s="59" t="s">
        <v>191</v>
      </c>
      <c r="B13" s="72">
        <v>1710.2</v>
      </c>
      <c r="C13" s="72">
        <v>731.1</v>
      </c>
      <c r="D13" s="72">
        <v>773.3</v>
      </c>
      <c r="E13" s="72">
        <v>201</v>
      </c>
      <c r="F13" s="72">
        <v>415.8</v>
      </c>
      <c r="G13" s="72">
        <v>27.2</v>
      </c>
      <c r="H13" s="72">
        <v>363.4</v>
      </c>
      <c r="I13" s="72">
        <v>198.2</v>
      </c>
      <c r="J13" s="72">
        <v>1080.4000000000001</v>
      </c>
    </row>
    <row r="14" spans="1:10" x14ac:dyDescent="0.3">
      <c r="A14" s="59" t="s">
        <v>4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3">
      <c r="A15" s="59" t="s">
        <v>129</v>
      </c>
      <c r="B15" s="72">
        <v>121.9</v>
      </c>
      <c r="C15" s="72">
        <v>56.8</v>
      </c>
      <c r="D15" s="72">
        <v>51.9</v>
      </c>
      <c r="E15" s="72">
        <v>12.2</v>
      </c>
      <c r="F15" s="72">
        <v>3.8</v>
      </c>
      <c r="G15" s="72" t="s">
        <v>16</v>
      </c>
      <c r="H15" s="72" t="s">
        <v>16</v>
      </c>
      <c r="I15" s="72" t="s">
        <v>16</v>
      </c>
      <c r="J15" s="72">
        <v>66.2</v>
      </c>
    </row>
    <row r="16" spans="1:10" x14ac:dyDescent="0.3">
      <c r="A16" s="59" t="s">
        <v>130</v>
      </c>
      <c r="B16" s="72">
        <v>131.1</v>
      </c>
      <c r="C16" s="72">
        <v>60.1</v>
      </c>
      <c r="D16" s="72">
        <v>55.6</v>
      </c>
      <c r="E16" s="72">
        <v>14.7</v>
      </c>
      <c r="F16" s="72">
        <v>3.9</v>
      </c>
      <c r="G16" s="72" t="s">
        <v>16</v>
      </c>
      <c r="H16" s="72" t="s">
        <v>16</v>
      </c>
      <c r="I16" s="72" t="s">
        <v>16</v>
      </c>
      <c r="J16" s="72">
        <v>72.2</v>
      </c>
    </row>
    <row r="17" spans="1:10" x14ac:dyDescent="0.3">
      <c r="A17" s="59" t="s">
        <v>131</v>
      </c>
      <c r="B17" s="72">
        <v>-9.1999999999999993</v>
      </c>
      <c r="C17" s="72">
        <v>-3.4</v>
      </c>
      <c r="D17" s="72">
        <v>-3.7</v>
      </c>
      <c r="E17" s="72">
        <v>-2.5</v>
      </c>
      <c r="F17" s="72">
        <v>-0.1</v>
      </c>
      <c r="G17" s="72" t="s">
        <v>16</v>
      </c>
      <c r="H17" s="72" t="s">
        <v>16</v>
      </c>
      <c r="I17" s="72" t="s">
        <v>16</v>
      </c>
      <c r="J17" s="72">
        <v>-6</v>
      </c>
    </row>
    <row r="18" spans="1:10" x14ac:dyDescent="0.3">
      <c r="A18" s="59" t="s">
        <v>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x14ac:dyDescent="0.3">
      <c r="A19" s="59" t="s">
        <v>129</v>
      </c>
      <c r="B19" s="72">
        <v>20</v>
      </c>
      <c r="C19" s="72">
        <v>0.5</v>
      </c>
      <c r="D19" s="72">
        <v>2</v>
      </c>
      <c r="E19" s="72">
        <v>16.899999999999999</v>
      </c>
      <c r="F19" s="72">
        <v>15.8</v>
      </c>
      <c r="G19" s="72">
        <v>0.1</v>
      </c>
      <c r="H19" s="72" t="s">
        <v>16</v>
      </c>
      <c r="I19" s="72" t="s">
        <v>16</v>
      </c>
      <c r="J19" s="72">
        <v>27</v>
      </c>
    </row>
    <row r="20" spans="1:10" x14ac:dyDescent="0.3">
      <c r="A20" s="59" t="s">
        <v>130</v>
      </c>
      <c r="B20" s="72">
        <v>23</v>
      </c>
      <c r="C20" s="72">
        <v>0.5</v>
      </c>
      <c r="D20" s="72">
        <v>2.4</v>
      </c>
      <c r="E20" s="72">
        <v>19.5</v>
      </c>
      <c r="F20" s="72">
        <v>16.8</v>
      </c>
      <c r="G20" s="72">
        <v>0.1</v>
      </c>
      <c r="H20" s="72" t="s">
        <v>16</v>
      </c>
      <c r="I20" s="72" t="s">
        <v>16</v>
      </c>
      <c r="J20" s="72">
        <v>30.3</v>
      </c>
    </row>
    <row r="21" spans="1:10" x14ac:dyDescent="0.3">
      <c r="A21" s="59" t="s">
        <v>131</v>
      </c>
      <c r="B21" s="72">
        <v>-3</v>
      </c>
      <c r="C21" s="72">
        <v>0</v>
      </c>
      <c r="D21" s="72">
        <v>-0.3</v>
      </c>
      <c r="E21" s="72">
        <v>-2.7</v>
      </c>
      <c r="F21" s="72">
        <v>-1</v>
      </c>
      <c r="G21" s="72">
        <v>0</v>
      </c>
      <c r="H21" s="72" t="s">
        <v>16</v>
      </c>
      <c r="I21" s="72" t="s">
        <v>16</v>
      </c>
      <c r="J21" s="72">
        <v>-3.3</v>
      </c>
    </row>
    <row r="22" spans="1:10" x14ac:dyDescent="0.3">
      <c r="A22" s="59" t="s">
        <v>9</v>
      </c>
      <c r="B22" s="72">
        <v>28.6</v>
      </c>
      <c r="C22" s="72">
        <v>0.7</v>
      </c>
      <c r="D22" s="72">
        <v>9.1999999999999993</v>
      </c>
      <c r="E22" s="72">
        <v>18.7</v>
      </c>
      <c r="F22" s="72">
        <v>4.7</v>
      </c>
      <c r="G22" s="72" t="s">
        <v>16</v>
      </c>
      <c r="H22" s="72">
        <v>3.4</v>
      </c>
      <c r="I22" s="72" t="s">
        <v>16</v>
      </c>
      <c r="J22" s="72">
        <v>30</v>
      </c>
    </row>
    <row r="23" spans="1:10" ht="14.5" thickBot="1" x14ac:dyDescent="0.35">
      <c r="A23" s="60" t="s">
        <v>10</v>
      </c>
      <c r="B23" s="73">
        <v>1726.6</v>
      </c>
      <c r="C23" s="73">
        <v>728.4</v>
      </c>
      <c r="D23" s="73">
        <v>778.5</v>
      </c>
      <c r="E23" s="73">
        <v>214.5</v>
      </c>
      <c r="F23" s="73">
        <v>419.4</v>
      </c>
      <c r="G23" s="73">
        <v>27.2</v>
      </c>
      <c r="H23" s="73">
        <v>366.8</v>
      </c>
      <c r="I23" s="73">
        <v>198.2</v>
      </c>
      <c r="J23" s="73">
        <v>1101.0999999999999</v>
      </c>
    </row>
    <row r="24" spans="1:10" x14ac:dyDescent="0.3">
      <c r="A24" s="7" t="s">
        <v>11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3">
      <c r="A25" s="29" t="s">
        <v>12</v>
      </c>
      <c r="B25" s="72">
        <v>646.29999999999995</v>
      </c>
      <c r="C25" s="72">
        <v>349.6</v>
      </c>
      <c r="D25" s="72">
        <v>215.9</v>
      </c>
      <c r="E25" s="72">
        <v>80.7</v>
      </c>
      <c r="F25" s="72">
        <v>193.4</v>
      </c>
      <c r="G25" s="72">
        <v>0</v>
      </c>
      <c r="H25" s="72">
        <v>8.1</v>
      </c>
      <c r="I25" s="72">
        <v>0</v>
      </c>
      <c r="J25" s="72">
        <v>379</v>
      </c>
    </row>
    <row r="26" spans="1:10" x14ac:dyDescent="0.3">
      <c r="A26" s="29" t="s">
        <v>96</v>
      </c>
      <c r="B26" s="72">
        <v>1080.3</v>
      </c>
      <c r="C26" s="72">
        <v>378.8</v>
      </c>
      <c r="D26" s="72">
        <v>562.6</v>
      </c>
      <c r="E26" s="72">
        <v>133.80000000000001</v>
      </c>
      <c r="F26" s="72">
        <v>226</v>
      </c>
      <c r="G26" s="72">
        <v>27.2</v>
      </c>
      <c r="H26" s="72">
        <v>358.7</v>
      </c>
      <c r="I26" s="72">
        <v>198.2</v>
      </c>
      <c r="J26" s="72">
        <v>722.1</v>
      </c>
    </row>
    <row r="27" spans="1:10" x14ac:dyDescent="0.3">
      <c r="A27" s="29" t="s">
        <v>20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0" ht="23" x14ac:dyDescent="0.3">
      <c r="A28" s="29" t="s">
        <v>141</v>
      </c>
      <c r="B28" s="72">
        <v>410.3</v>
      </c>
      <c r="C28" s="72">
        <v>1</v>
      </c>
      <c r="D28" s="72">
        <v>317.5</v>
      </c>
      <c r="E28" s="72">
        <v>90.6</v>
      </c>
      <c r="F28" s="72">
        <v>16.600000000000001</v>
      </c>
      <c r="G28" s="72">
        <v>9.6999999999999993</v>
      </c>
      <c r="H28" s="72">
        <v>1.4</v>
      </c>
      <c r="I28" s="72">
        <v>0</v>
      </c>
      <c r="J28" s="72">
        <v>433.5</v>
      </c>
    </row>
    <row r="29" spans="1:10" x14ac:dyDescent="0.3">
      <c r="A29" s="29" t="s">
        <v>142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0" ht="23" x14ac:dyDescent="0.3">
      <c r="A30" s="29" t="s">
        <v>143</v>
      </c>
      <c r="B30" s="72">
        <v>367.1</v>
      </c>
      <c r="C30" s="72">
        <v>328.6</v>
      </c>
      <c r="D30" s="72">
        <v>9.6</v>
      </c>
      <c r="E30" s="72">
        <v>28.8</v>
      </c>
      <c r="F30" s="72">
        <v>7.6</v>
      </c>
      <c r="G30" s="72">
        <v>0</v>
      </c>
      <c r="H30" s="72">
        <v>0</v>
      </c>
      <c r="I30" s="72">
        <v>0</v>
      </c>
      <c r="J30" s="72" t="s">
        <v>16</v>
      </c>
    </row>
    <row r="31" spans="1:10" ht="23" x14ac:dyDescent="0.3">
      <c r="A31" s="29" t="s">
        <v>144</v>
      </c>
      <c r="B31" s="72">
        <v>74.3</v>
      </c>
      <c r="C31" s="72">
        <v>41.7</v>
      </c>
      <c r="D31" s="72">
        <v>32.4</v>
      </c>
      <c r="E31" s="72">
        <v>0.2</v>
      </c>
      <c r="F31" s="72">
        <v>22</v>
      </c>
      <c r="G31" s="72">
        <v>0</v>
      </c>
      <c r="H31" s="72">
        <v>0</v>
      </c>
      <c r="I31" s="72">
        <v>0</v>
      </c>
      <c r="J31" s="72" t="s">
        <v>16</v>
      </c>
    </row>
    <row r="32" spans="1:10" ht="23" x14ac:dyDescent="0.3">
      <c r="A32" s="29" t="s">
        <v>217</v>
      </c>
      <c r="B32" s="72">
        <v>10.9</v>
      </c>
      <c r="C32" s="72">
        <v>0.2</v>
      </c>
      <c r="D32" s="72">
        <v>10.6</v>
      </c>
      <c r="E32" s="72">
        <v>0.03</v>
      </c>
      <c r="F32" s="72">
        <v>12.5</v>
      </c>
      <c r="G32" s="72">
        <v>0.04</v>
      </c>
      <c r="H32" s="72">
        <v>0</v>
      </c>
      <c r="I32" s="72">
        <v>0</v>
      </c>
      <c r="J32" s="72" t="s">
        <v>16</v>
      </c>
    </row>
    <row r="33" spans="1:10" x14ac:dyDescent="0.3">
      <c r="A33" s="29" t="s">
        <v>145</v>
      </c>
      <c r="B33" s="72">
        <v>203.1</v>
      </c>
      <c r="C33" s="72">
        <v>0.4</v>
      </c>
      <c r="D33" s="72">
        <v>184.8</v>
      </c>
      <c r="E33" s="72">
        <v>14.2</v>
      </c>
      <c r="F33" s="72">
        <v>167.3</v>
      </c>
      <c r="G33" s="72">
        <v>17.5</v>
      </c>
      <c r="H33" s="72">
        <v>321.10000000000002</v>
      </c>
      <c r="I33" s="72">
        <v>184</v>
      </c>
      <c r="J33" s="72">
        <v>281.39999999999998</v>
      </c>
    </row>
    <row r="34" spans="1:10" ht="23" x14ac:dyDescent="0.3">
      <c r="A34" s="29" t="s">
        <v>218</v>
      </c>
      <c r="B34" s="72">
        <v>14.6</v>
      </c>
      <c r="C34" s="72">
        <v>6.9</v>
      </c>
      <c r="D34" s="72">
        <v>7.7</v>
      </c>
      <c r="E34" s="72">
        <v>0</v>
      </c>
      <c r="F34" s="72">
        <v>0</v>
      </c>
      <c r="G34" s="72">
        <v>0</v>
      </c>
      <c r="H34" s="72">
        <v>36.200000000000003</v>
      </c>
      <c r="I34" s="72">
        <v>14.2</v>
      </c>
      <c r="J34" s="72">
        <v>7.2</v>
      </c>
    </row>
    <row r="35" spans="1:10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ht="23" x14ac:dyDescent="0.3">
      <c r="A36" s="29" t="s">
        <v>146</v>
      </c>
      <c r="B36" s="72">
        <v>1.1000000000000001</v>
      </c>
      <c r="C36" s="72">
        <v>0.01</v>
      </c>
      <c r="D36" s="72">
        <v>0.8</v>
      </c>
      <c r="E36" s="72">
        <v>0.1</v>
      </c>
      <c r="F36" s="72">
        <v>7.8</v>
      </c>
      <c r="G36" s="72">
        <v>0.04</v>
      </c>
      <c r="H36" s="72">
        <v>5.0999999999999996</v>
      </c>
      <c r="I36" s="72">
        <v>3.8</v>
      </c>
      <c r="J36" s="72">
        <v>1.4</v>
      </c>
    </row>
    <row r="37" spans="1:10" x14ac:dyDescent="0.3">
      <c r="A37" s="29" t="s">
        <v>147</v>
      </c>
      <c r="B37" s="72">
        <v>76.5</v>
      </c>
      <c r="C37" s="72">
        <v>0.3</v>
      </c>
      <c r="D37" s="72">
        <v>67.400000000000006</v>
      </c>
      <c r="E37" s="72">
        <v>8.6999999999999993</v>
      </c>
      <c r="F37" s="72">
        <v>62.1</v>
      </c>
      <c r="G37" s="72">
        <v>17.2</v>
      </c>
      <c r="H37" s="72">
        <v>194.5</v>
      </c>
      <c r="I37" s="72">
        <v>83.5</v>
      </c>
      <c r="J37" s="72">
        <v>145</v>
      </c>
    </row>
    <row r="38" spans="1:10" x14ac:dyDescent="0.3">
      <c r="A38" s="29" t="s">
        <v>20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0" x14ac:dyDescent="0.3">
      <c r="A39" s="29" t="s">
        <v>100</v>
      </c>
      <c r="B39" s="72">
        <v>14.2</v>
      </c>
      <c r="C39" s="72">
        <v>0.2</v>
      </c>
      <c r="D39" s="72">
        <v>13.6</v>
      </c>
      <c r="E39" s="72">
        <v>0.4</v>
      </c>
      <c r="F39" s="72">
        <v>6.1</v>
      </c>
      <c r="G39" s="72">
        <v>0</v>
      </c>
      <c r="H39" s="72">
        <v>41.5</v>
      </c>
      <c r="I39" s="72">
        <v>5.5</v>
      </c>
      <c r="J39" s="72">
        <v>14.9</v>
      </c>
    </row>
    <row r="40" spans="1:10" x14ac:dyDescent="0.3">
      <c r="A40" s="29" t="s">
        <v>148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ht="23" x14ac:dyDescent="0.3">
      <c r="A41" s="29" t="s">
        <v>132</v>
      </c>
      <c r="B41" s="72">
        <v>0.3</v>
      </c>
      <c r="C41" s="72" t="s">
        <v>16</v>
      </c>
      <c r="D41" s="72">
        <v>0.04</v>
      </c>
      <c r="E41" s="72">
        <v>0.3</v>
      </c>
      <c r="F41" s="72">
        <v>1.6</v>
      </c>
      <c r="G41" s="72" t="s">
        <v>16</v>
      </c>
      <c r="H41" s="72">
        <v>2.8</v>
      </c>
      <c r="I41" s="72">
        <v>0.8</v>
      </c>
      <c r="J41" s="72">
        <v>0.3</v>
      </c>
    </row>
    <row r="42" spans="1:10" ht="34.5" x14ac:dyDescent="0.3">
      <c r="A42" s="29" t="s">
        <v>214</v>
      </c>
      <c r="B42" s="72">
        <v>12.1</v>
      </c>
      <c r="C42" s="72">
        <v>0.2</v>
      </c>
      <c r="D42" s="72">
        <v>11.9</v>
      </c>
      <c r="E42" s="72">
        <v>0</v>
      </c>
      <c r="F42" s="72">
        <v>1.1000000000000001</v>
      </c>
      <c r="G42" s="72" t="s">
        <v>16</v>
      </c>
      <c r="H42" s="72">
        <v>29.8</v>
      </c>
      <c r="I42" s="72">
        <v>3</v>
      </c>
      <c r="J42" s="72">
        <v>12.2</v>
      </c>
    </row>
    <row r="43" spans="1:10" x14ac:dyDescent="0.3">
      <c r="A43" s="29" t="s">
        <v>133</v>
      </c>
      <c r="B43" s="72">
        <v>1.6</v>
      </c>
      <c r="C43" s="72">
        <v>0.04</v>
      </c>
      <c r="D43" s="72">
        <v>1.4</v>
      </c>
      <c r="E43" s="72">
        <v>0.1</v>
      </c>
      <c r="F43" s="72">
        <v>1.9</v>
      </c>
      <c r="G43" s="72">
        <v>0</v>
      </c>
      <c r="H43" s="72">
        <v>6.6</v>
      </c>
      <c r="I43" s="72">
        <v>1</v>
      </c>
      <c r="J43" s="72">
        <v>2</v>
      </c>
    </row>
    <row r="44" spans="1:10" x14ac:dyDescent="0.3">
      <c r="A44" s="29" t="s">
        <v>149</v>
      </c>
      <c r="B44" s="72">
        <v>57</v>
      </c>
      <c r="C44" s="72">
        <v>0.1</v>
      </c>
      <c r="D44" s="72">
        <v>52.3</v>
      </c>
      <c r="E44" s="72">
        <v>4.5</v>
      </c>
      <c r="F44" s="72">
        <v>54.6</v>
      </c>
      <c r="G44" s="72">
        <v>16.2</v>
      </c>
      <c r="H44" s="72">
        <v>111</v>
      </c>
      <c r="I44" s="72">
        <v>66.900000000000006</v>
      </c>
      <c r="J44" s="72">
        <v>123.6</v>
      </c>
    </row>
    <row r="45" spans="1:10" x14ac:dyDescent="0.3">
      <c r="A45" s="29" t="s">
        <v>25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34.5" x14ac:dyDescent="0.3">
      <c r="A46" s="29" t="s">
        <v>206</v>
      </c>
      <c r="B46" s="72">
        <v>2.6</v>
      </c>
      <c r="C46" s="72">
        <v>0</v>
      </c>
      <c r="D46" s="72">
        <v>2.5</v>
      </c>
      <c r="E46" s="72">
        <v>0.1</v>
      </c>
      <c r="F46" s="72">
        <v>1.3</v>
      </c>
      <c r="G46" s="72">
        <v>0</v>
      </c>
      <c r="H46" s="72">
        <v>5.9</v>
      </c>
      <c r="I46" s="72">
        <v>6.5</v>
      </c>
      <c r="J46" s="72">
        <v>2.9</v>
      </c>
    </row>
    <row r="47" spans="1:10" ht="23" x14ac:dyDescent="0.3">
      <c r="A47" s="29" t="s">
        <v>26</v>
      </c>
      <c r="B47" s="72">
        <v>0.1</v>
      </c>
      <c r="C47" s="72" t="s">
        <v>16</v>
      </c>
      <c r="D47" s="72">
        <v>0.1</v>
      </c>
      <c r="E47" s="72">
        <v>0</v>
      </c>
      <c r="F47" s="72">
        <v>0.1</v>
      </c>
      <c r="G47" s="72">
        <v>0</v>
      </c>
      <c r="H47" s="72">
        <v>1.3</v>
      </c>
      <c r="I47" s="72">
        <v>0.5</v>
      </c>
      <c r="J47" s="72">
        <v>0.1</v>
      </c>
    </row>
    <row r="48" spans="1:10" ht="23" x14ac:dyDescent="0.3">
      <c r="A48" s="29" t="s">
        <v>207</v>
      </c>
      <c r="B48" s="72">
        <v>0</v>
      </c>
      <c r="C48" s="72" t="s">
        <v>16</v>
      </c>
      <c r="D48" s="72">
        <v>0</v>
      </c>
      <c r="E48" s="72">
        <v>0</v>
      </c>
      <c r="F48" s="72">
        <v>0</v>
      </c>
      <c r="G48" s="72" t="s">
        <v>16</v>
      </c>
      <c r="H48" s="72">
        <v>0.1</v>
      </c>
      <c r="I48" s="72">
        <v>0.1</v>
      </c>
      <c r="J48" s="72">
        <v>0</v>
      </c>
    </row>
    <row r="49" spans="1:10" ht="23" x14ac:dyDescent="0.3">
      <c r="A49" s="29" t="s">
        <v>208</v>
      </c>
      <c r="B49" s="72">
        <v>0.3</v>
      </c>
      <c r="C49" s="72" t="s">
        <v>16</v>
      </c>
      <c r="D49" s="72">
        <v>0.3</v>
      </c>
      <c r="E49" s="72">
        <v>0</v>
      </c>
      <c r="F49" s="72">
        <v>0.3</v>
      </c>
      <c r="G49" s="72">
        <v>0.2</v>
      </c>
      <c r="H49" s="72">
        <v>1.4</v>
      </c>
      <c r="I49" s="72">
        <v>1.7</v>
      </c>
      <c r="J49" s="72">
        <v>0.6</v>
      </c>
    </row>
    <row r="50" spans="1:10" ht="34.5" x14ac:dyDescent="0.3">
      <c r="A50" s="29" t="s">
        <v>204</v>
      </c>
      <c r="B50" s="72">
        <v>0.5</v>
      </c>
      <c r="C50" s="72" t="s">
        <v>16</v>
      </c>
      <c r="D50" s="72">
        <v>0.4</v>
      </c>
      <c r="E50" s="72">
        <v>0.1</v>
      </c>
      <c r="F50" s="72">
        <v>0.3</v>
      </c>
      <c r="G50" s="72">
        <v>0</v>
      </c>
      <c r="H50" s="72">
        <v>7.6</v>
      </c>
      <c r="I50" s="72">
        <v>5.7</v>
      </c>
      <c r="J50" s="72">
        <v>0.7</v>
      </c>
    </row>
    <row r="51" spans="1:10" ht="23" x14ac:dyDescent="0.3">
      <c r="A51" s="29" t="s">
        <v>27</v>
      </c>
      <c r="B51" s="72">
        <v>5.3</v>
      </c>
      <c r="C51" s="72">
        <v>0</v>
      </c>
      <c r="D51" s="72">
        <v>5.3</v>
      </c>
      <c r="E51" s="72">
        <v>0.1</v>
      </c>
      <c r="F51" s="72">
        <v>16.8</v>
      </c>
      <c r="G51" s="72">
        <v>0.8</v>
      </c>
      <c r="H51" s="72">
        <v>7.8</v>
      </c>
      <c r="I51" s="72">
        <v>10.7</v>
      </c>
      <c r="J51" s="72">
        <v>22.9</v>
      </c>
    </row>
    <row r="52" spans="1:10" x14ac:dyDescent="0.3">
      <c r="A52" s="29" t="s">
        <v>28</v>
      </c>
      <c r="B52" s="72">
        <v>4.9000000000000004</v>
      </c>
      <c r="C52" s="72">
        <v>0</v>
      </c>
      <c r="D52" s="72">
        <v>4.7</v>
      </c>
      <c r="E52" s="72">
        <v>0.1</v>
      </c>
      <c r="F52" s="72">
        <v>2.6</v>
      </c>
      <c r="G52" s="72">
        <v>0.7</v>
      </c>
      <c r="H52" s="72">
        <v>14.1</v>
      </c>
      <c r="I52" s="72">
        <v>16.5</v>
      </c>
      <c r="J52" s="72">
        <v>8</v>
      </c>
    </row>
    <row r="53" spans="1:10" ht="23" x14ac:dyDescent="0.3">
      <c r="A53" s="29" t="s">
        <v>209</v>
      </c>
      <c r="B53" s="72">
        <v>0.1</v>
      </c>
      <c r="C53" s="72" t="s">
        <v>16</v>
      </c>
      <c r="D53" s="72">
        <v>0.1</v>
      </c>
      <c r="E53" s="72">
        <v>0</v>
      </c>
      <c r="F53" s="72">
        <v>0.1</v>
      </c>
      <c r="G53" s="72" t="s">
        <v>16</v>
      </c>
      <c r="H53" s="72">
        <v>2.2000000000000002</v>
      </c>
      <c r="I53" s="72">
        <v>0.8</v>
      </c>
      <c r="J53" s="72">
        <v>0.1</v>
      </c>
    </row>
    <row r="54" spans="1:10" ht="34.5" x14ac:dyDescent="0.3">
      <c r="A54" s="29" t="s">
        <v>210</v>
      </c>
      <c r="B54" s="72">
        <v>17.100000000000001</v>
      </c>
      <c r="C54" s="72">
        <v>0.1</v>
      </c>
      <c r="D54" s="72">
        <v>16</v>
      </c>
      <c r="E54" s="72">
        <v>1.1000000000000001</v>
      </c>
      <c r="F54" s="72">
        <v>0.9</v>
      </c>
      <c r="G54" s="72">
        <v>0</v>
      </c>
      <c r="H54" s="72">
        <v>6</v>
      </c>
      <c r="I54" s="72">
        <v>2.9</v>
      </c>
      <c r="J54" s="72">
        <v>17.399999999999999</v>
      </c>
    </row>
    <row r="55" spans="1:10" ht="34.5" x14ac:dyDescent="0.3">
      <c r="A55" s="29" t="s">
        <v>211</v>
      </c>
      <c r="B55" s="72">
        <v>23.3</v>
      </c>
      <c r="C55" s="72">
        <v>0</v>
      </c>
      <c r="D55" s="72">
        <v>20.3</v>
      </c>
      <c r="E55" s="72">
        <v>2.9</v>
      </c>
      <c r="F55" s="72">
        <v>31.1</v>
      </c>
      <c r="G55" s="72">
        <v>14.5</v>
      </c>
      <c r="H55" s="72">
        <v>51.6</v>
      </c>
      <c r="I55" s="72">
        <v>11.1</v>
      </c>
      <c r="J55" s="72">
        <v>67.900000000000006</v>
      </c>
    </row>
    <row r="56" spans="1:10" ht="23" x14ac:dyDescent="0.3">
      <c r="A56" s="29" t="s">
        <v>29</v>
      </c>
      <c r="B56" s="72">
        <v>1.3</v>
      </c>
      <c r="C56" s="72" t="s">
        <v>16</v>
      </c>
      <c r="D56" s="72">
        <v>1.3</v>
      </c>
      <c r="E56" s="72">
        <v>0</v>
      </c>
      <c r="F56" s="72">
        <v>0.3</v>
      </c>
      <c r="G56" s="72" t="s">
        <v>16</v>
      </c>
      <c r="H56" s="72">
        <v>5.2</v>
      </c>
      <c r="I56" s="72">
        <v>1.9</v>
      </c>
      <c r="J56" s="72">
        <v>1.4</v>
      </c>
    </row>
    <row r="57" spans="1:10" ht="46" x14ac:dyDescent="0.3">
      <c r="A57" s="29" t="s">
        <v>205</v>
      </c>
      <c r="B57" s="72">
        <v>0.3</v>
      </c>
      <c r="C57" s="72" t="s">
        <v>16</v>
      </c>
      <c r="D57" s="72">
        <v>0.3</v>
      </c>
      <c r="E57" s="72">
        <v>0</v>
      </c>
      <c r="F57" s="72">
        <v>0.2</v>
      </c>
      <c r="G57" s="72">
        <v>0</v>
      </c>
      <c r="H57" s="72">
        <v>2.7</v>
      </c>
      <c r="I57" s="72">
        <v>1.9</v>
      </c>
      <c r="J57" s="72">
        <v>0.3</v>
      </c>
    </row>
    <row r="58" spans="1:10" ht="23" x14ac:dyDescent="0.3">
      <c r="A58" s="29" t="s">
        <v>212</v>
      </c>
      <c r="B58" s="72">
        <v>0.9</v>
      </c>
      <c r="C58" s="72" t="s">
        <v>16</v>
      </c>
      <c r="D58" s="72">
        <v>0.9</v>
      </c>
      <c r="E58" s="72">
        <v>0</v>
      </c>
      <c r="F58" s="72">
        <v>0.6</v>
      </c>
      <c r="G58" s="72">
        <v>0</v>
      </c>
      <c r="H58" s="72">
        <v>4.4000000000000004</v>
      </c>
      <c r="I58" s="72">
        <v>2.8</v>
      </c>
      <c r="J58" s="72">
        <v>1.2</v>
      </c>
    </row>
    <row r="59" spans="1:10" ht="23" x14ac:dyDescent="0.3">
      <c r="A59" s="29" t="s">
        <v>213</v>
      </c>
      <c r="B59" s="72">
        <v>5.3</v>
      </c>
      <c r="C59" s="72">
        <v>0</v>
      </c>
      <c r="D59" s="72">
        <v>1.5</v>
      </c>
      <c r="E59" s="72">
        <v>3.8</v>
      </c>
      <c r="F59" s="72">
        <v>1.4</v>
      </c>
      <c r="G59" s="72">
        <v>0.9</v>
      </c>
      <c r="H59" s="72">
        <v>41.9</v>
      </c>
      <c r="I59" s="72">
        <v>11.2</v>
      </c>
      <c r="J59" s="72">
        <v>6.4</v>
      </c>
    </row>
    <row r="60" spans="1:10" x14ac:dyDescent="0.3">
      <c r="A60" s="29" t="s">
        <v>150</v>
      </c>
      <c r="B60" s="72">
        <v>0.7</v>
      </c>
      <c r="C60" s="72">
        <v>0.01</v>
      </c>
      <c r="D60" s="72">
        <v>0.6</v>
      </c>
      <c r="E60" s="72">
        <v>0.1</v>
      </c>
      <c r="F60" s="72">
        <v>4.4000000000000004</v>
      </c>
      <c r="G60" s="72">
        <v>0</v>
      </c>
      <c r="H60" s="72">
        <v>4.0999999999999996</v>
      </c>
      <c r="I60" s="72">
        <v>1.7</v>
      </c>
      <c r="J60" s="72">
        <v>0.9</v>
      </c>
    </row>
    <row r="61" spans="1:10" x14ac:dyDescent="0.3">
      <c r="A61" s="29" t="s">
        <v>151</v>
      </c>
      <c r="B61" s="72">
        <v>50.5</v>
      </c>
      <c r="C61" s="72">
        <v>0.01</v>
      </c>
      <c r="D61" s="72">
        <v>49.9</v>
      </c>
      <c r="E61" s="72">
        <v>0.2</v>
      </c>
      <c r="F61" s="72">
        <v>31.3</v>
      </c>
      <c r="G61" s="72">
        <v>0.02</v>
      </c>
      <c r="H61" s="72">
        <v>31.1</v>
      </c>
      <c r="I61" s="72">
        <v>3.8</v>
      </c>
      <c r="J61" s="72">
        <v>51.7</v>
      </c>
    </row>
    <row r="62" spans="1:10" x14ac:dyDescent="0.3">
      <c r="A62" s="29" t="s">
        <v>152</v>
      </c>
      <c r="B62" s="72">
        <v>7.2</v>
      </c>
      <c r="C62" s="72">
        <v>0.03</v>
      </c>
      <c r="D62" s="72">
        <v>3.9</v>
      </c>
      <c r="E62" s="72">
        <v>2</v>
      </c>
      <c r="F62" s="72">
        <v>18</v>
      </c>
      <c r="G62" s="72">
        <v>0.1</v>
      </c>
      <c r="H62" s="72">
        <v>41.2</v>
      </c>
      <c r="I62" s="72">
        <v>17.899999999999999</v>
      </c>
      <c r="J62" s="72">
        <v>9.3000000000000007</v>
      </c>
    </row>
    <row r="63" spans="1:10" ht="14.5" thickBot="1" x14ac:dyDescent="0.35">
      <c r="A63" s="26" t="s">
        <v>153</v>
      </c>
      <c r="B63" s="73">
        <v>67.099999999999994</v>
      </c>
      <c r="C63" s="73">
        <v>0</v>
      </c>
      <c r="D63" s="73">
        <v>62.2</v>
      </c>
      <c r="E63" s="73">
        <v>3.1</v>
      </c>
      <c r="F63" s="73">
        <v>42.6</v>
      </c>
      <c r="G63" s="73">
        <v>0</v>
      </c>
      <c r="H63" s="73">
        <v>45.1</v>
      </c>
      <c r="I63" s="73">
        <v>73.3</v>
      </c>
      <c r="J63" s="73">
        <v>72.5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5" spans="1:1" x14ac:dyDescent="0.3">
      <c r="A65" s="36"/>
    </row>
  </sheetData>
  <mergeCells count="16">
    <mergeCell ref="A1:C1"/>
    <mergeCell ref="A64:J64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B8B-6786-4D10-A272-7BBA65A2A202}">
  <dimension ref="A1:AC57"/>
  <sheetViews>
    <sheetView topLeftCell="A30" workbookViewId="0">
      <selection activeCell="P36" sqref="P36"/>
    </sheetView>
  </sheetViews>
  <sheetFormatPr defaultColWidth="6" defaultRowHeight="14.5" x14ac:dyDescent="0.35"/>
  <sheetData>
    <row r="1" spans="1:28" x14ac:dyDescent="0.35">
      <c r="A1" s="129"/>
      <c r="B1" s="155"/>
      <c r="C1" s="129"/>
      <c r="D1" s="157" t="s">
        <v>332</v>
      </c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</row>
    <row r="2" spans="1:28" ht="123" x14ac:dyDescent="0.35">
      <c r="A2" s="112"/>
      <c r="B2" s="144" t="s">
        <v>345</v>
      </c>
      <c r="C2" s="115" t="s">
        <v>12</v>
      </c>
      <c r="D2" s="115" t="s">
        <v>305</v>
      </c>
      <c r="E2" s="115" t="s">
        <v>326</v>
      </c>
      <c r="F2" s="115" t="s">
        <v>306</v>
      </c>
      <c r="G2" s="115" t="s">
        <v>307</v>
      </c>
      <c r="H2" s="115" t="s">
        <v>308</v>
      </c>
      <c r="I2" s="115" t="s">
        <v>309</v>
      </c>
      <c r="J2" s="115" t="s">
        <v>149</v>
      </c>
      <c r="K2" s="115" t="s">
        <v>310</v>
      </c>
      <c r="L2" s="115" t="s">
        <v>311</v>
      </c>
      <c r="M2" s="115" t="s">
        <v>312</v>
      </c>
      <c r="N2" s="115" t="s">
        <v>313</v>
      </c>
      <c r="O2" s="115" t="s">
        <v>314</v>
      </c>
      <c r="P2" s="115" t="s">
        <v>315</v>
      </c>
      <c r="Q2" s="115" t="s">
        <v>316</v>
      </c>
      <c r="R2" s="115" t="s">
        <v>317</v>
      </c>
      <c r="S2" s="115" t="s">
        <v>318</v>
      </c>
      <c r="T2" s="115" t="s">
        <v>319</v>
      </c>
      <c r="U2" s="115" t="s">
        <v>321</v>
      </c>
      <c r="V2" s="115" t="s">
        <v>320</v>
      </c>
      <c r="W2" s="115" t="s">
        <v>322</v>
      </c>
      <c r="X2" s="115" t="s">
        <v>331</v>
      </c>
      <c r="Y2" s="115" t="s">
        <v>323</v>
      </c>
      <c r="Z2" s="115" t="s">
        <v>324</v>
      </c>
      <c r="AA2" s="115" t="s">
        <v>153</v>
      </c>
      <c r="AB2" s="115" t="s">
        <v>152</v>
      </c>
    </row>
    <row r="3" spans="1:28" x14ac:dyDescent="0.35">
      <c r="A3" s="133">
        <v>2005</v>
      </c>
      <c r="B3" s="145">
        <v>2759.0000000000005</v>
      </c>
      <c r="C3" s="114">
        <v>802.2</v>
      </c>
      <c r="D3" s="114">
        <v>425.8</v>
      </c>
      <c r="E3" s="114">
        <v>305.49999999999994</v>
      </c>
      <c r="F3" s="114">
        <v>82.3</v>
      </c>
      <c r="G3" s="114">
        <v>17.899999999999999</v>
      </c>
      <c r="H3" s="114">
        <v>21.4</v>
      </c>
      <c r="I3" s="114">
        <v>59.599999999999994</v>
      </c>
      <c r="J3" s="114">
        <v>303.5</v>
      </c>
      <c r="K3" s="114">
        <v>15.4</v>
      </c>
      <c r="L3" s="114">
        <v>2.2999999999999998</v>
      </c>
      <c r="M3" s="114">
        <v>0.2</v>
      </c>
      <c r="N3" s="114">
        <v>3.5999999999999996</v>
      </c>
      <c r="O3" s="114">
        <v>13.3</v>
      </c>
      <c r="P3" s="114">
        <v>35.900000000000006</v>
      </c>
      <c r="Q3" s="114">
        <v>36.9</v>
      </c>
      <c r="R3" s="114">
        <v>2.8</v>
      </c>
      <c r="S3" s="114">
        <v>23.400000000000002</v>
      </c>
      <c r="T3" s="114">
        <v>140.70000000000002</v>
      </c>
      <c r="U3" s="114">
        <v>8.1999999999999993</v>
      </c>
      <c r="V3" s="114">
        <v>4.9000000000000004</v>
      </c>
      <c r="W3" s="114">
        <v>9.9</v>
      </c>
      <c r="X3" s="114">
        <v>42.7</v>
      </c>
      <c r="Y3" s="114">
        <v>8.7999999999999989</v>
      </c>
      <c r="Z3" s="114">
        <v>109.4</v>
      </c>
      <c r="AA3" s="114">
        <v>197.40000000000003</v>
      </c>
      <c r="AB3" s="114">
        <v>85</v>
      </c>
    </row>
    <row r="4" spans="1:28" x14ac:dyDescent="0.35">
      <c r="A4" s="133">
        <v>2006</v>
      </c>
      <c r="B4" s="145">
        <v>3024.0000000000009</v>
      </c>
      <c r="C4" s="114">
        <v>812.7</v>
      </c>
      <c r="D4" s="114">
        <v>442.10000000000008</v>
      </c>
      <c r="E4" s="114">
        <v>316.79999999999995</v>
      </c>
      <c r="F4" s="114">
        <v>82.899999999999991</v>
      </c>
      <c r="G4" s="114">
        <v>15.9</v>
      </c>
      <c r="H4" s="114">
        <v>20.100000000000001</v>
      </c>
      <c r="I4" s="114">
        <v>64.100000000000009</v>
      </c>
      <c r="J4" s="114">
        <v>302.5</v>
      </c>
      <c r="K4" s="114">
        <v>27</v>
      </c>
      <c r="L4" s="114">
        <v>4.5</v>
      </c>
      <c r="M4" s="114">
        <v>0.4</v>
      </c>
      <c r="N4" s="114">
        <v>6.4</v>
      </c>
      <c r="O4" s="114">
        <v>25.8</v>
      </c>
      <c r="P4" s="114">
        <v>54.6</v>
      </c>
      <c r="Q4" s="114">
        <v>64.8</v>
      </c>
      <c r="R4" s="114">
        <v>4.9000000000000004</v>
      </c>
      <c r="S4" s="114">
        <v>36.700000000000003</v>
      </c>
      <c r="T4" s="114">
        <v>238</v>
      </c>
      <c r="U4" s="114">
        <v>17.399999999999999</v>
      </c>
      <c r="V4" s="114">
        <v>9.6</v>
      </c>
      <c r="W4" s="114">
        <v>20.3</v>
      </c>
      <c r="X4" s="114">
        <v>47.800000000000004</v>
      </c>
      <c r="Y4" s="114">
        <v>10.9</v>
      </c>
      <c r="Z4" s="114">
        <v>112.3</v>
      </c>
      <c r="AA4" s="114">
        <v>205.20000000000002</v>
      </c>
      <c r="AB4" s="114">
        <v>80.300000000000011</v>
      </c>
    </row>
    <row r="5" spans="1:28" x14ac:dyDescent="0.35">
      <c r="A5" s="133">
        <v>2007</v>
      </c>
      <c r="B5" s="145">
        <v>2839.72</v>
      </c>
      <c r="C5" s="114">
        <v>830.5</v>
      </c>
      <c r="D5" s="114">
        <v>432.8</v>
      </c>
      <c r="E5" s="114">
        <v>326.60000000000002</v>
      </c>
      <c r="F5" s="114">
        <v>86.1</v>
      </c>
      <c r="G5" s="114">
        <v>22.299999999999997</v>
      </c>
      <c r="H5" s="114">
        <v>20.599999999999998</v>
      </c>
      <c r="I5" s="114">
        <v>69.400000000000006</v>
      </c>
      <c r="J5" s="114">
        <v>301.73</v>
      </c>
      <c r="K5" s="114">
        <v>15.41</v>
      </c>
      <c r="L5" s="114">
        <v>1.9800000000000002</v>
      </c>
      <c r="M5" s="114">
        <v>0.21000000000000002</v>
      </c>
      <c r="N5" s="114">
        <v>3.7</v>
      </c>
      <c r="O5" s="114">
        <v>13.2</v>
      </c>
      <c r="P5" s="114">
        <v>34.520000000000003</v>
      </c>
      <c r="Q5" s="114">
        <v>35.6</v>
      </c>
      <c r="R5" s="114">
        <v>2.76</v>
      </c>
      <c r="S5" s="114">
        <v>25</v>
      </c>
      <c r="T5" s="114">
        <v>136.9</v>
      </c>
      <c r="U5" s="114">
        <v>7.3900000000000006</v>
      </c>
      <c r="V5" s="114">
        <v>4.0999999999999996</v>
      </c>
      <c r="W5" s="114">
        <v>8.2099999999999991</v>
      </c>
      <c r="X5" s="114">
        <v>46.3</v>
      </c>
      <c r="Y5" s="114">
        <v>11.2</v>
      </c>
      <c r="Z5" s="114">
        <v>115</v>
      </c>
      <c r="AA5" s="114">
        <v>203.91000000000003</v>
      </c>
      <c r="AB5" s="114">
        <v>84.3</v>
      </c>
    </row>
    <row r="6" spans="1:28" x14ac:dyDescent="0.35">
      <c r="A6" s="133">
        <v>2008</v>
      </c>
      <c r="B6" s="145">
        <v>2863.2200000000003</v>
      </c>
      <c r="C6" s="114">
        <v>819.2</v>
      </c>
      <c r="D6" s="114">
        <v>438.20000000000005</v>
      </c>
      <c r="E6" s="114">
        <v>339.90000000000003</v>
      </c>
      <c r="F6" s="114">
        <v>85.800000000000011</v>
      </c>
      <c r="G6" s="114">
        <v>22.14</v>
      </c>
      <c r="H6" s="114">
        <v>20.72</v>
      </c>
      <c r="I6" s="114">
        <v>71.100000000000009</v>
      </c>
      <c r="J6" s="114">
        <v>299.29999999999995</v>
      </c>
      <c r="K6" s="114">
        <v>15.32</v>
      </c>
      <c r="L6" s="114">
        <v>1.96</v>
      </c>
      <c r="M6" s="114">
        <v>0.21000000000000002</v>
      </c>
      <c r="N6" s="114">
        <v>3.91</v>
      </c>
      <c r="O6" s="114">
        <v>14.2</v>
      </c>
      <c r="P6" s="114">
        <v>35.700000000000003</v>
      </c>
      <c r="Q6" s="114">
        <v>32.9</v>
      </c>
      <c r="R6" s="114">
        <v>2.86</v>
      </c>
      <c r="S6" s="114">
        <v>27.5</v>
      </c>
      <c r="T6" s="114">
        <v>135.30000000000001</v>
      </c>
      <c r="U6" s="114">
        <v>9.61</v>
      </c>
      <c r="V6" s="114">
        <v>5.4</v>
      </c>
      <c r="W6" s="114">
        <v>9.7100000000000009</v>
      </c>
      <c r="X6" s="114">
        <v>50.599999999999994</v>
      </c>
      <c r="Y6" s="114">
        <v>11.180000000000001</v>
      </c>
      <c r="Z6" s="114">
        <v>114.72000000000001</v>
      </c>
      <c r="AA6" s="114">
        <v>210.03</v>
      </c>
      <c r="AB6" s="114">
        <v>85.75</v>
      </c>
    </row>
    <row r="7" spans="1:28" x14ac:dyDescent="0.35">
      <c r="A7" s="133">
        <v>2009</v>
      </c>
      <c r="B7" s="145">
        <v>2783.43</v>
      </c>
      <c r="C7" s="114">
        <v>816.1</v>
      </c>
      <c r="D7" s="114">
        <v>407.8</v>
      </c>
      <c r="E7" s="114">
        <v>341.7</v>
      </c>
      <c r="F7" s="114">
        <v>87.3</v>
      </c>
      <c r="G7" s="114">
        <v>22.700000000000003</v>
      </c>
      <c r="H7" s="114">
        <v>20.019999999999996</v>
      </c>
      <c r="I7" s="114">
        <v>64.400000000000006</v>
      </c>
      <c r="J7" s="114">
        <v>281.89999999999998</v>
      </c>
      <c r="K7" s="114">
        <v>14.5</v>
      </c>
      <c r="L7" s="114">
        <v>2.2000000000000002</v>
      </c>
      <c r="M7" s="114">
        <v>0.2</v>
      </c>
      <c r="N7" s="114">
        <v>3.9000000000000004</v>
      </c>
      <c r="O7" s="114">
        <v>12.5</v>
      </c>
      <c r="P7" s="114">
        <v>36.299999999999997</v>
      </c>
      <c r="Q7" s="114">
        <v>36.900000000000006</v>
      </c>
      <c r="R7" s="114">
        <v>2.5999999999999996</v>
      </c>
      <c r="S7" s="114">
        <v>24.900000000000002</v>
      </c>
      <c r="T7" s="114">
        <v>122.2</v>
      </c>
      <c r="U7" s="114">
        <v>10.399999999999999</v>
      </c>
      <c r="V7" s="114">
        <v>4.8</v>
      </c>
      <c r="W7" s="114">
        <v>8.6000000000000014</v>
      </c>
      <c r="X7" s="114">
        <v>54</v>
      </c>
      <c r="Y7" s="114">
        <v>11.11</v>
      </c>
      <c r="Z7" s="114">
        <v>100.74999999999997</v>
      </c>
      <c r="AA7" s="114">
        <v>215.83</v>
      </c>
      <c r="AB7" s="114">
        <v>79.820000000000007</v>
      </c>
    </row>
    <row r="8" spans="1:28" x14ac:dyDescent="0.35">
      <c r="A8" s="133">
        <v>2010</v>
      </c>
      <c r="B8" s="145">
        <v>2923.0800000000008</v>
      </c>
      <c r="C8" s="114">
        <v>853.30000000000007</v>
      </c>
      <c r="D8" s="114">
        <v>431.4</v>
      </c>
      <c r="E8" s="114">
        <v>359.90000000000003</v>
      </c>
      <c r="F8" s="114">
        <v>93.9</v>
      </c>
      <c r="G8" s="114">
        <v>22.04</v>
      </c>
      <c r="H8" s="114">
        <v>18.060000000000002</v>
      </c>
      <c r="I8" s="114">
        <v>66.11</v>
      </c>
      <c r="J8" s="114">
        <v>298.8</v>
      </c>
      <c r="K8" s="114">
        <v>15.52</v>
      </c>
      <c r="L8" s="114">
        <v>2.4500000000000002</v>
      </c>
      <c r="M8" s="114">
        <v>0.23</v>
      </c>
      <c r="N8" s="114">
        <v>4.01</v>
      </c>
      <c r="O8" s="114">
        <v>13.91</v>
      </c>
      <c r="P8" s="114">
        <v>39.5</v>
      </c>
      <c r="Q8" s="114">
        <v>40.239999999999995</v>
      </c>
      <c r="R8" s="114">
        <v>3.2800000000000002</v>
      </c>
      <c r="S8" s="114">
        <v>25.77</v>
      </c>
      <c r="T8" s="114">
        <v>128.80000000000001</v>
      </c>
      <c r="U8" s="114">
        <v>9.3500000000000014</v>
      </c>
      <c r="V8" s="114">
        <v>5.21</v>
      </c>
      <c r="W8" s="114">
        <v>9.01</v>
      </c>
      <c r="X8" s="114">
        <v>57.400000000000006</v>
      </c>
      <c r="Y8" s="114">
        <v>11.11</v>
      </c>
      <c r="Z8" s="114">
        <v>110.91999999999999</v>
      </c>
      <c r="AA8" s="114">
        <v>220.03</v>
      </c>
      <c r="AB8" s="114">
        <v>82.83</v>
      </c>
    </row>
    <row r="9" spans="1:28" x14ac:dyDescent="0.35">
      <c r="A9" s="133">
        <v>2011</v>
      </c>
      <c r="B9" s="145">
        <v>2967.93</v>
      </c>
      <c r="C9" s="114">
        <v>847.7</v>
      </c>
      <c r="D9" s="114">
        <v>436.8</v>
      </c>
      <c r="E9" s="114">
        <v>374.60000000000008</v>
      </c>
      <c r="F9" s="114">
        <v>96.3</v>
      </c>
      <c r="G9" s="114">
        <v>23.369999999999997</v>
      </c>
      <c r="H9" s="114">
        <v>17.649999999999999</v>
      </c>
      <c r="I9" s="114">
        <v>67.3</v>
      </c>
      <c r="J9" s="114">
        <v>305.60000000000002</v>
      </c>
      <c r="K9" s="114">
        <v>16.3</v>
      </c>
      <c r="L9" s="114">
        <v>2</v>
      </c>
      <c r="M9" s="114">
        <v>0.2</v>
      </c>
      <c r="N9" s="114">
        <v>3.9000000000000004</v>
      </c>
      <c r="O9" s="114">
        <v>14.100000000000001</v>
      </c>
      <c r="P9" s="114">
        <v>41.5</v>
      </c>
      <c r="Q9" s="114">
        <v>38.700000000000003</v>
      </c>
      <c r="R9" s="114">
        <v>3.2</v>
      </c>
      <c r="S9" s="114">
        <v>27</v>
      </c>
      <c r="T9" s="114">
        <v>131.5</v>
      </c>
      <c r="U9" s="114">
        <v>8.7000000000000011</v>
      </c>
      <c r="V9" s="114">
        <v>5.0999999999999996</v>
      </c>
      <c r="W9" s="114">
        <v>8.6999999999999993</v>
      </c>
      <c r="X9" s="114">
        <v>60.7</v>
      </c>
      <c r="Y9" s="114">
        <v>10.91</v>
      </c>
      <c r="Z9" s="114">
        <v>116.33</v>
      </c>
      <c r="AA9" s="114">
        <v>226.64000000000001</v>
      </c>
      <c r="AB9" s="114">
        <v>83.13</v>
      </c>
    </row>
    <row r="10" spans="1:28" x14ac:dyDescent="0.35">
      <c r="A10" s="133">
        <v>2012</v>
      </c>
      <c r="B10" s="145">
        <v>2960.8700000000003</v>
      </c>
      <c r="C10" s="114">
        <v>846.99999999999989</v>
      </c>
      <c r="D10" s="114">
        <v>438.59999999999997</v>
      </c>
      <c r="E10" s="114">
        <v>393.59999999999997</v>
      </c>
      <c r="F10" s="114">
        <v>96.100000000000009</v>
      </c>
      <c r="G10" s="114">
        <v>21.2</v>
      </c>
      <c r="H10" s="114">
        <v>10.050000000000001</v>
      </c>
      <c r="I10" s="114">
        <v>70.400000000000006</v>
      </c>
      <c r="J10" s="114">
        <v>298.10000000000002</v>
      </c>
      <c r="K10" s="114">
        <v>16.399999999999999</v>
      </c>
      <c r="L10" s="114">
        <v>1.8000000000000003</v>
      </c>
      <c r="M10" s="114">
        <v>0.2</v>
      </c>
      <c r="N10" s="114">
        <v>3.8000000000000003</v>
      </c>
      <c r="O10" s="114">
        <v>15</v>
      </c>
      <c r="P10" s="114">
        <v>43.2</v>
      </c>
      <c r="Q10" s="114">
        <v>38.6</v>
      </c>
      <c r="R10" s="114">
        <v>3.1000000000000005</v>
      </c>
      <c r="S10" s="114">
        <v>28.5</v>
      </c>
      <c r="T10" s="114">
        <v>122.9</v>
      </c>
      <c r="U10" s="114">
        <v>9.2000000000000011</v>
      </c>
      <c r="V10" s="114">
        <v>4.9000000000000004</v>
      </c>
      <c r="W10" s="114">
        <v>9</v>
      </c>
      <c r="X10" s="114">
        <v>58.6</v>
      </c>
      <c r="Y10" s="114">
        <v>12.5</v>
      </c>
      <c r="Z10" s="114">
        <v>111.22</v>
      </c>
      <c r="AA10" s="114">
        <v>226.14000000000001</v>
      </c>
      <c r="AB10" s="114">
        <v>80.760000000000005</v>
      </c>
    </row>
    <row r="11" spans="1:28" x14ac:dyDescent="0.35">
      <c r="A11" s="133">
        <v>2013</v>
      </c>
      <c r="B11" s="145">
        <v>2972.68</v>
      </c>
      <c r="C11" s="114">
        <v>885.49999999999989</v>
      </c>
      <c r="D11" s="114">
        <v>408.20000000000005</v>
      </c>
      <c r="E11" s="114">
        <v>398.59999999999997</v>
      </c>
      <c r="F11" s="114">
        <v>99.3</v>
      </c>
      <c r="G11" s="114">
        <v>23.31</v>
      </c>
      <c r="H11" s="114">
        <v>15.23</v>
      </c>
      <c r="I11" s="114">
        <v>68.73</v>
      </c>
      <c r="J11" s="114">
        <v>290.63</v>
      </c>
      <c r="K11" s="114">
        <v>15.49</v>
      </c>
      <c r="L11" s="114">
        <v>1.8000000000000003</v>
      </c>
      <c r="M11" s="114">
        <v>0.21000000000000002</v>
      </c>
      <c r="N11" s="114">
        <v>3.1</v>
      </c>
      <c r="O11" s="114">
        <v>14.01</v>
      </c>
      <c r="P11" s="114">
        <v>48.6</v>
      </c>
      <c r="Q11" s="114">
        <v>36.39</v>
      </c>
      <c r="R11" s="114">
        <v>3.46</v>
      </c>
      <c r="S11" s="114">
        <v>27.710000000000004</v>
      </c>
      <c r="T11" s="114">
        <v>117.00000000000001</v>
      </c>
      <c r="U11" s="114">
        <v>8.7100000000000009</v>
      </c>
      <c r="V11" s="114">
        <v>4.51</v>
      </c>
      <c r="W11" s="114">
        <v>8.2199999999999989</v>
      </c>
      <c r="X11" s="114">
        <v>56.11</v>
      </c>
      <c r="Y11" s="114">
        <v>13.1</v>
      </c>
      <c r="Z11" s="114">
        <v>111.12999999999998</v>
      </c>
      <c r="AA11" s="114">
        <v>232.93999999999997</v>
      </c>
      <c r="AB11" s="114">
        <v>80.69</v>
      </c>
    </row>
    <row r="12" spans="1:28" x14ac:dyDescent="0.35">
      <c r="A12" s="133">
        <v>2014</v>
      </c>
      <c r="B12" s="145">
        <v>2972.971</v>
      </c>
      <c r="C12" s="114">
        <v>853.8</v>
      </c>
      <c r="D12" s="114">
        <v>403.59999999999997</v>
      </c>
      <c r="E12" s="114">
        <v>419.20000000000005</v>
      </c>
      <c r="F12" s="114">
        <v>106.1</v>
      </c>
      <c r="G12" s="114">
        <v>25.91</v>
      </c>
      <c r="H12" s="114">
        <v>17.32</v>
      </c>
      <c r="I12" s="114">
        <v>77.41</v>
      </c>
      <c r="J12" s="114">
        <v>283.52</v>
      </c>
      <c r="K12" s="114">
        <v>14.143999999999998</v>
      </c>
      <c r="L12" s="114">
        <v>1.0329999999999999</v>
      </c>
      <c r="M12" s="114">
        <v>0.23</v>
      </c>
      <c r="N12" s="114">
        <v>3.5</v>
      </c>
      <c r="O12" s="114">
        <v>12.81</v>
      </c>
      <c r="P12" s="114">
        <v>46.5</v>
      </c>
      <c r="Q12" s="114">
        <v>36.299999999999997</v>
      </c>
      <c r="R12" s="114">
        <v>2.6</v>
      </c>
      <c r="S12" s="114">
        <v>27.920999999999999</v>
      </c>
      <c r="T12" s="114">
        <v>119.00000000000001</v>
      </c>
      <c r="U12" s="114">
        <v>5.5400000000000009</v>
      </c>
      <c r="V12" s="114">
        <v>4.1210000000000004</v>
      </c>
      <c r="W12" s="114">
        <v>8.92</v>
      </c>
      <c r="X12" s="114">
        <v>58.51</v>
      </c>
      <c r="Y12" s="114">
        <v>13.200000000000001</v>
      </c>
      <c r="Z12" s="114">
        <v>108.94199999999999</v>
      </c>
      <c r="AA12" s="114">
        <v>237.34</v>
      </c>
      <c r="AB12" s="114">
        <v>85.5</v>
      </c>
    </row>
    <row r="13" spans="1:28" x14ac:dyDescent="0.35">
      <c r="A13" s="133">
        <v>2015</v>
      </c>
      <c r="B13" s="145">
        <v>2960.7802000000001</v>
      </c>
      <c r="C13" s="114">
        <v>880.5</v>
      </c>
      <c r="D13" s="114">
        <v>384.2</v>
      </c>
      <c r="E13" s="114">
        <v>404.09999999999997</v>
      </c>
      <c r="F13" s="114">
        <v>109.2</v>
      </c>
      <c r="G13" s="114">
        <v>25.419999999999998</v>
      </c>
      <c r="H13" s="114">
        <v>16.009999999999998</v>
      </c>
      <c r="I13" s="114">
        <v>78.80019999999999</v>
      </c>
      <c r="J13" s="114">
        <v>274.21000000000004</v>
      </c>
      <c r="K13" s="114">
        <v>13.303000000000001</v>
      </c>
      <c r="L13" s="114">
        <v>1.0209999999999999</v>
      </c>
      <c r="M13" s="114">
        <v>0.20800000000000002</v>
      </c>
      <c r="N13" s="114">
        <v>2.3010000000000002</v>
      </c>
      <c r="O13" s="114">
        <v>12.801</v>
      </c>
      <c r="P13" s="114">
        <v>45.8</v>
      </c>
      <c r="Q13" s="114">
        <v>37.5</v>
      </c>
      <c r="R13" s="114">
        <v>2.5999999999999996</v>
      </c>
      <c r="S13" s="114">
        <v>23.120999999999999</v>
      </c>
      <c r="T13" s="114">
        <v>118.69999999999999</v>
      </c>
      <c r="U13" s="114">
        <v>4.74</v>
      </c>
      <c r="V13" s="114">
        <v>3.601</v>
      </c>
      <c r="W13" s="114">
        <v>7.81</v>
      </c>
      <c r="X13" s="114">
        <v>62.01</v>
      </c>
      <c r="Y13" s="114">
        <v>15.3</v>
      </c>
      <c r="Z13" s="114">
        <v>107.74400000000001</v>
      </c>
      <c r="AA13" s="114">
        <v>251.15</v>
      </c>
      <c r="AB13" s="114">
        <v>78.63000000000001</v>
      </c>
    </row>
    <row r="14" spans="1:28" x14ac:dyDescent="0.35">
      <c r="A14" s="133">
        <v>2016</v>
      </c>
      <c r="B14" s="145">
        <v>2994.761</v>
      </c>
      <c r="C14" s="114">
        <v>904.39999999999986</v>
      </c>
      <c r="D14" s="114">
        <v>380.90000000000003</v>
      </c>
      <c r="E14" s="114">
        <v>407</v>
      </c>
      <c r="F14" s="114">
        <v>106.7</v>
      </c>
      <c r="G14" s="114">
        <v>20.301000000000002</v>
      </c>
      <c r="H14" s="114">
        <v>15.983000000000001</v>
      </c>
      <c r="I14" s="114">
        <v>81.231999999999999</v>
      </c>
      <c r="J14" s="114">
        <v>278.20800000000003</v>
      </c>
      <c r="K14" s="114">
        <v>14.804</v>
      </c>
      <c r="L14" s="114">
        <v>0.90500000000000003</v>
      </c>
      <c r="M14" s="114">
        <v>0.13999999999999999</v>
      </c>
      <c r="N14" s="114">
        <v>3.9000000000000004</v>
      </c>
      <c r="O14" s="114">
        <v>13.608000000000001</v>
      </c>
      <c r="P14" s="114">
        <v>42.6</v>
      </c>
      <c r="Q14" s="114">
        <v>38</v>
      </c>
      <c r="R14" s="114">
        <v>2.5629999999999997</v>
      </c>
      <c r="S14" s="114">
        <v>23.445</v>
      </c>
      <c r="T14" s="114">
        <v>117.70399999999999</v>
      </c>
      <c r="U14" s="114">
        <v>6.14</v>
      </c>
      <c r="V14" s="114">
        <v>5.0019999999999998</v>
      </c>
      <c r="W14" s="114">
        <v>8.4130000000000003</v>
      </c>
      <c r="X14" s="114">
        <v>63.682000000000002</v>
      </c>
      <c r="Y14" s="114">
        <v>22.536999999999999</v>
      </c>
      <c r="Z14" s="114">
        <v>111.514</v>
      </c>
      <c r="AA14" s="114">
        <v>240.64400000000003</v>
      </c>
      <c r="AB14" s="114">
        <v>84.436000000000007</v>
      </c>
    </row>
    <row r="15" spans="1:28" x14ac:dyDescent="0.35">
      <c r="A15" s="133">
        <v>2017</v>
      </c>
      <c r="B15" s="145">
        <v>2792.8389999999995</v>
      </c>
      <c r="C15" s="114">
        <v>920.9</v>
      </c>
      <c r="D15" s="114">
        <v>380.40000000000003</v>
      </c>
      <c r="E15" s="114">
        <v>404.8</v>
      </c>
      <c r="F15" s="114">
        <v>116.10000000000001</v>
      </c>
      <c r="G15" s="114">
        <v>21.27</v>
      </c>
      <c r="H15" s="114">
        <v>17.7</v>
      </c>
      <c r="I15" s="114">
        <v>78.599999999999994</v>
      </c>
      <c r="J15" s="114">
        <v>285.02</v>
      </c>
      <c r="K15" s="114">
        <v>15.363999999999999</v>
      </c>
      <c r="L15" s="114">
        <v>1.012</v>
      </c>
      <c r="M15" s="114">
        <v>0.02</v>
      </c>
      <c r="N15" s="114">
        <v>3.9</v>
      </c>
      <c r="O15" s="114">
        <v>12.7</v>
      </c>
      <c r="P15" s="114">
        <v>46.801000000000002</v>
      </c>
      <c r="Q15" s="114">
        <v>39.200000000000003</v>
      </c>
      <c r="R15" s="114">
        <v>2.76</v>
      </c>
      <c r="S15" s="114">
        <v>23.04</v>
      </c>
      <c r="T15" s="114">
        <v>119.51</v>
      </c>
      <c r="U15" s="114">
        <v>3</v>
      </c>
      <c r="V15" s="114">
        <v>5.2</v>
      </c>
      <c r="W15" s="114">
        <v>8.93</v>
      </c>
      <c r="X15" s="114">
        <v>66.900000000000006</v>
      </c>
      <c r="Y15" s="114">
        <v>23.52</v>
      </c>
      <c r="Z15" s="114">
        <v>112.71</v>
      </c>
      <c r="AA15" s="114">
        <v>80.841999999999999</v>
      </c>
      <c r="AB15" s="114">
        <v>2.64</v>
      </c>
    </row>
    <row r="16" spans="1:28" x14ac:dyDescent="0.35">
      <c r="A16" s="133">
        <v>2018</v>
      </c>
      <c r="B16" s="145">
        <v>2863.1360000000004</v>
      </c>
      <c r="C16" s="114">
        <v>974</v>
      </c>
      <c r="D16" s="114">
        <v>392.1</v>
      </c>
      <c r="E16" s="114">
        <v>414.9</v>
      </c>
      <c r="F16" s="114">
        <v>123.7</v>
      </c>
      <c r="G16" s="114">
        <v>21.800000000000004</v>
      </c>
      <c r="H16" s="114">
        <v>18.18</v>
      </c>
      <c r="I16" s="114">
        <v>79.900000000000006</v>
      </c>
      <c r="J16" s="114">
        <v>286.52</v>
      </c>
      <c r="K16" s="114">
        <v>14.933</v>
      </c>
      <c r="L16" s="114">
        <v>0.91999999999999993</v>
      </c>
      <c r="M16" s="114">
        <v>0.13</v>
      </c>
      <c r="N16" s="114">
        <v>4.8099999999999996</v>
      </c>
      <c r="O16" s="114">
        <v>13.9</v>
      </c>
      <c r="P16" s="114">
        <v>47.8</v>
      </c>
      <c r="Q16" s="114">
        <v>38.799999999999997</v>
      </c>
      <c r="R16" s="114">
        <v>2.75</v>
      </c>
      <c r="S16" s="114">
        <v>21.65</v>
      </c>
      <c r="T16" s="114">
        <v>120.50999999999999</v>
      </c>
      <c r="U16" s="114">
        <v>3</v>
      </c>
      <c r="V16" s="114">
        <v>5.0999999999999996</v>
      </c>
      <c r="W16" s="114">
        <v>9.01</v>
      </c>
      <c r="X16" s="114">
        <v>68.400000000000006</v>
      </c>
      <c r="Y16" s="114">
        <v>16.433</v>
      </c>
      <c r="Z16" s="114">
        <v>114.42</v>
      </c>
      <c r="AA16" s="114">
        <v>66.73</v>
      </c>
      <c r="AB16" s="114">
        <v>2.74</v>
      </c>
    </row>
    <row r="17" spans="1:29" x14ac:dyDescent="0.35">
      <c r="A17" s="133">
        <v>2019</v>
      </c>
      <c r="B17" s="145">
        <v>2888.6380000000004</v>
      </c>
      <c r="C17" s="114">
        <v>989.19999999999993</v>
      </c>
      <c r="D17" s="114">
        <v>379.40000000000003</v>
      </c>
      <c r="E17" s="114">
        <v>417.5</v>
      </c>
      <c r="F17" s="114">
        <v>138.79999999999998</v>
      </c>
      <c r="G17" s="114">
        <v>23.79</v>
      </c>
      <c r="H17" s="114">
        <v>17.75</v>
      </c>
      <c r="I17" s="114">
        <v>80.301000000000002</v>
      </c>
      <c r="J17" s="114">
        <v>291.32</v>
      </c>
      <c r="K17" s="114">
        <v>15.102</v>
      </c>
      <c r="L17" s="114">
        <v>0.89999999999999991</v>
      </c>
      <c r="M17" s="114">
        <v>0.12000000000000001</v>
      </c>
      <c r="N17" s="114">
        <v>4.71</v>
      </c>
      <c r="O17" s="114">
        <v>14.1</v>
      </c>
      <c r="P17" s="114">
        <v>52.300000000000004</v>
      </c>
      <c r="Q17" s="114">
        <v>40.299999999999997</v>
      </c>
      <c r="R17" s="114">
        <v>2.8499999999999996</v>
      </c>
      <c r="S17" s="114">
        <v>22</v>
      </c>
      <c r="T17" s="114">
        <v>117.92</v>
      </c>
      <c r="U17" s="114">
        <v>6.0000000000000009</v>
      </c>
      <c r="V17" s="114">
        <v>1.9000000000000001</v>
      </c>
      <c r="W17" s="114">
        <v>8.91</v>
      </c>
      <c r="X17" s="114">
        <v>63.51</v>
      </c>
      <c r="Y17" s="114">
        <v>15.126999999999997</v>
      </c>
      <c r="Z17" s="114">
        <v>110.71100000000001</v>
      </c>
      <c r="AA17" s="114">
        <v>71.391999999999996</v>
      </c>
      <c r="AB17" s="114">
        <v>2.7250000000000001</v>
      </c>
    </row>
    <row r="18" spans="1:29" x14ac:dyDescent="0.35">
      <c r="A18" s="133">
        <v>2020</v>
      </c>
      <c r="B18" s="145">
        <v>2780.9649999999997</v>
      </c>
      <c r="C18" s="114">
        <v>903.40000000000009</v>
      </c>
      <c r="D18" s="114">
        <v>382.49999999999994</v>
      </c>
      <c r="E18" s="114">
        <v>426.6</v>
      </c>
      <c r="F18" s="114">
        <v>118.5</v>
      </c>
      <c r="G18" s="114">
        <v>26.6</v>
      </c>
      <c r="H18" s="114">
        <v>18.129999999999995</v>
      </c>
      <c r="I18" s="114">
        <v>86.501000000000005</v>
      </c>
      <c r="J18" s="114">
        <v>287.52</v>
      </c>
      <c r="K18" s="114">
        <v>15.1</v>
      </c>
      <c r="L18" s="114">
        <v>0.94199999999999995</v>
      </c>
      <c r="M18" s="114">
        <v>0.16300000000000001</v>
      </c>
      <c r="N18" s="114">
        <v>4.8010000000000002</v>
      </c>
      <c r="O18" s="114">
        <v>14.100999999999999</v>
      </c>
      <c r="P18" s="114">
        <v>49.5</v>
      </c>
      <c r="Q18" s="114">
        <v>42.599999999999994</v>
      </c>
      <c r="R18" s="114">
        <v>2.5999999999999996</v>
      </c>
      <c r="S18" s="114">
        <v>23.9</v>
      </c>
      <c r="T18" s="114">
        <v>114.42</v>
      </c>
      <c r="U18" s="114">
        <v>5.0999999999999996</v>
      </c>
      <c r="V18" s="114">
        <v>3.1</v>
      </c>
      <c r="W18" s="114">
        <v>7.81</v>
      </c>
      <c r="X18" s="114">
        <v>60.71</v>
      </c>
      <c r="Y18" s="114">
        <v>12.929999999999998</v>
      </c>
      <c r="Z18" s="114">
        <v>100.413</v>
      </c>
      <c r="AA18" s="114">
        <v>70.12</v>
      </c>
      <c r="AB18" s="114">
        <v>2.9039999999999999</v>
      </c>
    </row>
    <row r="19" spans="1:29" x14ac:dyDescent="0.35">
      <c r="A19" s="133">
        <v>2021</v>
      </c>
      <c r="B19" s="145">
        <v>2926.4435782192795</v>
      </c>
      <c r="C19" s="114">
        <v>936.58142120000002</v>
      </c>
      <c r="D19" s="114">
        <v>487.113282422</v>
      </c>
      <c r="E19" s="114">
        <v>533.03894973000001</v>
      </c>
      <c r="F19" s="114">
        <v>116.93234745800001</v>
      </c>
      <c r="G19" s="114">
        <v>15.882132014000002</v>
      </c>
      <c r="H19" s="114">
        <v>14.326175156</v>
      </c>
      <c r="I19" s="114">
        <v>91.203725014</v>
      </c>
      <c r="J19" s="114">
        <v>255.07765311599999</v>
      </c>
      <c r="K19" s="114">
        <v>15.067287098000001</v>
      </c>
      <c r="L19" s="114">
        <v>0.98234299999999997</v>
      </c>
      <c r="M19" s="114">
        <v>0.1720843</v>
      </c>
      <c r="N19" s="114">
        <v>4.5393681309799998</v>
      </c>
      <c r="O19" s="114">
        <v>14.71134013098</v>
      </c>
      <c r="P19" s="114">
        <v>31.309678999999999</v>
      </c>
      <c r="Q19" s="114">
        <v>41.881415294</v>
      </c>
      <c r="R19" s="114">
        <v>2.6719429999999997</v>
      </c>
      <c r="S19" s="114">
        <v>28.678795783999998</v>
      </c>
      <c r="T19" s="114">
        <v>94.136138939999995</v>
      </c>
      <c r="U19" s="114">
        <v>5.8729320000000005</v>
      </c>
      <c r="V19" s="114">
        <v>3.2595289999999997</v>
      </c>
      <c r="W19" s="114">
        <v>8.1483923097999984</v>
      </c>
      <c r="X19" s="114">
        <v>63.356993429999996</v>
      </c>
      <c r="Y19" s="114">
        <v>10.5366703056</v>
      </c>
      <c r="Z19" s="114">
        <v>79.558541882</v>
      </c>
      <c r="AA19" s="114">
        <v>68.414238980000007</v>
      </c>
      <c r="AB19" s="114">
        <v>2.9901995239199994</v>
      </c>
    </row>
    <row r="20" spans="1:29" x14ac:dyDescent="0.35">
      <c r="A20" s="133">
        <v>2022</v>
      </c>
      <c r="B20" s="145">
        <v>2915.001352047359</v>
      </c>
      <c r="C20" s="134">
        <v>910.43424729119977</v>
      </c>
      <c r="D20" s="134">
        <v>490.31043831539478</v>
      </c>
      <c r="E20" s="134">
        <v>543.11481359180993</v>
      </c>
      <c r="F20" s="134">
        <v>118.31690760448518</v>
      </c>
      <c r="G20" s="134">
        <v>15.993270505895602</v>
      </c>
      <c r="H20" s="134">
        <v>14.2687300781432</v>
      </c>
      <c r="I20" s="134">
        <v>91.9158518568956</v>
      </c>
      <c r="J20" s="134">
        <v>254.13520500171757</v>
      </c>
      <c r="K20" s="134">
        <v>14.9090922729252</v>
      </c>
      <c r="L20" s="134">
        <v>0.97785000099999997</v>
      </c>
      <c r="M20" s="134">
        <v>0.17152934009999998</v>
      </c>
      <c r="N20" s="134">
        <v>4.4685865035492522</v>
      </c>
      <c r="O20" s="134">
        <v>14.526375107549251</v>
      </c>
      <c r="P20" s="134">
        <v>30.945749252999999</v>
      </c>
      <c r="Q20" s="134">
        <v>41.337590996775596</v>
      </c>
      <c r="R20" s="134">
        <v>2.6682284009999995</v>
      </c>
      <c r="S20" s="134">
        <v>28.768475376401597</v>
      </c>
      <c r="T20" s="134">
        <v>94.508312443615196</v>
      </c>
      <c r="U20" s="134">
        <v>5.8522206240000001</v>
      </c>
      <c r="V20" s="134">
        <v>3.2449392029999995</v>
      </c>
      <c r="W20" s="134">
        <v>8.100819812492519</v>
      </c>
      <c r="X20" s="134">
        <v>63.504029354311598</v>
      </c>
      <c r="Y20" s="134">
        <v>10.615909654391039</v>
      </c>
      <c r="Z20" s="134">
        <v>80.192104849256381</v>
      </c>
      <c r="AA20" s="134">
        <v>68.706206005252014</v>
      </c>
      <c r="AB20" s="134">
        <v>3.0138686031970074</v>
      </c>
    </row>
    <row r="21" spans="1:29" x14ac:dyDescent="0.35">
      <c r="A21" s="130">
        <v>2023</v>
      </c>
      <c r="B21" s="145">
        <v>2906.2446447772445</v>
      </c>
      <c r="C21" s="134">
        <v>947.45460143142873</v>
      </c>
      <c r="D21" s="134">
        <v>432.83638505173684</v>
      </c>
      <c r="E21" s="134">
        <v>520.99988548101783</v>
      </c>
      <c r="F21" s="134">
        <v>126.91085314254819</v>
      </c>
      <c r="G21" s="134">
        <v>22.047964996914843</v>
      </c>
      <c r="H21" s="134">
        <v>15.502002699113683</v>
      </c>
      <c r="I21" s="134">
        <v>91.652619801757595</v>
      </c>
      <c r="J21" s="134">
        <v>263.88848147273478</v>
      </c>
      <c r="K21" s="134">
        <v>14.611621752297816</v>
      </c>
      <c r="L21" s="134">
        <v>0.61664709910787674</v>
      </c>
      <c r="M21" s="134">
        <v>0.13280227816420195</v>
      </c>
      <c r="N21" s="134">
        <v>4.197458790390316</v>
      </c>
      <c r="O21" s="134">
        <v>13.548168235733071</v>
      </c>
      <c r="P21" s="134">
        <v>41.283059218554982</v>
      </c>
      <c r="Q21" s="134">
        <v>40.589460296640887</v>
      </c>
      <c r="R21" s="134">
        <v>2.6646316117110969</v>
      </c>
      <c r="S21" s="134">
        <v>26.71507517608503</v>
      </c>
      <c r="T21" s="134">
        <v>93.344498328099036</v>
      </c>
      <c r="U21" s="134">
        <v>4.0552996441674463</v>
      </c>
      <c r="V21" s="134">
        <v>3.1794254616150308</v>
      </c>
      <c r="W21" s="134">
        <v>7.9939967907089216</v>
      </c>
      <c r="X21" s="134">
        <v>66.537902961006097</v>
      </c>
      <c r="Y21" s="134">
        <v>14.141170772704836</v>
      </c>
      <c r="Z21" s="134">
        <v>101.9199800202145</v>
      </c>
      <c r="AA21" s="134">
        <v>77.130667795786792</v>
      </c>
      <c r="AB21" s="134">
        <v>4.4270396433617769</v>
      </c>
    </row>
    <row r="22" spans="1:29" x14ac:dyDescent="0.35">
      <c r="A22" s="130">
        <v>2024</v>
      </c>
      <c r="B22" s="145">
        <v>2906.3786928815748</v>
      </c>
      <c r="C22" s="134">
        <v>952.65916739863053</v>
      </c>
      <c r="D22" s="134">
        <v>420.96674711316746</v>
      </c>
      <c r="E22" s="134">
        <v>533.49371235080741</v>
      </c>
      <c r="F22" s="134">
        <v>128.79595435341594</v>
      </c>
      <c r="G22" s="134">
        <v>22.829634158240292</v>
      </c>
      <c r="H22" s="134">
        <v>15.247375656019983</v>
      </c>
      <c r="I22" s="134">
        <v>93.122820339296666</v>
      </c>
      <c r="J22" s="134">
        <v>264.14940895165802</v>
      </c>
      <c r="K22" s="134">
        <v>14.58852626977837</v>
      </c>
      <c r="L22" s="134">
        <v>0.51672979271405894</v>
      </c>
      <c r="M22" s="134">
        <v>0.12517807986224128</v>
      </c>
      <c r="N22" s="134">
        <v>4.1812364165013447</v>
      </c>
      <c r="O22" s="134">
        <v>13.465227032579598</v>
      </c>
      <c r="P22" s="134">
        <v>44.055380588915561</v>
      </c>
      <c r="Q22" s="134">
        <v>40.547254671683767</v>
      </c>
      <c r="R22" s="134">
        <v>2.6518797653795989</v>
      </c>
      <c r="S22" s="134">
        <v>25.746290262632847</v>
      </c>
      <c r="T22" s="134">
        <v>89.409822955135311</v>
      </c>
      <c r="U22" s="134">
        <v>3.738380941399269</v>
      </c>
      <c r="V22" s="134">
        <v>3.1452654772393696</v>
      </c>
      <c r="W22" s="134">
        <v>7.9620218112367711</v>
      </c>
      <c r="X22" s="134">
        <v>67.148059551011841</v>
      </c>
      <c r="Y22" s="134">
        <v>15.160259746712871</v>
      </c>
      <c r="Z22" s="134">
        <v>112.35491330965144</v>
      </c>
      <c r="AA22" s="134">
        <v>76.328735208692038</v>
      </c>
      <c r="AB22" s="134">
        <v>7.476036847401506</v>
      </c>
    </row>
    <row r="23" spans="1:29" x14ac:dyDescent="0.35">
      <c r="A23" s="130">
        <v>2025</v>
      </c>
      <c r="B23" s="145">
        <v>2907.0238786248774</v>
      </c>
      <c r="C23" s="134">
        <v>959.38956603810516</v>
      </c>
      <c r="D23" s="134">
        <v>414.04524029593404</v>
      </c>
      <c r="E23" s="134">
        <v>545.79409311801373</v>
      </c>
      <c r="F23" s="134">
        <v>130.98290867880215</v>
      </c>
      <c r="G23" s="134">
        <v>22.215822934406962</v>
      </c>
      <c r="H23" s="134">
        <v>15.067640801488743</v>
      </c>
      <c r="I23" s="134">
        <v>94.546784452287653</v>
      </c>
      <c r="J23" s="134">
        <v>264.09754196849048</v>
      </c>
      <c r="K23" s="134">
        <v>14.559980378697169</v>
      </c>
      <c r="L23" s="134">
        <v>0.42235103900424797</v>
      </c>
      <c r="M23" s="134">
        <v>0.11777142684315733</v>
      </c>
      <c r="N23" s="134">
        <v>4.1510116827790879</v>
      </c>
      <c r="O23" s="134">
        <v>13.395805229573782</v>
      </c>
      <c r="P23" s="134">
        <v>44.339539614615731</v>
      </c>
      <c r="Q23" s="134">
        <v>40.463233842076001</v>
      </c>
      <c r="R23" s="134">
        <v>2.641771491104115</v>
      </c>
      <c r="S23" s="134">
        <v>25.009353058099972</v>
      </c>
      <c r="T23" s="134">
        <v>85.707867242692117</v>
      </c>
      <c r="U23" s="134">
        <v>3.4015247921973684</v>
      </c>
      <c r="V23" s="134">
        <v>3.0962940389007896</v>
      </c>
      <c r="W23" s="134">
        <v>7.9378415151266912</v>
      </c>
      <c r="X23" s="134">
        <v>67.765241616052634</v>
      </c>
      <c r="Y23" s="134">
        <v>16.046273931011591</v>
      </c>
      <c r="Z23" s="134">
        <v>109.94764840601246</v>
      </c>
      <c r="AA23" s="134">
        <v>75.947310326412151</v>
      </c>
      <c r="AB23" s="134">
        <v>13.614719558714203</v>
      </c>
    </row>
    <row r="24" spans="1:29" x14ac:dyDescent="0.35">
      <c r="A24" s="130">
        <v>2026</v>
      </c>
      <c r="B24" s="145">
        <v>2907.3840661421777</v>
      </c>
      <c r="C24" s="134">
        <v>965.39160948324741</v>
      </c>
      <c r="D24" s="134">
        <v>411.50172088624061</v>
      </c>
      <c r="E24" s="134">
        <v>557.88358254108721</v>
      </c>
      <c r="F24" s="134">
        <v>133.00234419501996</v>
      </c>
      <c r="G24" s="134">
        <v>21.836895983559153</v>
      </c>
      <c r="H24" s="134">
        <v>14.951203810454501</v>
      </c>
      <c r="I24" s="134">
        <v>95.926327994791023</v>
      </c>
      <c r="J24" s="134">
        <v>263.73031480422259</v>
      </c>
      <c r="K24" s="134">
        <v>14.485555269875597</v>
      </c>
      <c r="L24" s="134">
        <v>0.39839710967752373</v>
      </c>
      <c r="M24" s="134">
        <v>0.11048327067494343</v>
      </c>
      <c r="N24" s="134">
        <v>4.1615847999238458</v>
      </c>
      <c r="O24" s="134">
        <v>13.339744539398389</v>
      </c>
      <c r="P24" s="134">
        <v>43.887433960987266</v>
      </c>
      <c r="Q24" s="134">
        <v>40.377387819722216</v>
      </c>
      <c r="R24" s="134">
        <v>2.6108405632942522</v>
      </c>
      <c r="S24" s="134">
        <v>24.360132947553765</v>
      </c>
      <c r="T24" s="134">
        <v>82.071818305353176</v>
      </c>
      <c r="U24" s="134">
        <v>3.0356270914288217</v>
      </c>
      <c r="V24" s="134">
        <v>3.0236673809876118</v>
      </c>
      <c r="W24" s="134">
        <v>7.8840586002410564</v>
      </c>
      <c r="X24" s="134">
        <v>68.387065659812379</v>
      </c>
      <c r="Y24" s="134">
        <v>16.609032704789456</v>
      </c>
      <c r="Z24" s="134">
        <v>106.04107266687242</v>
      </c>
      <c r="AA24" s="134">
        <v>75.719483474787921</v>
      </c>
      <c r="AB24" s="134">
        <v>22.634634777489786</v>
      </c>
    </row>
    <row r="25" spans="1:29" x14ac:dyDescent="0.35">
      <c r="A25" s="130">
        <v>2027</v>
      </c>
      <c r="B25" s="145">
        <v>2907.7105265478153</v>
      </c>
      <c r="C25" s="134">
        <v>971.45116565111789</v>
      </c>
      <c r="D25" s="134">
        <v>411.6529898862787</v>
      </c>
      <c r="E25" s="134">
        <v>569.74618169074301</v>
      </c>
      <c r="F25" s="134">
        <v>134.9583586560147</v>
      </c>
      <c r="G25" s="134">
        <v>21.917529767641714</v>
      </c>
      <c r="H25" s="134">
        <v>14.770099584499397</v>
      </c>
      <c r="I25" s="134">
        <v>97.264077070271583</v>
      </c>
      <c r="J25" s="134">
        <v>263.11571130618165</v>
      </c>
      <c r="K25" s="134">
        <v>14.401731016175368</v>
      </c>
      <c r="L25" s="134">
        <v>0.375826354089774</v>
      </c>
      <c r="M25" s="134">
        <v>0.10333887321166173</v>
      </c>
      <c r="N25" s="134">
        <v>4.162297681686864</v>
      </c>
      <c r="O25" s="134">
        <v>13.284952065269296</v>
      </c>
      <c r="P25" s="134">
        <v>43.570125350427475</v>
      </c>
      <c r="Q25" s="134">
        <v>40.306654162768325</v>
      </c>
      <c r="R25" s="134">
        <v>2.5858718270436896</v>
      </c>
      <c r="S25" s="134">
        <v>24.067082193821257</v>
      </c>
      <c r="T25" s="134">
        <v>77.709390562721225</v>
      </c>
      <c r="U25" s="134">
        <v>2.6942566710502369</v>
      </c>
      <c r="V25" s="134">
        <v>2.9375133554973534</v>
      </c>
      <c r="W25" s="134">
        <v>7.8272029349232426</v>
      </c>
      <c r="X25" s="134">
        <v>69.011872214951126</v>
      </c>
      <c r="Y25" s="134">
        <v>16.844521651770634</v>
      </c>
      <c r="Z25" s="134">
        <v>102.45346379414201</v>
      </c>
      <c r="AA25" s="134">
        <v>75.415371594463764</v>
      </c>
      <c r="AB25" s="134">
        <v>29.006646351475052</v>
      </c>
    </row>
    <row r="26" spans="1:29" x14ac:dyDescent="0.35">
      <c r="A26" s="130">
        <v>2028</v>
      </c>
      <c r="B26" s="145">
        <v>2908.089605891736</v>
      </c>
      <c r="C26" s="134">
        <v>977.34379299991951</v>
      </c>
      <c r="D26" s="134">
        <v>412.60757028975991</v>
      </c>
      <c r="E26" s="134">
        <v>581.36951412521398</v>
      </c>
      <c r="F26" s="134">
        <v>136.92346975400881</v>
      </c>
      <c r="G26" s="134">
        <v>22.073716783272246</v>
      </c>
      <c r="H26" s="134">
        <v>14.592218147330845</v>
      </c>
      <c r="I26" s="134">
        <v>98.563068474669507</v>
      </c>
      <c r="J26" s="134">
        <v>262.31435633808928</v>
      </c>
      <c r="K26" s="134">
        <v>14.314993617632997</v>
      </c>
      <c r="L26" s="134">
        <v>0.35499894306709129</v>
      </c>
      <c r="M26" s="134">
        <v>9.6323279369368825E-2</v>
      </c>
      <c r="N26" s="134">
        <v>4.1749331837154768</v>
      </c>
      <c r="O26" s="134">
        <v>13.230673356844974</v>
      </c>
      <c r="P26" s="134">
        <v>43.472794916981726</v>
      </c>
      <c r="Q26" s="134">
        <v>40.244776530389316</v>
      </c>
      <c r="R26" s="134">
        <v>2.5590806524815619</v>
      </c>
      <c r="S26" s="134">
        <v>24.011883356211619</v>
      </c>
      <c r="T26" s="134">
        <v>72.530267459402381</v>
      </c>
      <c r="U26" s="134">
        <v>2.355200170938577</v>
      </c>
      <c r="V26" s="134">
        <v>2.8417070993272846</v>
      </c>
      <c r="W26" s="134">
        <v>7.764163324486983</v>
      </c>
      <c r="X26" s="134">
        <v>69.638594004246386</v>
      </c>
      <c r="Y26" s="134">
        <v>16.886149563104642</v>
      </c>
      <c r="Z26" s="134">
        <v>99.353205811018029</v>
      </c>
      <c r="AA26" s="134">
        <v>74.796294096026386</v>
      </c>
      <c r="AB26" s="134">
        <v>30.84985331025231</v>
      </c>
    </row>
    <row r="27" spans="1:29" x14ac:dyDescent="0.35">
      <c r="A27" s="130">
        <v>2029</v>
      </c>
      <c r="B27" s="145">
        <v>2908.4764779189486</v>
      </c>
      <c r="C27" s="134">
        <v>983.17201716209183</v>
      </c>
      <c r="D27" s="134">
        <v>413.18183924361779</v>
      </c>
      <c r="E27" s="134">
        <v>592.74488357739119</v>
      </c>
      <c r="F27" s="134">
        <v>138.83688193860496</v>
      </c>
      <c r="G27" s="134">
        <v>22.111792541300126</v>
      </c>
      <c r="H27" s="134">
        <v>14.41708451737264</v>
      </c>
      <c r="I27" s="134">
        <v>99.82655636644165</v>
      </c>
      <c r="J27" s="134">
        <v>261.37389783026629</v>
      </c>
      <c r="K27" s="134">
        <v>14.2362798324747</v>
      </c>
      <c r="L27" s="134">
        <v>0.33548904540518876</v>
      </c>
      <c r="M27" s="134">
        <v>8.9424316756235925E-2</v>
      </c>
      <c r="N27" s="134">
        <v>4.1812073285975044</v>
      </c>
      <c r="O27" s="134">
        <v>13.176467894097513</v>
      </c>
      <c r="P27" s="134">
        <v>43.504287873181909</v>
      </c>
      <c r="Q27" s="134">
        <v>40.18699209219011</v>
      </c>
      <c r="R27" s="134">
        <v>2.5354759296826144</v>
      </c>
      <c r="S27" s="134">
        <v>24.17046710727891</v>
      </c>
      <c r="T27" s="134">
        <v>66.349573696441468</v>
      </c>
      <c r="U27" s="134">
        <v>2.0149001552626937</v>
      </c>
      <c r="V27" s="134">
        <v>2.739904942083581</v>
      </c>
      <c r="W27" s="134">
        <v>7.6996454179117357</v>
      </c>
      <c r="X27" s="134">
        <v>70.2665459808332</v>
      </c>
      <c r="Y27" s="134">
        <v>16.885485679850557</v>
      </c>
      <c r="Z27" s="134">
        <v>96.845275733012173</v>
      </c>
      <c r="AA27" s="134">
        <v>73.647411031200264</v>
      </c>
      <c r="AB27" s="134">
        <v>31.028526873108188</v>
      </c>
    </row>
    <row r="28" spans="1:29" x14ac:dyDescent="0.35">
      <c r="A28" s="130">
        <v>2030</v>
      </c>
      <c r="B28" s="145">
        <v>2908.8565271331545</v>
      </c>
      <c r="C28" s="134">
        <v>988.92600035967348</v>
      </c>
      <c r="D28" s="134">
        <v>413.1325830987131</v>
      </c>
      <c r="E28" s="134">
        <v>603.86711560832418</v>
      </c>
      <c r="F28" s="134">
        <v>140.74029962012673</v>
      </c>
      <c r="G28" s="134">
        <v>22.092486677812438</v>
      </c>
      <c r="H28" s="134">
        <v>14.239148717818168</v>
      </c>
      <c r="I28" s="134">
        <v>101.05785730700748</v>
      </c>
      <c r="J28" s="134">
        <v>260.33007283161226</v>
      </c>
      <c r="K28" s="134">
        <v>14.163027638011709</v>
      </c>
      <c r="L28" s="134">
        <v>0.31720488923591672</v>
      </c>
      <c r="M28" s="134">
        <v>8.2632699484283201E-2</v>
      </c>
      <c r="N28" s="134">
        <v>4.1909384481429566</v>
      </c>
      <c r="O28" s="134">
        <v>13.122283718769719</v>
      </c>
      <c r="P28" s="134">
        <v>43.579915311326971</v>
      </c>
      <c r="Q28" s="134">
        <v>40.133041692081036</v>
      </c>
      <c r="R28" s="134">
        <v>2.5114430955870226</v>
      </c>
      <c r="S28" s="134">
        <v>24.369323021189658</v>
      </c>
      <c r="T28" s="134">
        <v>58.408514221695057</v>
      </c>
      <c r="U28" s="134">
        <v>1.6800940441946626</v>
      </c>
      <c r="V28" s="134">
        <v>2.6343014239220071</v>
      </c>
      <c r="W28" s="134">
        <v>7.6337354972313074</v>
      </c>
      <c r="X28" s="134">
        <v>70.895288320460907</v>
      </c>
      <c r="Y28" s="134">
        <v>16.932457273740397</v>
      </c>
      <c r="Z28" s="134">
        <v>95.006776805557678</v>
      </c>
      <c r="AA28" s="134">
        <v>71.819137795531077</v>
      </c>
      <c r="AB28" s="134">
        <v>30.888401105583704</v>
      </c>
    </row>
    <row r="29" spans="1:29" x14ac:dyDescent="0.35">
      <c r="B29" s="146"/>
    </row>
    <row r="30" spans="1:29" x14ac:dyDescent="0.35">
      <c r="A30" s="158" t="s">
        <v>359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</row>
    <row r="31" spans="1:29" ht="111" x14ac:dyDescent="0.35">
      <c r="A31" s="112"/>
      <c r="B31" s="115" t="s">
        <v>345</v>
      </c>
      <c r="C31" s="115" t="s">
        <v>12</v>
      </c>
      <c r="E31" s="115" t="s">
        <v>360</v>
      </c>
      <c r="F31" s="115" t="s">
        <v>326</v>
      </c>
      <c r="G31" s="115" t="s">
        <v>361</v>
      </c>
      <c r="H31" s="115" t="s">
        <v>362</v>
      </c>
      <c r="I31" s="115" t="s">
        <v>308</v>
      </c>
      <c r="J31" s="115" t="s">
        <v>309</v>
      </c>
      <c r="K31" s="115" t="s">
        <v>375</v>
      </c>
      <c r="L31" s="115" t="s">
        <v>364</v>
      </c>
      <c r="M31" s="115" t="s">
        <v>365</v>
      </c>
      <c r="N31" s="115" t="s">
        <v>366</v>
      </c>
      <c r="O31" s="115" t="s">
        <v>367</v>
      </c>
      <c r="P31" s="115" t="s">
        <v>368</v>
      </c>
      <c r="Q31" s="115" t="s">
        <v>369</v>
      </c>
      <c r="R31" s="115" t="s">
        <v>370</v>
      </c>
      <c r="S31" s="115" t="s">
        <v>371</v>
      </c>
      <c r="T31" s="115" t="s">
        <v>372</v>
      </c>
      <c r="U31" s="115" t="s">
        <v>373</v>
      </c>
      <c r="V31" s="115" t="s">
        <v>321</v>
      </c>
      <c r="W31" s="115" t="s">
        <v>374</v>
      </c>
      <c r="X31" s="115" t="s">
        <v>322</v>
      </c>
      <c r="Y31" s="115" t="s">
        <v>363</v>
      </c>
      <c r="Z31" s="115" t="s">
        <v>323</v>
      </c>
      <c r="AA31" s="115" t="s">
        <v>324</v>
      </c>
      <c r="AB31" s="115" t="s">
        <v>153</v>
      </c>
      <c r="AC31" s="115" t="s">
        <v>152</v>
      </c>
    </row>
    <row r="32" spans="1:29" x14ac:dyDescent="0.35">
      <c r="A32" s="133">
        <v>2005</v>
      </c>
      <c r="B32" s="114">
        <v>2759.0000000000005</v>
      </c>
      <c r="C32" s="114">
        <v>802.2</v>
      </c>
      <c r="D32" s="130">
        <f>A32</f>
        <v>2005</v>
      </c>
      <c r="E32" s="114">
        <v>425.8</v>
      </c>
      <c r="F32" s="114">
        <v>305.49999999999994</v>
      </c>
      <c r="G32" s="114">
        <v>82.3</v>
      </c>
      <c r="H32" s="114">
        <v>17.899999999999999</v>
      </c>
      <c r="I32" s="114">
        <v>21.4</v>
      </c>
      <c r="J32" s="114">
        <v>59.599999999999994</v>
      </c>
      <c r="K32" s="114">
        <v>303.5</v>
      </c>
      <c r="L32" s="114">
        <v>15.4</v>
      </c>
      <c r="M32" s="114">
        <v>2.2999999999999998</v>
      </c>
      <c r="N32" s="114">
        <v>0.2</v>
      </c>
      <c r="O32" s="114">
        <v>3.5999999999999996</v>
      </c>
      <c r="P32" s="114">
        <v>13.3</v>
      </c>
      <c r="Q32" s="114">
        <v>35.900000000000006</v>
      </c>
      <c r="R32" s="114">
        <v>36.9</v>
      </c>
      <c r="S32" s="114">
        <v>2.8</v>
      </c>
      <c r="T32" s="114">
        <v>23.400000000000002</v>
      </c>
      <c r="U32" s="114">
        <v>140.70000000000002</v>
      </c>
      <c r="V32" s="114">
        <v>8.1999999999999993</v>
      </c>
      <c r="W32" s="114">
        <v>4.9000000000000004</v>
      </c>
      <c r="X32" s="114">
        <v>9.9</v>
      </c>
      <c r="Y32" s="114">
        <v>42.7</v>
      </c>
      <c r="Z32" s="114">
        <v>8.7999999999999989</v>
      </c>
      <c r="AA32" s="114">
        <v>109.4</v>
      </c>
      <c r="AB32" s="114">
        <v>197.40000000000003</v>
      </c>
      <c r="AC32" s="114">
        <v>85</v>
      </c>
    </row>
    <row r="33" spans="1:29" x14ac:dyDescent="0.35">
      <c r="A33" s="133">
        <v>2006</v>
      </c>
      <c r="B33" s="114">
        <f>B$3+B4</f>
        <v>5783.0000000000018</v>
      </c>
      <c r="C33" s="114">
        <f t="shared" ref="C33:C43" si="0">C$3+C4</f>
        <v>1614.9</v>
      </c>
      <c r="D33" s="130">
        <f t="shared" ref="D33:D57" si="1">A33</f>
        <v>2006</v>
      </c>
      <c r="E33" s="114">
        <f t="shared" ref="E33:AC33" si="2">D$3+D4</f>
        <v>867.90000000000009</v>
      </c>
      <c r="F33" s="114">
        <f t="shared" si="2"/>
        <v>622.29999999999995</v>
      </c>
      <c r="G33" s="114">
        <f t="shared" si="2"/>
        <v>165.2</v>
      </c>
      <c r="H33" s="114">
        <f t="shared" si="2"/>
        <v>33.799999999999997</v>
      </c>
      <c r="I33" s="114">
        <f t="shared" si="2"/>
        <v>41.5</v>
      </c>
      <c r="J33" s="114">
        <f t="shared" si="2"/>
        <v>123.7</v>
      </c>
      <c r="K33" s="114">
        <f t="shared" si="2"/>
        <v>606</v>
      </c>
      <c r="L33" s="114">
        <f t="shared" si="2"/>
        <v>42.4</v>
      </c>
      <c r="M33" s="114">
        <f t="shared" si="2"/>
        <v>6.8</v>
      </c>
      <c r="N33" s="114">
        <f t="shared" si="2"/>
        <v>0.60000000000000009</v>
      </c>
      <c r="O33" s="114">
        <f t="shared" si="2"/>
        <v>10</v>
      </c>
      <c r="P33" s="114">
        <f t="shared" si="2"/>
        <v>39.1</v>
      </c>
      <c r="Q33" s="114">
        <f t="shared" si="2"/>
        <v>90.5</v>
      </c>
      <c r="R33" s="114">
        <f t="shared" si="2"/>
        <v>101.69999999999999</v>
      </c>
      <c r="S33" s="114">
        <f t="shared" si="2"/>
        <v>7.7</v>
      </c>
      <c r="T33" s="114">
        <f t="shared" si="2"/>
        <v>60.100000000000009</v>
      </c>
      <c r="U33" s="114">
        <f t="shared" si="2"/>
        <v>378.70000000000005</v>
      </c>
      <c r="V33" s="114">
        <f t="shared" si="2"/>
        <v>25.599999999999998</v>
      </c>
      <c r="W33" s="114">
        <f t="shared" si="2"/>
        <v>14.5</v>
      </c>
      <c r="X33" s="114">
        <f t="shared" si="2"/>
        <v>30.200000000000003</v>
      </c>
      <c r="Y33" s="114">
        <f t="shared" si="2"/>
        <v>90.5</v>
      </c>
      <c r="Z33" s="114">
        <f t="shared" si="2"/>
        <v>19.7</v>
      </c>
      <c r="AA33" s="114">
        <f t="shared" si="2"/>
        <v>221.7</v>
      </c>
      <c r="AB33" s="114">
        <f t="shared" si="2"/>
        <v>402.6</v>
      </c>
      <c r="AC33" s="114">
        <f t="shared" si="2"/>
        <v>165.3</v>
      </c>
    </row>
    <row r="34" spans="1:29" x14ac:dyDescent="0.35">
      <c r="A34" s="133">
        <v>2007</v>
      </c>
      <c r="B34" s="114">
        <f t="shared" ref="B34:C57" si="3">B$3+B5</f>
        <v>5598.72</v>
      </c>
      <c r="C34" s="114">
        <f t="shared" si="3"/>
        <v>1632.7</v>
      </c>
      <c r="D34" s="130">
        <f t="shared" si="1"/>
        <v>2007</v>
      </c>
      <c r="E34" s="114">
        <f t="shared" ref="E34:AC34" si="4">D$3+D5</f>
        <v>858.6</v>
      </c>
      <c r="F34" s="114">
        <f t="shared" si="4"/>
        <v>632.09999999999991</v>
      </c>
      <c r="G34" s="114">
        <f t="shared" si="4"/>
        <v>168.39999999999998</v>
      </c>
      <c r="H34" s="114">
        <f t="shared" si="4"/>
        <v>40.199999999999996</v>
      </c>
      <c r="I34" s="114">
        <f t="shared" si="4"/>
        <v>42</v>
      </c>
      <c r="J34" s="114">
        <f t="shared" si="4"/>
        <v>129</v>
      </c>
      <c r="K34" s="114">
        <f t="shared" si="4"/>
        <v>605.23</v>
      </c>
      <c r="L34" s="114">
        <f t="shared" si="4"/>
        <v>30.810000000000002</v>
      </c>
      <c r="M34" s="114">
        <f t="shared" si="4"/>
        <v>4.28</v>
      </c>
      <c r="N34" s="114">
        <f t="shared" si="4"/>
        <v>0.41000000000000003</v>
      </c>
      <c r="O34" s="114">
        <f t="shared" si="4"/>
        <v>7.3</v>
      </c>
      <c r="P34" s="114">
        <f t="shared" si="4"/>
        <v>26.5</v>
      </c>
      <c r="Q34" s="114">
        <f t="shared" si="4"/>
        <v>70.420000000000016</v>
      </c>
      <c r="R34" s="114">
        <f t="shared" si="4"/>
        <v>72.5</v>
      </c>
      <c r="S34" s="114">
        <f t="shared" si="4"/>
        <v>5.56</v>
      </c>
      <c r="T34" s="114">
        <f t="shared" si="4"/>
        <v>48.400000000000006</v>
      </c>
      <c r="U34" s="114">
        <f t="shared" si="4"/>
        <v>277.60000000000002</v>
      </c>
      <c r="V34" s="114">
        <f t="shared" si="4"/>
        <v>15.59</v>
      </c>
      <c r="W34" s="114">
        <f t="shared" si="4"/>
        <v>9</v>
      </c>
      <c r="X34" s="114">
        <f t="shared" si="4"/>
        <v>18.11</v>
      </c>
      <c r="Y34" s="114">
        <f t="shared" si="4"/>
        <v>89</v>
      </c>
      <c r="Z34" s="114">
        <f t="shared" si="4"/>
        <v>20</v>
      </c>
      <c r="AA34" s="114">
        <f t="shared" si="4"/>
        <v>224.4</v>
      </c>
      <c r="AB34" s="114">
        <f t="shared" si="4"/>
        <v>401.31000000000006</v>
      </c>
      <c r="AC34" s="114">
        <f t="shared" si="4"/>
        <v>169.3</v>
      </c>
    </row>
    <row r="35" spans="1:29" x14ac:dyDescent="0.35">
      <c r="A35" s="133">
        <v>2008</v>
      </c>
      <c r="B35" s="114">
        <f t="shared" si="3"/>
        <v>5622.2200000000012</v>
      </c>
      <c r="C35" s="114">
        <f t="shared" si="0"/>
        <v>1621.4</v>
      </c>
      <c r="D35" s="130">
        <f t="shared" si="1"/>
        <v>2008</v>
      </c>
      <c r="E35" s="114">
        <f t="shared" ref="E35:AC35" si="5">D$3+D6</f>
        <v>864</v>
      </c>
      <c r="F35" s="114">
        <f t="shared" si="5"/>
        <v>645.4</v>
      </c>
      <c r="G35" s="114">
        <f t="shared" si="5"/>
        <v>168.10000000000002</v>
      </c>
      <c r="H35" s="114">
        <f t="shared" si="5"/>
        <v>40.04</v>
      </c>
      <c r="I35" s="114">
        <f t="shared" si="5"/>
        <v>42.12</v>
      </c>
      <c r="J35" s="114">
        <f t="shared" si="5"/>
        <v>130.69999999999999</v>
      </c>
      <c r="K35" s="114">
        <f t="shared" si="5"/>
        <v>602.79999999999995</v>
      </c>
      <c r="L35" s="114">
        <f t="shared" si="5"/>
        <v>30.72</v>
      </c>
      <c r="M35" s="114">
        <f t="shared" si="5"/>
        <v>4.26</v>
      </c>
      <c r="N35" s="114">
        <f t="shared" si="5"/>
        <v>0.41000000000000003</v>
      </c>
      <c r="O35" s="114">
        <f t="shared" si="5"/>
        <v>7.51</v>
      </c>
      <c r="P35" s="114">
        <f t="shared" si="5"/>
        <v>27.5</v>
      </c>
      <c r="Q35" s="114">
        <f t="shared" si="5"/>
        <v>71.600000000000009</v>
      </c>
      <c r="R35" s="114">
        <f t="shared" si="5"/>
        <v>69.8</v>
      </c>
      <c r="S35" s="114">
        <f t="shared" si="5"/>
        <v>5.66</v>
      </c>
      <c r="T35" s="114">
        <f t="shared" si="5"/>
        <v>50.900000000000006</v>
      </c>
      <c r="U35" s="114">
        <f t="shared" si="5"/>
        <v>276</v>
      </c>
      <c r="V35" s="114">
        <f t="shared" si="5"/>
        <v>17.809999999999999</v>
      </c>
      <c r="W35" s="114">
        <f t="shared" si="5"/>
        <v>10.3</v>
      </c>
      <c r="X35" s="114">
        <f t="shared" si="5"/>
        <v>19.61</v>
      </c>
      <c r="Y35" s="114">
        <f t="shared" si="5"/>
        <v>93.3</v>
      </c>
      <c r="Z35" s="114">
        <f t="shared" si="5"/>
        <v>19.98</v>
      </c>
      <c r="AA35" s="114">
        <f t="shared" si="5"/>
        <v>224.12</v>
      </c>
      <c r="AB35" s="114">
        <f t="shared" si="5"/>
        <v>407.43000000000006</v>
      </c>
      <c r="AC35" s="114">
        <f t="shared" si="5"/>
        <v>170.75</v>
      </c>
    </row>
    <row r="36" spans="1:29" x14ac:dyDescent="0.35">
      <c r="A36" s="133">
        <v>2009</v>
      </c>
      <c r="B36" s="114">
        <f t="shared" si="3"/>
        <v>5542.43</v>
      </c>
      <c r="C36" s="114">
        <f t="shared" si="0"/>
        <v>1618.3000000000002</v>
      </c>
      <c r="D36" s="130">
        <f t="shared" si="1"/>
        <v>2009</v>
      </c>
      <c r="E36" s="114">
        <f t="shared" ref="E36:AC36" si="6">D$3+D7</f>
        <v>833.6</v>
      </c>
      <c r="F36" s="114">
        <f t="shared" si="6"/>
        <v>647.19999999999993</v>
      </c>
      <c r="G36" s="114">
        <f t="shared" si="6"/>
        <v>169.6</v>
      </c>
      <c r="H36" s="114">
        <f t="shared" si="6"/>
        <v>40.6</v>
      </c>
      <c r="I36" s="114">
        <f t="shared" si="6"/>
        <v>41.419999999999995</v>
      </c>
      <c r="J36" s="114">
        <f t="shared" si="6"/>
        <v>124</v>
      </c>
      <c r="K36" s="114">
        <f t="shared" si="6"/>
        <v>585.4</v>
      </c>
      <c r="L36" s="114">
        <f t="shared" si="6"/>
        <v>29.9</v>
      </c>
      <c r="M36" s="114">
        <f t="shared" si="6"/>
        <v>4.5</v>
      </c>
      <c r="N36" s="114">
        <f t="shared" si="6"/>
        <v>0.4</v>
      </c>
      <c r="O36" s="114">
        <f t="shared" si="6"/>
        <v>7.5</v>
      </c>
      <c r="P36" s="114">
        <f t="shared" si="6"/>
        <v>25.8</v>
      </c>
      <c r="Q36" s="114">
        <f t="shared" si="6"/>
        <v>72.2</v>
      </c>
      <c r="R36" s="114">
        <f t="shared" si="6"/>
        <v>73.800000000000011</v>
      </c>
      <c r="S36" s="114">
        <f t="shared" si="6"/>
        <v>5.3999999999999995</v>
      </c>
      <c r="T36" s="114">
        <f t="shared" si="6"/>
        <v>48.300000000000004</v>
      </c>
      <c r="U36" s="114">
        <f t="shared" si="6"/>
        <v>262.90000000000003</v>
      </c>
      <c r="V36" s="114">
        <f t="shared" si="6"/>
        <v>18.599999999999998</v>
      </c>
      <c r="W36" s="114">
        <f t="shared" si="6"/>
        <v>9.6999999999999993</v>
      </c>
      <c r="X36" s="114">
        <f t="shared" si="6"/>
        <v>18.5</v>
      </c>
      <c r="Y36" s="114">
        <f t="shared" si="6"/>
        <v>96.7</v>
      </c>
      <c r="Z36" s="114">
        <f t="shared" si="6"/>
        <v>19.909999999999997</v>
      </c>
      <c r="AA36" s="114">
        <f t="shared" si="6"/>
        <v>210.14999999999998</v>
      </c>
      <c r="AB36" s="114">
        <f t="shared" si="6"/>
        <v>413.23</v>
      </c>
      <c r="AC36" s="114">
        <f t="shared" si="6"/>
        <v>164.82</v>
      </c>
    </row>
    <row r="37" spans="1:29" x14ac:dyDescent="0.35">
      <c r="A37" s="133">
        <v>2010</v>
      </c>
      <c r="B37" s="114">
        <f t="shared" si="3"/>
        <v>5682.0800000000017</v>
      </c>
      <c r="C37" s="114">
        <f t="shared" si="0"/>
        <v>1655.5</v>
      </c>
      <c r="D37" s="130">
        <f t="shared" si="1"/>
        <v>2010</v>
      </c>
      <c r="E37" s="114">
        <f t="shared" ref="E37:AC37" si="7">D$3+D8</f>
        <v>857.2</v>
      </c>
      <c r="F37" s="114">
        <f t="shared" si="7"/>
        <v>665.4</v>
      </c>
      <c r="G37" s="114">
        <f t="shared" si="7"/>
        <v>176.2</v>
      </c>
      <c r="H37" s="114">
        <f t="shared" si="7"/>
        <v>39.94</v>
      </c>
      <c r="I37" s="114">
        <f t="shared" si="7"/>
        <v>39.46</v>
      </c>
      <c r="J37" s="114">
        <f t="shared" si="7"/>
        <v>125.71</v>
      </c>
      <c r="K37" s="114">
        <f t="shared" si="7"/>
        <v>602.29999999999995</v>
      </c>
      <c r="L37" s="114">
        <f t="shared" si="7"/>
        <v>30.92</v>
      </c>
      <c r="M37" s="114">
        <f t="shared" si="7"/>
        <v>4.75</v>
      </c>
      <c r="N37" s="114">
        <f t="shared" si="7"/>
        <v>0.43000000000000005</v>
      </c>
      <c r="O37" s="114">
        <f t="shared" si="7"/>
        <v>7.6099999999999994</v>
      </c>
      <c r="P37" s="114">
        <f t="shared" si="7"/>
        <v>27.21</v>
      </c>
      <c r="Q37" s="114">
        <f t="shared" si="7"/>
        <v>75.400000000000006</v>
      </c>
      <c r="R37" s="114">
        <f t="shared" si="7"/>
        <v>77.139999999999986</v>
      </c>
      <c r="S37" s="114">
        <f t="shared" si="7"/>
        <v>6.08</v>
      </c>
      <c r="T37" s="114">
        <f t="shared" si="7"/>
        <v>49.17</v>
      </c>
      <c r="U37" s="114">
        <f t="shared" si="7"/>
        <v>269.5</v>
      </c>
      <c r="V37" s="114">
        <f t="shared" si="7"/>
        <v>17.55</v>
      </c>
      <c r="W37" s="114">
        <f t="shared" si="7"/>
        <v>10.11</v>
      </c>
      <c r="X37" s="114">
        <f t="shared" si="7"/>
        <v>18.91</v>
      </c>
      <c r="Y37" s="114">
        <f t="shared" si="7"/>
        <v>100.10000000000001</v>
      </c>
      <c r="Z37" s="114">
        <f t="shared" si="7"/>
        <v>19.909999999999997</v>
      </c>
      <c r="AA37" s="114">
        <f t="shared" si="7"/>
        <v>220.32</v>
      </c>
      <c r="AB37" s="114">
        <f t="shared" si="7"/>
        <v>417.43000000000006</v>
      </c>
      <c r="AC37" s="114">
        <f t="shared" si="7"/>
        <v>167.82999999999998</v>
      </c>
    </row>
    <row r="38" spans="1:29" x14ac:dyDescent="0.35">
      <c r="A38" s="133">
        <v>2011</v>
      </c>
      <c r="B38" s="114">
        <f t="shared" si="3"/>
        <v>5726.93</v>
      </c>
      <c r="C38" s="114">
        <f t="shared" si="0"/>
        <v>1649.9</v>
      </c>
      <c r="D38" s="130">
        <f t="shared" si="1"/>
        <v>2011</v>
      </c>
      <c r="E38" s="114">
        <f t="shared" ref="E38:AC38" si="8">D$3+D9</f>
        <v>862.6</v>
      </c>
      <c r="F38" s="114">
        <f t="shared" si="8"/>
        <v>680.1</v>
      </c>
      <c r="G38" s="114">
        <f t="shared" si="8"/>
        <v>178.6</v>
      </c>
      <c r="H38" s="114">
        <f t="shared" si="8"/>
        <v>41.269999999999996</v>
      </c>
      <c r="I38" s="114">
        <f t="shared" si="8"/>
        <v>39.049999999999997</v>
      </c>
      <c r="J38" s="114">
        <f t="shared" si="8"/>
        <v>126.89999999999999</v>
      </c>
      <c r="K38" s="114">
        <f t="shared" si="8"/>
        <v>609.1</v>
      </c>
      <c r="L38" s="114">
        <f t="shared" si="8"/>
        <v>31.700000000000003</v>
      </c>
      <c r="M38" s="114">
        <f t="shared" si="8"/>
        <v>4.3</v>
      </c>
      <c r="N38" s="114">
        <f t="shared" si="8"/>
        <v>0.4</v>
      </c>
      <c r="O38" s="114">
        <f t="shared" si="8"/>
        <v>7.5</v>
      </c>
      <c r="P38" s="114">
        <f t="shared" si="8"/>
        <v>27.400000000000002</v>
      </c>
      <c r="Q38" s="114">
        <f t="shared" si="8"/>
        <v>77.400000000000006</v>
      </c>
      <c r="R38" s="114">
        <f t="shared" si="8"/>
        <v>75.599999999999994</v>
      </c>
      <c r="S38" s="114">
        <f t="shared" si="8"/>
        <v>6</v>
      </c>
      <c r="T38" s="114">
        <f t="shared" si="8"/>
        <v>50.400000000000006</v>
      </c>
      <c r="U38" s="114">
        <f t="shared" si="8"/>
        <v>272.20000000000005</v>
      </c>
      <c r="V38" s="114">
        <f t="shared" si="8"/>
        <v>16.899999999999999</v>
      </c>
      <c r="W38" s="114">
        <f t="shared" si="8"/>
        <v>10</v>
      </c>
      <c r="X38" s="114">
        <f t="shared" si="8"/>
        <v>18.600000000000001</v>
      </c>
      <c r="Y38" s="114">
        <f t="shared" si="8"/>
        <v>103.4</v>
      </c>
      <c r="Z38" s="114">
        <f t="shared" si="8"/>
        <v>19.71</v>
      </c>
      <c r="AA38" s="114">
        <f t="shared" si="8"/>
        <v>225.73000000000002</v>
      </c>
      <c r="AB38" s="114">
        <f t="shared" si="8"/>
        <v>424.04000000000008</v>
      </c>
      <c r="AC38" s="114">
        <f t="shared" si="8"/>
        <v>168.13</v>
      </c>
    </row>
    <row r="39" spans="1:29" x14ac:dyDescent="0.35">
      <c r="A39" s="133">
        <v>2012</v>
      </c>
      <c r="B39" s="114">
        <f t="shared" si="3"/>
        <v>5719.8700000000008</v>
      </c>
      <c r="C39" s="114">
        <f t="shared" si="0"/>
        <v>1649.1999999999998</v>
      </c>
      <c r="D39" s="130">
        <f t="shared" si="1"/>
        <v>2012</v>
      </c>
      <c r="E39" s="114">
        <f t="shared" ref="E39:AC39" si="9">D$3+D10</f>
        <v>864.4</v>
      </c>
      <c r="F39" s="114">
        <f t="shared" si="9"/>
        <v>699.09999999999991</v>
      </c>
      <c r="G39" s="114">
        <f t="shared" si="9"/>
        <v>178.4</v>
      </c>
      <c r="H39" s="114">
        <f t="shared" si="9"/>
        <v>39.099999999999994</v>
      </c>
      <c r="I39" s="114">
        <f t="shared" si="9"/>
        <v>31.45</v>
      </c>
      <c r="J39" s="114">
        <f t="shared" si="9"/>
        <v>130</v>
      </c>
      <c r="K39" s="114">
        <f t="shared" si="9"/>
        <v>601.6</v>
      </c>
      <c r="L39" s="114">
        <f t="shared" si="9"/>
        <v>31.799999999999997</v>
      </c>
      <c r="M39" s="114">
        <f t="shared" si="9"/>
        <v>4.0999999999999996</v>
      </c>
      <c r="N39" s="114">
        <f t="shared" si="9"/>
        <v>0.4</v>
      </c>
      <c r="O39" s="114">
        <f t="shared" si="9"/>
        <v>7.4</v>
      </c>
      <c r="P39" s="114">
        <f t="shared" si="9"/>
        <v>28.3</v>
      </c>
      <c r="Q39" s="114">
        <f t="shared" si="9"/>
        <v>79.100000000000009</v>
      </c>
      <c r="R39" s="114">
        <f t="shared" si="9"/>
        <v>75.5</v>
      </c>
      <c r="S39" s="114">
        <f t="shared" si="9"/>
        <v>5.9</v>
      </c>
      <c r="T39" s="114">
        <f t="shared" si="9"/>
        <v>51.900000000000006</v>
      </c>
      <c r="U39" s="114">
        <f t="shared" si="9"/>
        <v>263.60000000000002</v>
      </c>
      <c r="V39" s="114">
        <f t="shared" si="9"/>
        <v>17.399999999999999</v>
      </c>
      <c r="W39" s="114">
        <f t="shared" si="9"/>
        <v>9.8000000000000007</v>
      </c>
      <c r="X39" s="114">
        <f t="shared" si="9"/>
        <v>18.899999999999999</v>
      </c>
      <c r="Y39" s="114">
        <f t="shared" si="9"/>
        <v>101.30000000000001</v>
      </c>
      <c r="Z39" s="114">
        <f t="shared" si="9"/>
        <v>21.299999999999997</v>
      </c>
      <c r="AA39" s="114">
        <f t="shared" si="9"/>
        <v>220.62</v>
      </c>
      <c r="AB39" s="114">
        <f t="shared" si="9"/>
        <v>423.54000000000008</v>
      </c>
      <c r="AC39" s="114">
        <f t="shared" si="9"/>
        <v>165.76</v>
      </c>
    </row>
    <row r="40" spans="1:29" x14ac:dyDescent="0.35">
      <c r="A40" s="133">
        <v>2013</v>
      </c>
      <c r="B40" s="114">
        <f t="shared" si="3"/>
        <v>5731.68</v>
      </c>
      <c r="C40" s="114">
        <f t="shared" si="0"/>
        <v>1687.6999999999998</v>
      </c>
      <c r="D40" s="130">
        <f t="shared" si="1"/>
        <v>2013</v>
      </c>
      <c r="E40" s="114">
        <f t="shared" ref="E40:AC40" si="10">D$3+D11</f>
        <v>834</v>
      </c>
      <c r="F40" s="114">
        <f t="shared" si="10"/>
        <v>704.09999999999991</v>
      </c>
      <c r="G40" s="114">
        <f t="shared" si="10"/>
        <v>181.6</v>
      </c>
      <c r="H40" s="114">
        <f t="shared" si="10"/>
        <v>41.209999999999994</v>
      </c>
      <c r="I40" s="114">
        <f t="shared" si="10"/>
        <v>36.629999999999995</v>
      </c>
      <c r="J40" s="114">
        <f t="shared" si="10"/>
        <v>128.32999999999998</v>
      </c>
      <c r="K40" s="114">
        <f t="shared" si="10"/>
        <v>594.13</v>
      </c>
      <c r="L40" s="114">
        <f t="shared" si="10"/>
        <v>30.89</v>
      </c>
      <c r="M40" s="114">
        <f t="shared" si="10"/>
        <v>4.0999999999999996</v>
      </c>
      <c r="N40" s="114">
        <f t="shared" si="10"/>
        <v>0.41000000000000003</v>
      </c>
      <c r="O40" s="114">
        <f t="shared" si="10"/>
        <v>6.6999999999999993</v>
      </c>
      <c r="P40" s="114">
        <f t="shared" si="10"/>
        <v>27.310000000000002</v>
      </c>
      <c r="Q40" s="114">
        <f t="shared" si="10"/>
        <v>84.5</v>
      </c>
      <c r="R40" s="114">
        <f t="shared" si="10"/>
        <v>73.289999999999992</v>
      </c>
      <c r="S40" s="114">
        <f t="shared" si="10"/>
        <v>6.26</v>
      </c>
      <c r="T40" s="114">
        <f t="shared" si="10"/>
        <v>51.110000000000007</v>
      </c>
      <c r="U40" s="114">
        <f t="shared" si="10"/>
        <v>257.70000000000005</v>
      </c>
      <c r="V40" s="114">
        <f t="shared" si="10"/>
        <v>16.91</v>
      </c>
      <c r="W40" s="114">
        <f t="shared" si="10"/>
        <v>9.41</v>
      </c>
      <c r="X40" s="114">
        <f t="shared" si="10"/>
        <v>18.119999999999997</v>
      </c>
      <c r="Y40" s="114">
        <f t="shared" si="10"/>
        <v>98.81</v>
      </c>
      <c r="Z40" s="114">
        <f t="shared" si="10"/>
        <v>21.9</v>
      </c>
      <c r="AA40" s="114">
        <f t="shared" si="10"/>
        <v>220.52999999999997</v>
      </c>
      <c r="AB40" s="114">
        <f t="shared" si="10"/>
        <v>430.34000000000003</v>
      </c>
      <c r="AC40" s="114">
        <f t="shared" si="10"/>
        <v>165.69</v>
      </c>
    </row>
    <row r="41" spans="1:29" x14ac:dyDescent="0.35">
      <c r="A41" s="133">
        <v>2014</v>
      </c>
      <c r="B41" s="114">
        <f t="shared" si="3"/>
        <v>5731.9710000000005</v>
      </c>
      <c r="C41" s="114">
        <f t="shared" si="0"/>
        <v>1656</v>
      </c>
      <c r="D41" s="130">
        <f t="shared" si="1"/>
        <v>2014</v>
      </c>
      <c r="E41" s="114">
        <f t="shared" ref="E41:AC41" si="11">D$3+D12</f>
        <v>829.4</v>
      </c>
      <c r="F41" s="114">
        <f t="shared" si="11"/>
        <v>724.7</v>
      </c>
      <c r="G41" s="114">
        <f t="shared" si="11"/>
        <v>188.39999999999998</v>
      </c>
      <c r="H41" s="114">
        <f t="shared" si="11"/>
        <v>43.81</v>
      </c>
      <c r="I41" s="114">
        <f t="shared" si="11"/>
        <v>38.72</v>
      </c>
      <c r="J41" s="114">
        <f t="shared" si="11"/>
        <v>137.01</v>
      </c>
      <c r="K41" s="114">
        <f t="shared" si="11"/>
        <v>587.02</v>
      </c>
      <c r="L41" s="114">
        <f t="shared" si="11"/>
        <v>29.543999999999997</v>
      </c>
      <c r="M41" s="114">
        <f t="shared" si="11"/>
        <v>3.3329999999999997</v>
      </c>
      <c r="N41" s="114">
        <f t="shared" si="11"/>
        <v>0.43000000000000005</v>
      </c>
      <c r="O41" s="114">
        <f t="shared" si="11"/>
        <v>7.1</v>
      </c>
      <c r="P41" s="114">
        <f t="shared" si="11"/>
        <v>26.11</v>
      </c>
      <c r="Q41" s="114">
        <f t="shared" si="11"/>
        <v>82.4</v>
      </c>
      <c r="R41" s="114">
        <f t="shared" si="11"/>
        <v>73.199999999999989</v>
      </c>
      <c r="S41" s="114">
        <f t="shared" si="11"/>
        <v>5.4</v>
      </c>
      <c r="T41" s="114">
        <f t="shared" si="11"/>
        <v>51.320999999999998</v>
      </c>
      <c r="U41" s="114">
        <f t="shared" si="11"/>
        <v>259.70000000000005</v>
      </c>
      <c r="V41" s="114">
        <f t="shared" si="11"/>
        <v>13.74</v>
      </c>
      <c r="W41" s="114">
        <f t="shared" si="11"/>
        <v>9.0210000000000008</v>
      </c>
      <c r="X41" s="114">
        <f t="shared" si="11"/>
        <v>18.82</v>
      </c>
      <c r="Y41" s="114">
        <f t="shared" si="11"/>
        <v>101.21000000000001</v>
      </c>
      <c r="Z41" s="114">
        <f t="shared" si="11"/>
        <v>22</v>
      </c>
      <c r="AA41" s="114">
        <f t="shared" si="11"/>
        <v>218.34199999999998</v>
      </c>
      <c r="AB41" s="114">
        <f t="shared" si="11"/>
        <v>434.74</v>
      </c>
      <c r="AC41" s="114">
        <f t="shared" si="11"/>
        <v>170.5</v>
      </c>
    </row>
    <row r="42" spans="1:29" x14ac:dyDescent="0.35">
      <c r="A42" s="133">
        <v>2015</v>
      </c>
      <c r="B42" s="114">
        <f t="shared" si="3"/>
        <v>5719.7802000000011</v>
      </c>
      <c r="C42" s="114">
        <f t="shared" si="0"/>
        <v>1682.7</v>
      </c>
      <c r="D42" s="130">
        <f t="shared" si="1"/>
        <v>2015</v>
      </c>
      <c r="E42" s="114">
        <f t="shared" ref="E42:AC42" si="12">D$3+D13</f>
        <v>810</v>
      </c>
      <c r="F42" s="114">
        <f t="shared" si="12"/>
        <v>709.59999999999991</v>
      </c>
      <c r="G42" s="114">
        <f t="shared" si="12"/>
        <v>191.5</v>
      </c>
      <c r="H42" s="114">
        <f t="shared" si="12"/>
        <v>43.319999999999993</v>
      </c>
      <c r="I42" s="114">
        <f t="shared" si="12"/>
        <v>37.409999999999997</v>
      </c>
      <c r="J42" s="114">
        <f t="shared" si="12"/>
        <v>138.40019999999998</v>
      </c>
      <c r="K42" s="114">
        <f t="shared" si="12"/>
        <v>577.71</v>
      </c>
      <c r="L42" s="114">
        <f t="shared" si="12"/>
        <v>28.703000000000003</v>
      </c>
      <c r="M42" s="114">
        <f t="shared" si="12"/>
        <v>3.3209999999999997</v>
      </c>
      <c r="N42" s="114">
        <f t="shared" si="12"/>
        <v>0.40800000000000003</v>
      </c>
      <c r="O42" s="114">
        <f t="shared" si="12"/>
        <v>5.9009999999999998</v>
      </c>
      <c r="P42" s="114">
        <f t="shared" si="12"/>
        <v>26.100999999999999</v>
      </c>
      <c r="Q42" s="114">
        <f t="shared" si="12"/>
        <v>81.7</v>
      </c>
      <c r="R42" s="114">
        <f t="shared" si="12"/>
        <v>74.400000000000006</v>
      </c>
      <c r="S42" s="114">
        <f t="shared" si="12"/>
        <v>5.3999999999999995</v>
      </c>
      <c r="T42" s="114">
        <f t="shared" si="12"/>
        <v>46.521000000000001</v>
      </c>
      <c r="U42" s="114">
        <f t="shared" si="12"/>
        <v>259.39999999999998</v>
      </c>
      <c r="V42" s="114">
        <f t="shared" si="12"/>
        <v>12.94</v>
      </c>
      <c r="W42" s="114">
        <f t="shared" si="12"/>
        <v>8.5010000000000012</v>
      </c>
      <c r="X42" s="114">
        <f t="shared" si="12"/>
        <v>17.71</v>
      </c>
      <c r="Y42" s="114">
        <f t="shared" si="12"/>
        <v>104.71000000000001</v>
      </c>
      <c r="Z42" s="114">
        <f t="shared" si="12"/>
        <v>24.1</v>
      </c>
      <c r="AA42" s="114">
        <f t="shared" si="12"/>
        <v>217.14400000000001</v>
      </c>
      <c r="AB42" s="114">
        <f t="shared" si="12"/>
        <v>448.55000000000007</v>
      </c>
      <c r="AC42" s="114">
        <f t="shared" si="12"/>
        <v>163.63</v>
      </c>
    </row>
    <row r="43" spans="1:29" x14ac:dyDescent="0.35">
      <c r="A43" s="133">
        <v>2016</v>
      </c>
      <c r="B43" s="114">
        <f t="shared" si="3"/>
        <v>5753.7610000000004</v>
      </c>
      <c r="C43" s="114">
        <f t="shared" si="0"/>
        <v>1706.6</v>
      </c>
      <c r="D43" s="130">
        <f t="shared" si="1"/>
        <v>2016</v>
      </c>
      <c r="E43" s="114">
        <f t="shared" ref="E43:AC43" si="13">D$3+D14</f>
        <v>806.7</v>
      </c>
      <c r="F43" s="114">
        <f t="shared" si="13"/>
        <v>712.5</v>
      </c>
      <c r="G43" s="114">
        <f t="shared" si="13"/>
        <v>189</v>
      </c>
      <c r="H43" s="114">
        <f t="shared" si="13"/>
        <v>38.201000000000001</v>
      </c>
      <c r="I43" s="114">
        <f t="shared" si="13"/>
        <v>37.382999999999996</v>
      </c>
      <c r="J43" s="114">
        <f t="shared" si="13"/>
        <v>140.83199999999999</v>
      </c>
      <c r="K43" s="114">
        <f t="shared" si="13"/>
        <v>581.70800000000008</v>
      </c>
      <c r="L43" s="114">
        <f t="shared" si="13"/>
        <v>30.204000000000001</v>
      </c>
      <c r="M43" s="114">
        <f t="shared" si="13"/>
        <v>3.2050000000000001</v>
      </c>
      <c r="N43" s="114">
        <f t="shared" si="13"/>
        <v>0.33999999999999997</v>
      </c>
      <c r="O43" s="114">
        <f t="shared" si="13"/>
        <v>7.5</v>
      </c>
      <c r="P43" s="114">
        <f t="shared" si="13"/>
        <v>26.908000000000001</v>
      </c>
      <c r="Q43" s="114">
        <f t="shared" si="13"/>
        <v>78.5</v>
      </c>
      <c r="R43" s="114">
        <f t="shared" si="13"/>
        <v>74.900000000000006</v>
      </c>
      <c r="S43" s="114">
        <f t="shared" si="13"/>
        <v>5.3629999999999995</v>
      </c>
      <c r="T43" s="114">
        <f t="shared" si="13"/>
        <v>46.844999999999999</v>
      </c>
      <c r="U43" s="114">
        <f t="shared" si="13"/>
        <v>258.404</v>
      </c>
      <c r="V43" s="114">
        <f t="shared" si="13"/>
        <v>14.34</v>
      </c>
      <c r="W43" s="114">
        <f t="shared" si="13"/>
        <v>9.902000000000001</v>
      </c>
      <c r="X43" s="114">
        <f t="shared" si="13"/>
        <v>18.313000000000002</v>
      </c>
      <c r="Y43" s="114">
        <f t="shared" si="13"/>
        <v>106.38200000000001</v>
      </c>
      <c r="Z43" s="114">
        <f t="shared" si="13"/>
        <v>31.336999999999996</v>
      </c>
      <c r="AA43" s="114">
        <f t="shared" si="13"/>
        <v>220.91399999999999</v>
      </c>
      <c r="AB43" s="114">
        <f t="shared" si="13"/>
        <v>438.0440000000001</v>
      </c>
      <c r="AC43" s="114">
        <f t="shared" si="13"/>
        <v>169.43600000000001</v>
      </c>
    </row>
    <row r="44" spans="1:29" x14ac:dyDescent="0.35">
      <c r="A44" s="133">
        <v>2017</v>
      </c>
      <c r="B44" s="114">
        <f t="shared" si="3"/>
        <v>5551.8389999999999</v>
      </c>
      <c r="C44" s="114">
        <f t="shared" ref="C44:C53" si="14">C$3+C15</f>
        <v>1723.1</v>
      </c>
      <c r="D44" s="130">
        <f t="shared" si="1"/>
        <v>2017</v>
      </c>
      <c r="E44" s="114">
        <f t="shared" ref="E44:AC44" si="15">D$3+D15</f>
        <v>806.2</v>
      </c>
      <c r="F44" s="114">
        <f t="shared" si="15"/>
        <v>710.3</v>
      </c>
      <c r="G44" s="114">
        <f t="shared" si="15"/>
        <v>198.4</v>
      </c>
      <c r="H44" s="114">
        <f t="shared" si="15"/>
        <v>39.17</v>
      </c>
      <c r="I44" s="114">
        <f t="shared" si="15"/>
        <v>39.099999999999994</v>
      </c>
      <c r="J44" s="114">
        <f t="shared" si="15"/>
        <v>138.19999999999999</v>
      </c>
      <c r="K44" s="114">
        <f t="shared" si="15"/>
        <v>588.52</v>
      </c>
      <c r="L44" s="114">
        <f t="shared" si="15"/>
        <v>30.763999999999999</v>
      </c>
      <c r="M44" s="114">
        <f t="shared" si="15"/>
        <v>3.3119999999999998</v>
      </c>
      <c r="N44" s="114">
        <f t="shared" si="15"/>
        <v>0.22</v>
      </c>
      <c r="O44" s="114">
        <f t="shared" si="15"/>
        <v>7.5</v>
      </c>
      <c r="P44" s="114">
        <f t="shared" si="15"/>
        <v>26</v>
      </c>
      <c r="Q44" s="114">
        <f t="shared" si="15"/>
        <v>82.701000000000008</v>
      </c>
      <c r="R44" s="114">
        <f t="shared" si="15"/>
        <v>76.099999999999994</v>
      </c>
      <c r="S44" s="114">
        <f t="shared" si="15"/>
        <v>5.56</v>
      </c>
      <c r="T44" s="114">
        <f t="shared" si="15"/>
        <v>46.44</v>
      </c>
      <c r="U44" s="114">
        <f t="shared" si="15"/>
        <v>260.21000000000004</v>
      </c>
      <c r="V44" s="114">
        <f t="shared" si="15"/>
        <v>11.2</v>
      </c>
      <c r="W44" s="114">
        <f t="shared" si="15"/>
        <v>10.100000000000001</v>
      </c>
      <c r="X44" s="114">
        <f t="shared" si="15"/>
        <v>18.829999999999998</v>
      </c>
      <c r="Y44" s="114">
        <f t="shared" si="15"/>
        <v>109.60000000000001</v>
      </c>
      <c r="Z44" s="114">
        <f t="shared" si="15"/>
        <v>32.32</v>
      </c>
      <c r="AA44" s="114">
        <f t="shared" si="15"/>
        <v>222.11</v>
      </c>
      <c r="AB44" s="114">
        <f t="shared" si="15"/>
        <v>278.24200000000002</v>
      </c>
      <c r="AC44" s="114">
        <f t="shared" si="15"/>
        <v>87.64</v>
      </c>
    </row>
    <row r="45" spans="1:29" x14ac:dyDescent="0.35">
      <c r="A45" s="133">
        <v>2018</v>
      </c>
      <c r="B45" s="114">
        <f t="shared" si="3"/>
        <v>5622.1360000000004</v>
      </c>
      <c r="C45" s="114">
        <f t="shared" si="14"/>
        <v>1776.2</v>
      </c>
      <c r="D45" s="130">
        <f t="shared" si="1"/>
        <v>2018</v>
      </c>
      <c r="E45" s="114">
        <f t="shared" ref="E45:AC45" si="16">D$3+D16</f>
        <v>817.90000000000009</v>
      </c>
      <c r="F45" s="114">
        <f t="shared" si="16"/>
        <v>720.39999999999986</v>
      </c>
      <c r="G45" s="114">
        <f t="shared" si="16"/>
        <v>206</v>
      </c>
      <c r="H45" s="114">
        <f t="shared" si="16"/>
        <v>39.700000000000003</v>
      </c>
      <c r="I45" s="114">
        <f t="shared" si="16"/>
        <v>39.58</v>
      </c>
      <c r="J45" s="114">
        <f t="shared" si="16"/>
        <v>139.5</v>
      </c>
      <c r="K45" s="114">
        <f t="shared" si="16"/>
        <v>590.02</v>
      </c>
      <c r="L45" s="114">
        <f t="shared" si="16"/>
        <v>30.332999999999998</v>
      </c>
      <c r="M45" s="114">
        <f t="shared" si="16"/>
        <v>3.2199999999999998</v>
      </c>
      <c r="N45" s="114">
        <f t="shared" si="16"/>
        <v>0.33</v>
      </c>
      <c r="O45" s="114">
        <f t="shared" si="16"/>
        <v>8.41</v>
      </c>
      <c r="P45" s="114">
        <f t="shared" si="16"/>
        <v>27.200000000000003</v>
      </c>
      <c r="Q45" s="114">
        <f t="shared" si="16"/>
        <v>83.7</v>
      </c>
      <c r="R45" s="114">
        <f t="shared" si="16"/>
        <v>75.699999999999989</v>
      </c>
      <c r="S45" s="114">
        <f t="shared" si="16"/>
        <v>5.55</v>
      </c>
      <c r="T45" s="114">
        <f t="shared" si="16"/>
        <v>45.05</v>
      </c>
      <c r="U45" s="114">
        <f t="shared" si="16"/>
        <v>261.21000000000004</v>
      </c>
      <c r="V45" s="114">
        <f t="shared" si="16"/>
        <v>11.2</v>
      </c>
      <c r="W45" s="114">
        <f t="shared" si="16"/>
        <v>10</v>
      </c>
      <c r="X45" s="114">
        <f t="shared" si="16"/>
        <v>18.91</v>
      </c>
      <c r="Y45" s="114">
        <f t="shared" si="16"/>
        <v>111.10000000000001</v>
      </c>
      <c r="Z45" s="114">
        <f t="shared" si="16"/>
        <v>25.232999999999997</v>
      </c>
      <c r="AA45" s="114">
        <f t="shared" si="16"/>
        <v>223.82</v>
      </c>
      <c r="AB45" s="114">
        <f t="shared" si="16"/>
        <v>264.13000000000005</v>
      </c>
      <c r="AC45" s="114">
        <f t="shared" si="16"/>
        <v>87.74</v>
      </c>
    </row>
    <row r="46" spans="1:29" x14ac:dyDescent="0.35">
      <c r="A46" s="133">
        <v>2019</v>
      </c>
      <c r="B46" s="114">
        <f t="shared" si="3"/>
        <v>5647.6380000000008</v>
      </c>
      <c r="C46" s="114">
        <f t="shared" si="14"/>
        <v>1791.4</v>
      </c>
      <c r="D46" s="130">
        <f t="shared" si="1"/>
        <v>2019</v>
      </c>
      <c r="E46" s="114">
        <f t="shared" ref="E46:AC46" si="17">D$3+D17</f>
        <v>805.2</v>
      </c>
      <c r="F46" s="114">
        <f t="shared" si="17"/>
        <v>723</v>
      </c>
      <c r="G46" s="114">
        <f t="shared" si="17"/>
        <v>221.09999999999997</v>
      </c>
      <c r="H46" s="114">
        <f t="shared" si="17"/>
        <v>41.69</v>
      </c>
      <c r="I46" s="114">
        <f t="shared" si="17"/>
        <v>39.15</v>
      </c>
      <c r="J46" s="114">
        <f t="shared" si="17"/>
        <v>139.90100000000001</v>
      </c>
      <c r="K46" s="114">
        <f t="shared" si="17"/>
        <v>594.81999999999994</v>
      </c>
      <c r="L46" s="114">
        <f t="shared" si="17"/>
        <v>30.502000000000002</v>
      </c>
      <c r="M46" s="114">
        <f t="shared" si="17"/>
        <v>3.1999999999999997</v>
      </c>
      <c r="N46" s="114">
        <f t="shared" si="17"/>
        <v>0.32</v>
      </c>
      <c r="O46" s="114">
        <f t="shared" si="17"/>
        <v>8.3099999999999987</v>
      </c>
      <c r="P46" s="114">
        <f t="shared" si="17"/>
        <v>27.4</v>
      </c>
      <c r="Q46" s="114">
        <f t="shared" si="17"/>
        <v>88.200000000000017</v>
      </c>
      <c r="R46" s="114">
        <f t="shared" si="17"/>
        <v>77.199999999999989</v>
      </c>
      <c r="S46" s="114">
        <f t="shared" si="17"/>
        <v>5.6499999999999995</v>
      </c>
      <c r="T46" s="114">
        <f t="shared" si="17"/>
        <v>45.400000000000006</v>
      </c>
      <c r="U46" s="114">
        <f t="shared" si="17"/>
        <v>258.62</v>
      </c>
      <c r="V46" s="114">
        <f t="shared" si="17"/>
        <v>14.2</v>
      </c>
      <c r="W46" s="114">
        <f t="shared" si="17"/>
        <v>6.8000000000000007</v>
      </c>
      <c r="X46" s="114">
        <f t="shared" si="17"/>
        <v>18.810000000000002</v>
      </c>
      <c r="Y46" s="114">
        <f t="shared" si="17"/>
        <v>106.21000000000001</v>
      </c>
      <c r="Z46" s="114">
        <f t="shared" si="17"/>
        <v>23.926999999999996</v>
      </c>
      <c r="AA46" s="114">
        <f t="shared" si="17"/>
        <v>220.11100000000002</v>
      </c>
      <c r="AB46" s="114">
        <f t="shared" si="17"/>
        <v>268.79200000000003</v>
      </c>
      <c r="AC46" s="114">
        <f t="shared" si="17"/>
        <v>87.724999999999994</v>
      </c>
    </row>
    <row r="47" spans="1:29" x14ac:dyDescent="0.35">
      <c r="A47" s="133">
        <v>2020</v>
      </c>
      <c r="B47" s="114">
        <f t="shared" si="3"/>
        <v>5539.9650000000001</v>
      </c>
      <c r="C47" s="114">
        <f t="shared" si="14"/>
        <v>1705.6000000000001</v>
      </c>
      <c r="D47" s="130">
        <f t="shared" si="1"/>
        <v>2020</v>
      </c>
      <c r="E47" s="114">
        <f t="shared" ref="E47:AC47" si="18">D$3+D18</f>
        <v>808.3</v>
      </c>
      <c r="F47" s="114">
        <f t="shared" si="18"/>
        <v>732.09999999999991</v>
      </c>
      <c r="G47" s="114">
        <f t="shared" si="18"/>
        <v>200.8</v>
      </c>
      <c r="H47" s="114">
        <f t="shared" si="18"/>
        <v>44.5</v>
      </c>
      <c r="I47" s="114">
        <f t="shared" si="18"/>
        <v>39.529999999999994</v>
      </c>
      <c r="J47" s="114">
        <f t="shared" si="18"/>
        <v>146.101</v>
      </c>
      <c r="K47" s="114">
        <f t="shared" si="18"/>
        <v>591.02</v>
      </c>
      <c r="L47" s="114">
        <f t="shared" si="18"/>
        <v>30.5</v>
      </c>
      <c r="M47" s="114">
        <f t="shared" si="18"/>
        <v>3.242</v>
      </c>
      <c r="N47" s="114">
        <f t="shared" si="18"/>
        <v>0.36299999999999999</v>
      </c>
      <c r="O47" s="114">
        <f t="shared" si="18"/>
        <v>8.4009999999999998</v>
      </c>
      <c r="P47" s="114">
        <f t="shared" si="18"/>
        <v>27.401</v>
      </c>
      <c r="Q47" s="114">
        <f t="shared" si="18"/>
        <v>85.4</v>
      </c>
      <c r="R47" s="114">
        <f t="shared" si="18"/>
        <v>79.5</v>
      </c>
      <c r="S47" s="114">
        <f t="shared" si="18"/>
        <v>5.3999999999999995</v>
      </c>
      <c r="T47" s="114">
        <f t="shared" si="18"/>
        <v>47.3</v>
      </c>
      <c r="U47" s="114">
        <f t="shared" si="18"/>
        <v>255.12</v>
      </c>
      <c r="V47" s="114">
        <f t="shared" si="18"/>
        <v>13.299999999999999</v>
      </c>
      <c r="W47" s="114">
        <f t="shared" si="18"/>
        <v>8</v>
      </c>
      <c r="X47" s="114">
        <f t="shared" si="18"/>
        <v>17.71</v>
      </c>
      <c r="Y47" s="114">
        <f t="shared" si="18"/>
        <v>103.41</v>
      </c>
      <c r="Z47" s="114">
        <f t="shared" si="18"/>
        <v>21.729999999999997</v>
      </c>
      <c r="AA47" s="114">
        <f t="shared" si="18"/>
        <v>209.81299999999999</v>
      </c>
      <c r="AB47" s="114">
        <f t="shared" si="18"/>
        <v>267.52000000000004</v>
      </c>
      <c r="AC47" s="114">
        <f t="shared" si="18"/>
        <v>87.903999999999996</v>
      </c>
    </row>
    <row r="48" spans="1:29" x14ac:dyDescent="0.35">
      <c r="A48" s="133">
        <v>2021</v>
      </c>
      <c r="B48" s="114">
        <f t="shared" si="3"/>
        <v>5685.4435782192795</v>
      </c>
      <c r="C48" s="114">
        <f t="shared" si="14"/>
        <v>1738.7814212000001</v>
      </c>
      <c r="D48" s="130">
        <f t="shared" si="1"/>
        <v>2021</v>
      </c>
      <c r="E48" s="114">
        <f t="shared" ref="E48:AC48" si="19">D$3+D19</f>
        <v>912.91328242200007</v>
      </c>
      <c r="F48" s="114">
        <f t="shared" si="19"/>
        <v>838.53894973000001</v>
      </c>
      <c r="G48" s="114">
        <f t="shared" si="19"/>
        <v>199.23234745799999</v>
      </c>
      <c r="H48" s="114">
        <f t="shared" si="19"/>
        <v>33.782132013999998</v>
      </c>
      <c r="I48" s="114">
        <f t="shared" si="19"/>
        <v>35.726175155999996</v>
      </c>
      <c r="J48" s="114">
        <f t="shared" si="19"/>
        <v>150.80372501400001</v>
      </c>
      <c r="K48" s="114">
        <f t="shared" si="19"/>
        <v>558.57765311599996</v>
      </c>
      <c r="L48" s="114">
        <f t="shared" si="19"/>
        <v>30.467287098</v>
      </c>
      <c r="M48" s="114">
        <f t="shared" si="19"/>
        <v>3.282343</v>
      </c>
      <c r="N48" s="114">
        <f t="shared" si="19"/>
        <v>0.37208430000000003</v>
      </c>
      <c r="O48" s="114">
        <f t="shared" si="19"/>
        <v>8.1393681309799994</v>
      </c>
      <c r="P48" s="114">
        <f t="shared" si="19"/>
        <v>28.011340130980003</v>
      </c>
      <c r="Q48" s="114">
        <f t="shared" si="19"/>
        <v>67.209679000000008</v>
      </c>
      <c r="R48" s="114">
        <f t="shared" si="19"/>
        <v>78.781415293999999</v>
      </c>
      <c r="S48" s="114">
        <f t="shared" si="19"/>
        <v>5.4719429999999996</v>
      </c>
      <c r="T48" s="114">
        <f t="shared" si="19"/>
        <v>52.078795784</v>
      </c>
      <c r="U48" s="114">
        <f t="shared" si="19"/>
        <v>234.83613894000001</v>
      </c>
      <c r="V48" s="114">
        <f t="shared" si="19"/>
        <v>14.072932</v>
      </c>
      <c r="W48" s="114">
        <f t="shared" si="19"/>
        <v>8.1595289999999991</v>
      </c>
      <c r="X48" s="114">
        <f t="shared" si="19"/>
        <v>18.048392309800001</v>
      </c>
      <c r="Y48" s="114">
        <f t="shared" si="19"/>
        <v>106.05699343000001</v>
      </c>
      <c r="Z48" s="114">
        <f t="shared" si="19"/>
        <v>19.336670305599998</v>
      </c>
      <c r="AA48" s="114">
        <f t="shared" si="19"/>
        <v>188.95854188200002</v>
      </c>
      <c r="AB48" s="114">
        <f t="shared" si="19"/>
        <v>265.81423898000003</v>
      </c>
      <c r="AC48" s="114">
        <f t="shared" si="19"/>
        <v>87.990199523919998</v>
      </c>
    </row>
    <row r="49" spans="1:29" x14ac:dyDescent="0.35">
      <c r="A49" s="133">
        <v>2022</v>
      </c>
      <c r="B49" s="114">
        <f t="shared" si="3"/>
        <v>5674.0013520473594</v>
      </c>
      <c r="C49" s="114">
        <f t="shared" si="14"/>
        <v>1712.6342472911997</v>
      </c>
      <c r="D49" s="130">
        <f t="shared" si="1"/>
        <v>2022</v>
      </c>
      <c r="E49" s="114">
        <f t="shared" ref="E49:AC49" si="20">D$3+D20</f>
        <v>916.11043831539473</v>
      </c>
      <c r="F49" s="114">
        <f t="shared" si="20"/>
        <v>848.61481359180993</v>
      </c>
      <c r="G49" s="114">
        <f t="shared" si="20"/>
        <v>200.61690760448516</v>
      </c>
      <c r="H49" s="114">
        <f t="shared" si="20"/>
        <v>33.8932705058956</v>
      </c>
      <c r="I49" s="114">
        <f t="shared" si="20"/>
        <v>35.668730078143199</v>
      </c>
      <c r="J49" s="114">
        <f t="shared" si="20"/>
        <v>151.51585185689561</v>
      </c>
      <c r="K49" s="114">
        <f t="shared" si="20"/>
        <v>557.63520500171762</v>
      </c>
      <c r="L49" s="114">
        <f t="shared" si="20"/>
        <v>30.309092272925199</v>
      </c>
      <c r="M49" s="114">
        <f t="shared" si="20"/>
        <v>3.277850001</v>
      </c>
      <c r="N49" s="114">
        <f t="shared" si="20"/>
        <v>0.37152934009999999</v>
      </c>
      <c r="O49" s="114">
        <f t="shared" si="20"/>
        <v>8.0685865035492519</v>
      </c>
      <c r="P49" s="114">
        <f t="shared" si="20"/>
        <v>27.826375107549254</v>
      </c>
      <c r="Q49" s="114">
        <f t="shared" si="20"/>
        <v>66.845749253000008</v>
      </c>
      <c r="R49" s="114">
        <f t="shared" si="20"/>
        <v>78.237590996775594</v>
      </c>
      <c r="S49" s="114">
        <f t="shared" si="20"/>
        <v>5.4682284009999993</v>
      </c>
      <c r="T49" s="114">
        <f t="shared" si="20"/>
        <v>52.168475376401602</v>
      </c>
      <c r="U49" s="114">
        <f t="shared" si="20"/>
        <v>235.20831244361523</v>
      </c>
      <c r="V49" s="114">
        <f t="shared" si="20"/>
        <v>14.052220624</v>
      </c>
      <c r="W49" s="114">
        <f t="shared" si="20"/>
        <v>8.1449392029999998</v>
      </c>
      <c r="X49" s="114">
        <f t="shared" si="20"/>
        <v>18.000819812492519</v>
      </c>
      <c r="Y49" s="114">
        <f t="shared" si="20"/>
        <v>106.2040293543116</v>
      </c>
      <c r="Z49" s="114">
        <f t="shared" si="20"/>
        <v>19.415909654391037</v>
      </c>
      <c r="AA49" s="114">
        <f t="shared" si="20"/>
        <v>189.59210484925637</v>
      </c>
      <c r="AB49" s="114">
        <f t="shared" si="20"/>
        <v>266.10620600525203</v>
      </c>
      <c r="AC49" s="114">
        <f t="shared" si="20"/>
        <v>88.013868603197011</v>
      </c>
    </row>
    <row r="50" spans="1:29" x14ac:dyDescent="0.35">
      <c r="A50" s="130">
        <v>2023</v>
      </c>
      <c r="B50" s="114">
        <f t="shared" si="3"/>
        <v>5665.2446447772454</v>
      </c>
      <c r="C50" s="114">
        <f t="shared" si="14"/>
        <v>1749.6546014314288</v>
      </c>
      <c r="D50" s="130">
        <f t="shared" si="1"/>
        <v>2023</v>
      </c>
      <c r="E50" s="114">
        <f t="shared" ref="E50:AC50" si="21">D$3+D21</f>
        <v>858.63638505173685</v>
      </c>
      <c r="F50" s="114">
        <f t="shared" si="21"/>
        <v>826.49988548101783</v>
      </c>
      <c r="G50" s="114">
        <f t="shared" si="21"/>
        <v>209.21085314254819</v>
      </c>
      <c r="H50" s="114">
        <f t="shared" si="21"/>
        <v>39.947964996914841</v>
      </c>
      <c r="I50" s="114">
        <f t="shared" si="21"/>
        <v>36.90200269911368</v>
      </c>
      <c r="J50" s="114">
        <f t="shared" si="21"/>
        <v>151.25261980175759</v>
      </c>
      <c r="K50" s="114">
        <f t="shared" si="21"/>
        <v>567.38848147273484</v>
      </c>
      <c r="L50" s="114">
        <f t="shared" si="21"/>
        <v>30.011621752297817</v>
      </c>
      <c r="M50" s="114">
        <f t="shared" si="21"/>
        <v>2.9166470991078768</v>
      </c>
      <c r="N50" s="114">
        <f t="shared" si="21"/>
        <v>0.33280227816420194</v>
      </c>
      <c r="O50" s="114">
        <f t="shared" si="21"/>
        <v>7.7974587903903156</v>
      </c>
      <c r="P50" s="114">
        <f t="shared" si="21"/>
        <v>26.84816823573307</v>
      </c>
      <c r="Q50" s="114">
        <f t="shared" si="21"/>
        <v>77.183059218554988</v>
      </c>
      <c r="R50" s="114">
        <f t="shared" si="21"/>
        <v>77.489460296640885</v>
      </c>
      <c r="S50" s="114">
        <f t="shared" si="21"/>
        <v>5.4646316117110967</v>
      </c>
      <c r="T50" s="114">
        <f t="shared" si="21"/>
        <v>50.115075176085028</v>
      </c>
      <c r="U50" s="114">
        <f t="shared" si="21"/>
        <v>234.04449832809905</v>
      </c>
      <c r="V50" s="114">
        <f t="shared" si="21"/>
        <v>12.255299644167446</v>
      </c>
      <c r="W50" s="114">
        <f t="shared" si="21"/>
        <v>8.0794254616150312</v>
      </c>
      <c r="X50" s="114">
        <f t="shared" si="21"/>
        <v>17.893996790708922</v>
      </c>
      <c r="Y50" s="114">
        <f t="shared" si="21"/>
        <v>109.2379029610061</v>
      </c>
      <c r="Z50" s="114">
        <f t="shared" si="21"/>
        <v>22.941170772704837</v>
      </c>
      <c r="AA50" s="114">
        <f t="shared" si="21"/>
        <v>211.3199800202145</v>
      </c>
      <c r="AB50" s="114">
        <f t="shared" si="21"/>
        <v>274.53066779578683</v>
      </c>
      <c r="AC50" s="114">
        <f t="shared" si="21"/>
        <v>89.42703964336178</v>
      </c>
    </row>
    <row r="51" spans="1:29" x14ac:dyDescent="0.35">
      <c r="A51" s="130">
        <v>2024</v>
      </c>
      <c r="B51" s="114">
        <f t="shared" si="3"/>
        <v>5665.3786928815753</v>
      </c>
      <c r="C51" s="114">
        <f t="shared" si="14"/>
        <v>1754.8591673986307</v>
      </c>
      <c r="D51" s="130">
        <f t="shared" si="1"/>
        <v>2024</v>
      </c>
      <c r="E51" s="114">
        <f t="shared" ref="E51:AC51" si="22">D$3+D22</f>
        <v>846.76674711316741</v>
      </c>
      <c r="F51" s="114">
        <f t="shared" si="22"/>
        <v>838.9937123508073</v>
      </c>
      <c r="G51" s="114">
        <f t="shared" si="22"/>
        <v>211.09595435341595</v>
      </c>
      <c r="H51" s="114">
        <f t="shared" si="22"/>
        <v>40.729634158240287</v>
      </c>
      <c r="I51" s="114">
        <f t="shared" si="22"/>
        <v>36.647375656019982</v>
      </c>
      <c r="J51" s="114">
        <f t="shared" si="22"/>
        <v>152.72282033929667</v>
      </c>
      <c r="K51" s="114">
        <f t="shared" si="22"/>
        <v>567.64940895165796</v>
      </c>
      <c r="L51" s="114">
        <f t="shared" si="22"/>
        <v>29.988526269778369</v>
      </c>
      <c r="M51" s="114">
        <f t="shared" si="22"/>
        <v>2.8167297927140589</v>
      </c>
      <c r="N51" s="114">
        <f t="shared" si="22"/>
        <v>0.32517807986224129</v>
      </c>
      <c r="O51" s="114">
        <f t="shared" si="22"/>
        <v>7.7812364165013443</v>
      </c>
      <c r="P51" s="114">
        <f t="shared" si="22"/>
        <v>26.765227032579599</v>
      </c>
      <c r="Q51" s="114">
        <f t="shared" si="22"/>
        <v>79.955380588915574</v>
      </c>
      <c r="R51" s="114">
        <f t="shared" si="22"/>
        <v>77.447254671683766</v>
      </c>
      <c r="S51" s="114">
        <f t="shared" si="22"/>
        <v>5.4518797653795987</v>
      </c>
      <c r="T51" s="114">
        <f t="shared" si="22"/>
        <v>49.146290262632846</v>
      </c>
      <c r="U51" s="114">
        <f t="shared" si="22"/>
        <v>230.10982295513531</v>
      </c>
      <c r="V51" s="114">
        <f t="shared" si="22"/>
        <v>11.938380941399268</v>
      </c>
      <c r="W51" s="114">
        <f t="shared" si="22"/>
        <v>8.0452654772393704</v>
      </c>
      <c r="X51" s="114">
        <f t="shared" si="22"/>
        <v>17.862021811236772</v>
      </c>
      <c r="Y51" s="114">
        <f t="shared" si="22"/>
        <v>109.84805955101184</v>
      </c>
      <c r="Z51" s="114">
        <f t="shared" si="22"/>
        <v>23.960259746712872</v>
      </c>
      <c r="AA51" s="114">
        <f t="shared" si="22"/>
        <v>221.75491330965144</v>
      </c>
      <c r="AB51" s="114">
        <f t="shared" si="22"/>
        <v>273.72873520869206</v>
      </c>
      <c r="AC51" s="114">
        <f t="shared" si="22"/>
        <v>92.476036847401502</v>
      </c>
    </row>
    <row r="52" spans="1:29" x14ac:dyDescent="0.35">
      <c r="A52" s="130">
        <v>2025</v>
      </c>
      <c r="B52" s="114">
        <f t="shared" si="3"/>
        <v>5666.0238786248774</v>
      </c>
      <c r="C52" s="114">
        <f t="shared" si="14"/>
        <v>1761.5895660381052</v>
      </c>
      <c r="D52" s="130">
        <f t="shared" si="1"/>
        <v>2025</v>
      </c>
      <c r="E52" s="114">
        <f t="shared" ref="E52:AC52" si="23">D$3+D23</f>
        <v>839.84524029593399</v>
      </c>
      <c r="F52" s="114">
        <f t="shared" si="23"/>
        <v>851.29409311801373</v>
      </c>
      <c r="G52" s="114">
        <f t="shared" si="23"/>
        <v>213.28290867880213</v>
      </c>
      <c r="H52" s="114">
        <f t="shared" si="23"/>
        <v>40.115822934406964</v>
      </c>
      <c r="I52" s="114">
        <f t="shared" si="23"/>
        <v>36.467640801488741</v>
      </c>
      <c r="J52" s="114">
        <f t="shared" si="23"/>
        <v>154.14678445228765</v>
      </c>
      <c r="K52" s="114">
        <f t="shared" si="23"/>
        <v>567.59754196849053</v>
      </c>
      <c r="L52" s="114">
        <f t="shared" si="23"/>
        <v>29.959980378697168</v>
      </c>
      <c r="M52" s="114">
        <f t="shared" si="23"/>
        <v>2.7223510390042476</v>
      </c>
      <c r="N52" s="114">
        <f t="shared" si="23"/>
        <v>0.31777142684315735</v>
      </c>
      <c r="O52" s="114">
        <f t="shared" si="23"/>
        <v>7.7510116827790876</v>
      </c>
      <c r="P52" s="114">
        <f t="shared" si="23"/>
        <v>26.695805229573782</v>
      </c>
      <c r="Q52" s="114">
        <f t="shared" si="23"/>
        <v>80.239539614615737</v>
      </c>
      <c r="R52" s="114">
        <f t="shared" si="23"/>
        <v>77.363233842075999</v>
      </c>
      <c r="S52" s="114">
        <f t="shared" si="23"/>
        <v>5.4417714911041148</v>
      </c>
      <c r="T52" s="114">
        <f t="shared" si="23"/>
        <v>48.409353058099974</v>
      </c>
      <c r="U52" s="114">
        <f t="shared" si="23"/>
        <v>226.40786724269213</v>
      </c>
      <c r="V52" s="114">
        <f t="shared" si="23"/>
        <v>11.601524792197367</v>
      </c>
      <c r="W52" s="114">
        <f t="shared" si="23"/>
        <v>7.9962940389007899</v>
      </c>
      <c r="X52" s="114">
        <f t="shared" si="23"/>
        <v>17.837841515126691</v>
      </c>
      <c r="Y52" s="114">
        <f t="shared" si="23"/>
        <v>110.46524161605264</v>
      </c>
      <c r="Z52" s="114">
        <f t="shared" si="23"/>
        <v>24.846273931011588</v>
      </c>
      <c r="AA52" s="114">
        <f t="shared" si="23"/>
        <v>219.34764840601247</v>
      </c>
      <c r="AB52" s="114">
        <f t="shared" si="23"/>
        <v>273.34731032641218</v>
      </c>
      <c r="AC52" s="114">
        <f t="shared" si="23"/>
        <v>98.614719558714199</v>
      </c>
    </row>
    <row r="53" spans="1:29" x14ac:dyDescent="0.35">
      <c r="A53" s="130">
        <v>2026</v>
      </c>
      <c r="B53" s="114">
        <f t="shared" si="3"/>
        <v>5666.3840661421782</v>
      </c>
      <c r="C53" s="114">
        <f t="shared" si="14"/>
        <v>1767.5916094832473</v>
      </c>
      <c r="D53" s="130">
        <f t="shared" si="1"/>
        <v>2026</v>
      </c>
      <c r="E53" s="114">
        <f t="shared" ref="E53:AC53" si="24">D$3+D24</f>
        <v>837.30172088624067</v>
      </c>
      <c r="F53" s="114">
        <f t="shared" si="24"/>
        <v>863.38358254108721</v>
      </c>
      <c r="G53" s="114">
        <f t="shared" si="24"/>
        <v>215.30234419501994</v>
      </c>
      <c r="H53" s="114">
        <f t="shared" si="24"/>
        <v>39.736895983559151</v>
      </c>
      <c r="I53" s="114">
        <f t="shared" si="24"/>
        <v>36.3512038104545</v>
      </c>
      <c r="J53" s="114">
        <f t="shared" si="24"/>
        <v>155.52632799479102</v>
      </c>
      <c r="K53" s="114">
        <f t="shared" si="24"/>
        <v>567.23031480422264</v>
      </c>
      <c r="L53" s="114">
        <f t="shared" si="24"/>
        <v>29.885555269875596</v>
      </c>
      <c r="M53" s="114">
        <f t="shared" si="24"/>
        <v>2.6983971096775234</v>
      </c>
      <c r="N53" s="114">
        <f t="shared" si="24"/>
        <v>0.31048327067494341</v>
      </c>
      <c r="O53" s="114">
        <f t="shared" si="24"/>
        <v>7.7615847999238454</v>
      </c>
      <c r="P53" s="114">
        <f t="shared" si="24"/>
        <v>26.639744539398389</v>
      </c>
      <c r="Q53" s="114">
        <f t="shared" si="24"/>
        <v>79.787433960987272</v>
      </c>
      <c r="R53" s="114">
        <f t="shared" si="24"/>
        <v>77.277387819722207</v>
      </c>
      <c r="S53" s="114">
        <f t="shared" si="24"/>
        <v>5.4108405632942524</v>
      </c>
      <c r="T53" s="114">
        <f t="shared" si="24"/>
        <v>47.760132947553771</v>
      </c>
      <c r="U53" s="114">
        <f t="shared" si="24"/>
        <v>222.77181830535318</v>
      </c>
      <c r="V53" s="114">
        <f t="shared" si="24"/>
        <v>11.235627091428821</v>
      </c>
      <c r="W53" s="114">
        <f t="shared" si="24"/>
        <v>7.9236673809876121</v>
      </c>
      <c r="X53" s="114">
        <f t="shared" si="24"/>
        <v>17.784058600241057</v>
      </c>
      <c r="Y53" s="114">
        <f t="shared" si="24"/>
        <v>111.08706565981238</v>
      </c>
      <c r="Z53" s="114">
        <f t="shared" si="24"/>
        <v>25.409032704789453</v>
      </c>
      <c r="AA53" s="114">
        <f t="shared" si="24"/>
        <v>215.44107266687243</v>
      </c>
      <c r="AB53" s="114">
        <f t="shared" si="24"/>
        <v>273.11948347478796</v>
      </c>
      <c r="AC53" s="114">
        <f t="shared" si="24"/>
        <v>107.63463477748979</v>
      </c>
    </row>
    <row r="54" spans="1:29" x14ac:dyDescent="0.35">
      <c r="A54" s="130">
        <v>2027</v>
      </c>
      <c r="B54" s="114">
        <f t="shared" si="3"/>
        <v>5666.7105265478158</v>
      </c>
      <c r="C54" s="114">
        <f t="shared" ref="C54:C57" si="25">C$3+C25</f>
        <v>1773.6511656511179</v>
      </c>
      <c r="D54" s="130">
        <f t="shared" si="1"/>
        <v>2027</v>
      </c>
      <c r="E54" s="114">
        <f t="shared" ref="E54:AC54" si="26">D$3+D25</f>
        <v>837.45298988627871</v>
      </c>
      <c r="F54" s="114">
        <f t="shared" si="26"/>
        <v>875.24618169074301</v>
      </c>
      <c r="G54" s="114">
        <f t="shared" si="26"/>
        <v>217.25835865601471</v>
      </c>
      <c r="H54" s="114">
        <f t="shared" si="26"/>
        <v>39.817529767641716</v>
      </c>
      <c r="I54" s="114">
        <f t="shared" si="26"/>
        <v>36.170099584499397</v>
      </c>
      <c r="J54" s="114">
        <f t="shared" si="26"/>
        <v>156.86407707027158</v>
      </c>
      <c r="K54" s="114">
        <f t="shared" si="26"/>
        <v>566.61571130618165</v>
      </c>
      <c r="L54" s="114">
        <f t="shared" si="26"/>
        <v>29.801731016175367</v>
      </c>
      <c r="M54" s="114">
        <f t="shared" si="26"/>
        <v>2.6758263540897738</v>
      </c>
      <c r="N54" s="114">
        <f t="shared" si="26"/>
        <v>0.30333887321166175</v>
      </c>
      <c r="O54" s="114">
        <f t="shared" si="26"/>
        <v>7.7622976816868636</v>
      </c>
      <c r="P54" s="114">
        <f t="shared" si="26"/>
        <v>26.584952065269299</v>
      </c>
      <c r="Q54" s="114">
        <f t="shared" si="26"/>
        <v>79.47012535042748</v>
      </c>
      <c r="R54" s="114">
        <f t="shared" si="26"/>
        <v>77.206654162768331</v>
      </c>
      <c r="S54" s="114">
        <f t="shared" si="26"/>
        <v>5.3858718270436894</v>
      </c>
      <c r="T54" s="114">
        <f t="shared" si="26"/>
        <v>47.467082193821255</v>
      </c>
      <c r="U54" s="114">
        <f t="shared" si="26"/>
        <v>218.40939056272123</v>
      </c>
      <c r="V54" s="114">
        <f t="shared" si="26"/>
        <v>10.894256671050236</v>
      </c>
      <c r="W54" s="114">
        <f t="shared" si="26"/>
        <v>7.8375133554973537</v>
      </c>
      <c r="X54" s="114">
        <f t="shared" si="26"/>
        <v>17.727202934923241</v>
      </c>
      <c r="Y54" s="114">
        <f t="shared" si="26"/>
        <v>111.71187221495113</v>
      </c>
      <c r="Z54" s="114">
        <f t="shared" si="26"/>
        <v>25.644521651770631</v>
      </c>
      <c r="AA54" s="114">
        <f t="shared" si="26"/>
        <v>211.85346379414202</v>
      </c>
      <c r="AB54" s="114">
        <f t="shared" si="26"/>
        <v>272.81537159446378</v>
      </c>
      <c r="AC54" s="114">
        <f t="shared" si="26"/>
        <v>114.00664635147506</v>
      </c>
    </row>
    <row r="55" spans="1:29" x14ac:dyDescent="0.35">
      <c r="A55" s="130">
        <v>2028</v>
      </c>
      <c r="B55" s="114">
        <f t="shared" si="3"/>
        <v>5667.0896058917369</v>
      </c>
      <c r="C55" s="114">
        <f t="shared" si="25"/>
        <v>1779.5437929999196</v>
      </c>
      <c r="D55" s="130">
        <f t="shared" si="1"/>
        <v>2028</v>
      </c>
      <c r="E55" s="114">
        <f t="shared" ref="E55:AC55" si="27">D$3+D26</f>
        <v>838.40757028975986</v>
      </c>
      <c r="F55" s="114">
        <f t="shared" si="27"/>
        <v>886.86951412521398</v>
      </c>
      <c r="G55" s="114">
        <f t="shared" si="27"/>
        <v>219.22346975400882</v>
      </c>
      <c r="H55" s="114">
        <f t="shared" si="27"/>
        <v>39.973716783272245</v>
      </c>
      <c r="I55" s="114">
        <f t="shared" si="27"/>
        <v>35.992218147330846</v>
      </c>
      <c r="J55" s="114">
        <f t="shared" si="27"/>
        <v>158.1630684746695</v>
      </c>
      <c r="K55" s="114">
        <f t="shared" si="27"/>
        <v>565.81435633808928</v>
      </c>
      <c r="L55" s="114">
        <f t="shared" si="27"/>
        <v>29.714993617632999</v>
      </c>
      <c r="M55" s="114">
        <f t="shared" si="27"/>
        <v>2.6549989430670911</v>
      </c>
      <c r="N55" s="114">
        <f t="shared" si="27"/>
        <v>0.29632327936936886</v>
      </c>
      <c r="O55" s="114">
        <f t="shared" si="27"/>
        <v>7.7749331837154765</v>
      </c>
      <c r="P55" s="114">
        <f t="shared" si="27"/>
        <v>26.530673356844975</v>
      </c>
      <c r="Q55" s="114">
        <f t="shared" si="27"/>
        <v>79.372794916981732</v>
      </c>
      <c r="R55" s="114">
        <f t="shared" si="27"/>
        <v>77.144776530389322</v>
      </c>
      <c r="S55" s="114">
        <f t="shared" si="27"/>
        <v>5.3590806524815617</v>
      </c>
      <c r="T55" s="114">
        <f t="shared" si="27"/>
        <v>47.411883356211618</v>
      </c>
      <c r="U55" s="114">
        <f t="shared" si="27"/>
        <v>213.2302674594024</v>
      </c>
      <c r="V55" s="114">
        <f t="shared" si="27"/>
        <v>10.555200170938576</v>
      </c>
      <c r="W55" s="114">
        <f t="shared" si="27"/>
        <v>7.741707099327285</v>
      </c>
      <c r="X55" s="114">
        <f t="shared" si="27"/>
        <v>17.664163324486985</v>
      </c>
      <c r="Y55" s="114">
        <f t="shared" si="27"/>
        <v>112.33859400424639</v>
      </c>
      <c r="Z55" s="114">
        <f t="shared" si="27"/>
        <v>25.686149563104642</v>
      </c>
      <c r="AA55" s="114">
        <f t="shared" si="27"/>
        <v>208.75320581101803</v>
      </c>
      <c r="AB55" s="114">
        <f t="shared" si="27"/>
        <v>272.19629409602641</v>
      </c>
      <c r="AC55" s="114">
        <f t="shared" si="27"/>
        <v>115.84985331025231</v>
      </c>
    </row>
    <row r="56" spans="1:29" x14ac:dyDescent="0.35">
      <c r="A56" s="130">
        <v>2029</v>
      </c>
      <c r="B56" s="114">
        <f t="shared" si="3"/>
        <v>5667.4764779189491</v>
      </c>
      <c r="C56" s="114">
        <f t="shared" si="25"/>
        <v>1785.3720171620919</v>
      </c>
      <c r="D56" s="130">
        <f t="shared" si="1"/>
        <v>2029</v>
      </c>
      <c r="E56" s="114">
        <f t="shared" ref="E56:AC56" si="28">D$3+D27</f>
        <v>838.98183924361774</v>
      </c>
      <c r="F56" s="114">
        <f t="shared" si="28"/>
        <v>898.24488357739119</v>
      </c>
      <c r="G56" s="114">
        <f t="shared" si="28"/>
        <v>221.13688193860497</v>
      </c>
      <c r="H56" s="114">
        <f t="shared" si="28"/>
        <v>40.011792541300125</v>
      </c>
      <c r="I56" s="114">
        <f t="shared" si="28"/>
        <v>35.817084517372635</v>
      </c>
      <c r="J56" s="114">
        <f t="shared" si="28"/>
        <v>159.42655636644164</v>
      </c>
      <c r="K56" s="114">
        <f t="shared" si="28"/>
        <v>564.87389783026629</v>
      </c>
      <c r="L56" s="114">
        <f t="shared" si="28"/>
        <v>29.636279832474699</v>
      </c>
      <c r="M56" s="114">
        <f t="shared" si="28"/>
        <v>2.6354890454051887</v>
      </c>
      <c r="N56" s="114">
        <f t="shared" si="28"/>
        <v>0.28942431675623592</v>
      </c>
      <c r="O56" s="114">
        <f t="shared" si="28"/>
        <v>7.7812073285975041</v>
      </c>
      <c r="P56" s="114">
        <f t="shared" si="28"/>
        <v>26.476467894097514</v>
      </c>
      <c r="Q56" s="114">
        <f t="shared" si="28"/>
        <v>79.404287873181914</v>
      </c>
      <c r="R56" s="114">
        <f t="shared" si="28"/>
        <v>77.086992092190115</v>
      </c>
      <c r="S56" s="114">
        <f t="shared" si="28"/>
        <v>5.3354759296826142</v>
      </c>
      <c r="T56" s="114">
        <f t="shared" si="28"/>
        <v>47.570467107278915</v>
      </c>
      <c r="U56" s="114">
        <f t="shared" si="28"/>
        <v>207.04957369644148</v>
      </c>
      <c r="V56" s="114">
        <f t="shared" si="28"/>
        <v>10.214900155262693</v>
      </c>
      <c r="W56" s="114">
        <f t="shared" si="28"/>
        <v>7.6399049420835814</v>
      </c>
      <c r="X56" s="114">
        <f t="shared" si="28"/>
        <v>17.599645417911738</v>
      </c>
      <c r="Y56" s="114">
        <f t="shared" si="28"/>
        <v>112.9665459808332</v>
      </c>
      <c r="Z56" s="114">
        <f t="shared" si="28"/>
        <v>25.685485679850558</v>
      </c>
      <c r="AA56" s="114">
        <f t="shared" si="28"/>
        <v>206.24527573301219</v>
      </c>
      <c r="AB56" s="114">
        <f t="shared" si="28"/>
        <v>271.04741103120028</v>
      </c>
      <c r="AC56" s="114">
        <f t="shared" si="28"/>
        <v>116.02852687310819</v>
      </c>
    </row>
    <row r="57" spans="1:29" x14ac:dyDescent="0.35">
      <c r="A57" s="130">
        <v>2030</v>
      </c>
      <c r="B57" s="114">
        <f t="shared" si="3"/>
        <v>5667.8565271331554</v>
      </c>
      <c r="C57" s="114">
        <f t="shared" si="25"/>
        <v>1791.1260003596735</v>
      </c>
      <c r="D57" s="130">
        <f t="shared" si="1"/>
        <v>2030</v>
      </c>
      <c r="E57" s="114">
        <f t="shared" ref="E57:AC57" si="29">D$3+D28</f>
        <v>838.93258309871317</v>
      </c>
      <c r="F57" s="114">
        <f t="shared" si="29"/>
        <v>909.36711560832418</v>
      </c>
      <c r="G57" s="114">
        <f t="shared" si="29"/>
        <v>223.04029962012675</v>
      </c>
      <c r="H57" s="114">
        <f t="shared" si="29"/>
        <v>39.992486677812437</v>
      </c>
      <c r="I57" s="114">
        <f t="shared" si="29"/>
        <v>35.639148717818166</v>
      </c>
      <c r="J57" s="114">
        <f t="shared" si="29"/>
        <v>160.65785730700748</v>
      </c>
      <c r="K57" s="114">
        <f t="shared" si="29"/>
        <v>563.83007283161226</v>
      </c>
      <c r="L57" s="114">
        <f t="shared" si="29"/>
        <v>29.563027638011711</v>
      </c>
      <c r="M57" s="114">
        <f t="shared" si="29"/>
        <v>2.6172048892359165</v>
      </c>
      <c r="N57" s="114">
        <f t="shared" si="29"/>
        <v>0.28263269948428321</v>
      </c>
      <c r="O57" s="114">
        <f t="shared" si="29"/>
        <v>7.7909384481429562</v>
      </c>
      <c r="P57" s="114">
        <f t="shared" si="29"/>
        <v>26.422283718769719</v>
      </c>
      <c r="Q57" s="114">
        <f t="shared" si="29"/>
        <v>79.479915311326977</v>
      </c>
      <c r="R57" s="114">
        <f t="shared" si="29"/>
        <v>77.033041692081042</v>
      </c>
      <c r="S57" s="114">
        <f t="shared" si="29"/>
        <v>5.3114430955870224</v>
      </c>
      <c r="T57" s="114">
        <f t="shared" si="29"/>
        <v>47.769323021189663</v>
      </c>
      <c r="U57" s="114">
        <f t="shared" si="29"/>
        <v>199.10851422169509</v>
      </c>
      <c r="V57" s="114">
        <f t="shared" si="29"/>
        <v>9.8800940441946619</v>
      </c>
      <c r="W57" s="114">
        <f t="shared" si="29"/>
        <v>7.5343014239220079</v>
      </c>
      <c r="X57" s="114">
        <f t="shared" si="29"/>
        <v>17.533735497231309</v>
      </c>
      <c r="Y57" s="114">
        <f t="shared" si="29"/>
        <v>113.59528832046091</v>
      </c>
      <c r="Z57" s="114">
        <f t="shared" si="29"/>
        <v>25.732457273740394</v>
      </c>
      <c r="AA57" s="114">
        <f t="shared" si="29"/>
        <v>204.40677680555768</v>
      </c>
      <c r="AB57" s="114">
        <f t="shared" si="29"/>
        <v>269.21913779553108</v>
      </c>
      <c r="AC57" s="114">
        <f t="shared" si="29"/>
        <v>115.88840110558371</v>
      </c>
    </row>
  </sheetData>
  <mergeCells count="2">
    <mergeCell ref="D1:AB1"/>
    <mergeCell ref="A30:AB3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J65"/>
  <sheetViews>
    <sheetView workbookViewId="0">
      <selection sqref="A1:XFD1048576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0" ht="37.5" customHeight="1" x14ac:dyDescent="0.3">
      <c r="A1" s="178" t="s">
        <v>287</v>
      </c>
      <c r="B1" s="178"/>
      <c r="C1" s="178"/>
    </row>
    <row r="2" spans="1:10" ht="15" x14ac:dyDescent="0.3">
      <c r="A2" s="183" t="s">
        <v>199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0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194"/>
      <c r="B4" s="194"/>
      <c r="C4" s="194"/>
      <c r="D4" s="194"/>
      <c r="E4" s="194"/>
      <c r="F4" s="194"/>
      <c r="G4" s="194"/>
      <c r="H4" s="194"/>
      <c r="I4" s="194"/>
      <c r="J4" s="194"/>
    </row>
    <row r="5" spans="1:10" s="5" customFormat="1" ht="11.5" x14ac:dyDescent="0.25">
      <c r="A5" s="195"/>
      <c r="B5" s="180" t="s">
        <v>1</v>
      </c>
      <c r="C5" s="189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thickBot="1" x14ac:dyDescent="0.3">
      <c r="A6" s="196"/>
      <c r="B6" s="181"/>
      <c r="C6" s="192"/>
      <c r="D6" s="192"/>
      <c r="E6" s="193"/>
      <c r="F6" s="181"/>
      <c r="G6" s="181"/>
      <c r="H6" s="181"/>
      <c r="I6" s="181"/>
      <c r="J6" s="181"/>
    </row>
    <row r="7" spans="1:10" s="5" customFormat="1" ht="11.5" x14ac:dyDescent="0.25">
      <c r="A7" s="196"/>
      <c r="B7" s="181"/>
      <c r="C7" s="180" t="s">
        <v>181</v>
      </c>
      <c r="D7" s="190" t="s">
        <v>182</v>
      </c>
      <c r="E7" s="180" t="s">
        <v>183</v>
      </c>
      <c r="F7" s="181"/>
      <c r="G7" s="181"/>
      <c r="H7" s="181"/>
      <c r="I7" s="181"/>
      <c r="J7" s="181"/>
    </row>
    <row r="8" spans="1:10" s="5" customFormat="1" ht="11.5" x14ac:dyDescent="0.25">
      <c r="A8" s="196"/>
      <c r="B8" s="181"/>
      <c r="C8" s="181"/>
      <c r="D8" s="198"/>
      <c r="E8" s="181"/>
      <c r="F8" s="181"/>
      <c r="G8" s="181"/>
      <c r="H8" s="181"/>
      <c r="I8" s="181"/>
      <c r="J8" s="181"/>
    </row>
    <row r="9" spans="1:10" s="5" customFormat="1" ht="11.5" x14ac:dyDescent="0.25">
      <c r="A9" s="196"/>
      <c r="B9" s="181"/>
      <c r="C9" s="181"/>
      <c r="D9" s="198"/>
      <c r="E9" s="181"/>
      <c r="F9" s="181"/>
      <c r="G9" s="181"/>
      <c r="H9" s="181"/>
      <c r="I9" s="181"/>
      <c r="J9" s="181"/>
    </row>
    <row r="10" spans="1:10" s="5" customFormat="1" ht="12" thickBot="1" x14ac:dyDescent="0.3">
      <c r="A10" s="197"/>
      <c r="B10" s="182"/>
      <c r="C10" s="182"/>
      <c r="D10" s="193"/>
      <c r="E10" s="182"/>
      <c r="F10" s="182"/>
      <c r="G10" s="182"/>
      <c r="H10" s="182"/>
      <c r="I10" s="182"/>
      <c r="J10" s="182"/>
    </row>
    <row r="11" spans="1:10" x14ac:dyDescent="0.3">
      <c r="A11" s="34" t="s">
        <v>2</v>
      </c>
      <c r="B11" s="33"/>
      <c r="C11" s="33"/>
      <c r="D11" s="33"/>
      <c r="E11" s="33"/>
      <c r="F11" s="33"/>
      <c r="G11" s="33"/>
      <c r="H11" s="33"/>
      <c r="I11" s="33"/>
      <c r="J11" s="33"/>
    </row>
    <row r="12" spans="1:10" x14ac:dyDescent="0.3">
      <c r="A12" s="29" t="s">
        <v>3</v>
      </c>
      <c r="B12" s="72">
        <v>1741.9</v>
      </c>
      <c r="C12" s="72">
        <v>741.8</v>
      </c>
      <c r="D12" s="72">
        <v>755.5</v>
      </c>
      <c r="E12" s="72">
        <v>240</v>
      </c>
      <c r="F12" s="72">
        <v>422.1</v>
      </c>
      <c r="G12" s="72">
        <v>13.6</v>
      </c>
      <c r="H12" s="72">
        <v>368.4</v>
      </c>
      <c r="I12" s="72">
        <v>190.9</v>
      </c>
      <c r="J12" s="72">
        <v>1103.8</v>
      </c>
    </row>
    <row r="13" spans="1:10" x14ac:dyDescent="0.3">
      <c r="A13" s="29" t="s">
        <v>191</v>
      </c>
      <c r="B13" s="72">
        <v>1717.8</v>
      </c>
      <c r="C13" s="72">
        <v>740.2</v>
      </c>
      <c r="D13" s="72">
        <v>753.6</v>
      </c>
      <c r="E13" s="72">
        <v>219.4</v>
      </c>
      <c r="F13" s="72">
        <v>422.1</v>
      </c>
      <c r="G13" s="72">
        <v>13.6</v>
      </c>
      <c r="H13" s="72">
        <v>368.4</v>
      </c>
      <c r="I13" s="72">
        <v>190.9</v>
      </c>
      <c r="J13" s="72">
        <v>1082.0999999999999</v>
      </c>
    </row>
    <row r="14" spans="1:10" x14ac:dyDescent="0.3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3">
      <c r="A15" s="29" t="s">
        <v>129</v>
      </c>
      <c r="B15" s="72">
        <v>125.6</v>
      </c>
      <c r="C15" s="72">
        <v>60.6</v>
      </c>
      <c r="D15" s="72">
        <v>49</v>
      </c>
      <c r="E15" s="72">
        <v>15.4</v>
      </c>
      <c r="F15" s="72">
        <v>3.4</v>
      </c>
      <c r="G15" s="72" t="s">
        <v>16</v>
      </c>
      <c r="H15" s="72" t="s">
        <v>16</v>
      </c>
      <c r="I15" s="72" t="s">
        <v>16</v>
      </c>
      <c r="J15" s="72">
        <v>66.3</v>
      </c>
    </row>
    <row r="16" spans="1:10" x14ac:dyDescent="0.3">
      <c r="A16" s="29" t="s">
        <v>130</v>
      </c>
      <c r="B16" s="72">
        <v>130.9</v>
      </c>
      <c r="C16" s="72">
        <v>61.2</v>
      </c>
      <c r="D16" s="72">
        <v>50.9</v>
      </c>
      <c r="E16" s="72">
        <v>18.2</v>
      </c>
      <c r="F16" s="72">
        <v>3.7</v>
      </c>
      <c r="G16" s="72" t="s">
        <v>16</v>
      </c>
      <c r="H16" s="72" t="s">
        <v>16</v>
      </c>
      <c r="I16" s="72" t="s">
        <v>16</v>
      </c>
      <c r="J16" s="72">
        <v>71.2</v>
      </c>
    </row>
    <row r="17" spans="1:10" x14ac:dyDescent="0.3">
      <c r="A17" s="29" t="s">
        <v>131</v>
      </c>
      <c r="B17" s="72">
        <v>-5.3</v>
      </c>
      <c r="C17" s="72">
        <v>-0.6</v>
      </c>
      <c r="D17" s="72">
        <v>-2</v>
      </c>
      <c r="E17" s="72">
        <v>-2.8</v>
      </c>
      <c r="F17" s="72">
        <v>-0.4</v>
      </c>
      <c r="G17" s="72" t="s">
        <v>16</v>
      </c>
      <c r="H17" s="72" t="s">
        <v>16</v>
      </c>
      <c r="I17" s="72" t="s">
        <v>16</v>
      </c>
      <c r="J17" s="72">
        <v>-4.9000000000000004</v>
      </c>
    </row>
    <row r="18" spans="1:10" x14ac:dyDescent="0.3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x14ac:dyDescent="0.3">
      <c r="A19" s="29" t="s">
        <v>129</v>
      </c>
      <c r="B19" s="72">
        <v>23.2</v>
      </c>
      <c r="C19" s="72">
        <v>0.5</v>
      </c>
      <c r="D19" s="72">
        <v>2.4</v>
      </c>
      <c r="E19" s="72">
        <v>19.8</v>
      </c>
      <c r="F19" s="72">
        <v>16.100000000000001</v>
      </c>
      <c r="G19" s="72">
        <v>0.1</v>
      </c>
      <c r="H19" s="72" t="s">
        <v>16</v>
      </c>
      <c r="I19" s="72" t="s">
        <v>16</v>
      </c>
      <c r="J19" s="72">
        <v>30.2</v>
      </c>
    </row>
    <row r="20" spans="1:10" x14ac:dyDescent="0.3">
      <c r="A20" s="29" t="s">
        <v>130</v>
      </c>
      <c r="B20" s="72">
        <v>21.8</v>
      </c>
      <c r="C20" s="72">
        <v>0.6</v>
      </c>
      <c r="D20" s="72">
        <v>2.5</v>
      </c>
      <c r="E20" s="72">
        <v>18.2</v>
      </c>
      <c r="F20" s="72">
        <v>16.5</v>
      </c>
      <c r="G20" s="72">
        <v>0.1</v>
      </c>
      <c r="H20" s="72" t="s">
        <v>16</v>
      </c>
      <c r="I20" s="72" t="s">
        <v>16</v>
      </c>
      <c r="J20" s="72">
        <v>28.4</v>
      </c>
    </row>
    <row r="21" spans="1:10" x14ac:dyDescent="0.3">
      <c r="A21" s="29" t="s">
        <v>140</v>
      </c>
      <c r="B21" s="72">
        <v>1.4</v>
      </c>
      <c r="C21" s="72">
        <v>-0.1</v>
      </c>
      <c r="D21" s="72">
        <v>-0.1</v>
      </c>
      <c r="E21" s="72">
        <v>1.5</v>
      </c>
      <c r="F21" s="72">
        <v>-0.4</v>
      </c>
      <c r="G21" s="72">
        <v>0</v>
      </c>
      <c r="H21" s="72" t="s">
        <v>16</v>
      </c>
      <c r="I21" s="72" t="s">
        <v>16</v>
      </c>
      <c r="J21" s="72">
        <v>1.7</v>
      </c>
    </row>
    <row r="22" spans="1:10" x14ac:dyDescent="0.3">
      <c r="A22" s="29" t="s">
        <v>9</v>
      </c>
      <c r="B22" s="72">
        <v>27.7</v>
      </c>
      <c r="C22" s="72">
        <v>1.2</v>
      </c>
      <c r="D22" s="72">
        <v>9.3000000000000007</v>
      </c>
      <c r="E22" s="72">
        <v>17.2</v>
      </c>
      <c r="F22" s="72">
        <v>1.8</v>
      </c>
      <c r="G22" s="72" t="s">
        <v>16</v>
      </c>
      <c r="H22" s="72">
        <v>2.9</v>
      </c>
      <c r="I22" s="72" t="s">
        <v>16</v>
      </c>
      <c r="J22" s="72">
        <v>27.5</v>
      </c>
    </row>
    <row r="23" spans="1:10" ht="14.5" thickBot="1" x14ac:dyDescent="0.35">
      <c r="A23" s="26" t="s">
        <v>10</v>
      </c>
      <c r="B23" s="73">
        <v>1741.6</v>
      </c>
      <c r="C23" s="73">
        <v>740.7</v>
      </c>
      <c r="D23" s="73">
        <v>760.8</v>
      </c>
      <c r="E23" s="73">
        <v>235.3</v>
      </c>
      <c r="F23" s="73">
        <v>423.1</v>
      </c>
      <c r="G23" s="73">
        <v>13.6</v>
      </c>
      <c r="H23" s="73">
        <v>371.2</v>
      </c>
      <c r="I23" s="73">
        <v>190.9</v>
      </c>
      <c r="J23" s="73">
        <v>1106.4000000000001</v>
      </c>
    </row>
    <row r="24" spans="1:10" x14ac:dyDescent="0.3">
      <c r="A24" s="7" t="s">
        <v>11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3">
      <c r="A25" s="29" t="s">
        <v>12</v>
      </c>
      <c r="B25" s="72">
        <v>644.5</v>
      </c>
      <c r="C25" s="72">
        <v>343.1</v>
      </c>
      <c r="D25" s="72">
        <v>206.2</v>
      </c>
      <c r="E25" s="72">
        <v>95.1</v>
      </c>
      <c r="F25" s="72">
        <v>197.7</v>
      </c>
      <c r="G25" s="72" t="s">
        <v>16</v>
      </c>
      <c r="H25" s="72">
        <v>4.9000000000000004</v>
      </c>
      <c r="I25" s="72" t="s">
        <v>16</v>
      </c>
      <c r="J25" s="72">
        <v>390.6</v>
      </c>
    </row>
    <row r="26" spans="1:10" x14ac:dyDescent="0.3">
      <c r="A26" s="29" t="s">
        <v>96</v>
      </c>
      <c r="B26" s="72">
        <v>1097</v>
      </c>
      <c r="C26" s="72">
        <v>397.6</v>
      </c>
      <c r="D26" s="72">
        <v>554.6</v>
      </c>
      <c r="E26" s="72">
        <v>140.19999999999999</v>
      </c>
      <c r="F26" s="72">
        <v>225.4</v>
      </c>
      <c r="G26" s="72">
        <v>13.6</v>
      </c>
      <c r="H26" s="72">
        <v>366.3</v>
      </c>
      <c r="I26" s="72">
        <v>190.9</v>
      </c>
      <c r="J26" s="72">
        <v>715.9</v>
      </c>
    </row>
    <row r="27" spans="1:10" x14ac:dyDescent="0.3">
      <c r="A27" s="29" t="s">
        <v>109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0" ht="23" x14ac:dyDescent="0.3">
      <c r="A28" s="29" t="s">
        <v>43</v>
      </c>
      <c r="B28" s="72">
        <v>415.5</v>
      </c>
      <c r="C28" s="72">
        <v>1</v>
      </c>
      <c r="D28" s="72">
        <v>317.39999999999998</v>
      </c>
      <c r="E28" s="72">
        <v>95.8</v>
      </c>
      <c r="F28" s="72">
        <v>16.2</v>
      </c>
      <c r="G28" s="72">
        <v>6.8</v>
      </c>
      <c r="H28" s="72">
        <v>1.4</v>
      </c>
      <c r="I28" s="72" t="s">
        <v>16</v>
      </c>
      <c r="J28" s="72">
        <v>435.5</v>
      </c>
    </row>
    <row r="29" spans="1:10" x14ac:dyDescent="0.3">
      <c r="A29" s="29" t="s">
        <v>44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0" ht="23" x14ac:dyDescent="0.3">
      <c r="A30" s="29" t="s">
        <v>45</v>
      </c>
      <c r="B30" s="72">
        <v>385.9</v>
      </c>
      <c r="C30" s="72">
        <v>347.5</v>
      </c>
      <c r="D30" s="72">
        <v>10.199999999999999</v>
      </c>
      <c r="E30" s="72">
        <v>28.2</v>
      </c>
      <c r="F30" s="72">
        <v>7.7</v>
      </c>
      <c r="G30" s="72" t="s">
        <v>16</v>
      </c>
      <c r="H30" s="72" t="s">
        <v>16</v>
      </c>
      <c r="I30" s="72" t="s">
        <v>16</v>
      </c>
      <c r="J30" s="72" t="s">
        <v>16</v>
      </c>
    </row>
    <row r="31" spans="1:10" ht="23" x14ac:dyDescent="0.3">
      <c r="A31" s="29" t="s">
        <v>83</v>
      </c>
      <c r="B31" s="72">
        <v>74.2</v>
      </c>
      <c r="C31" s="72">
        <v>41.5</v>
      </c>
      <c r="D31" s="72">
        <v>32.4</v>
      </c>
      <c r="E31" s="72">
        <v>0.2</v>
      </c>
      <c r="F31" s="72">
        <v>22</v>
      </c>
      <c r="G31" s="72" t="s">
        <v>16</v>
      </c>
      <c r="H31" s="72" t="s">
        <v>16</v>
      </c>
      <c r="I31" s="72" t="s">
        <v>16</v>
      </c>
      <c r="J31" s="72" t="s">
        <v>16</v>
      </c>
    </row>
    <row r="32" spans="1:10" ht="23" x14ac:dyDescent="0.3">
      <c r="A32" s="29" t="s">
        <v>47</v>
      </c>
      <c r="B32" s="72">
        <v>8.6999999999999993</v>
      </c>
      <c r="C32" s="72">
        <v>0.2</v>
      </c>
      <c r="D32" s="72">
        <v>8.4</v>
      </c>
      <c r="E32" s="72">
        <v>0</v>
      </c>
      <c r="F32" s="72">
        <v>12.6</v>
      </c>
      <c r="G32" s="72">
        <v>0</v>
      </c>
      <c r="H32" s="72" t="s">
        <v>16</v>
      </c>
      <c r="I32" s="72" t="s">
        <v>16</v>
      </c>
      <c r="J32" s="72" t="s">
        <v>16</v>
      </c>
    </row>
    <row r="33" spans="1:10" x14ac:dyDescent="0.3">
      <c r="A33" s="29" t="s">
        <v>84</v>
      </c>
      <c r="B33" s="72">
        <v>198</v>
      </c>
      <c r="C33" s="72">
        <v>0.4</v>
      </c>
      <c r="D33" s="72">
        <v>178.4</v>
      </c>
      <c r="E33" s="72">
        <v>15.9</v>
      </c>
      <c r="F33" s="72">
        <v>166.9</v>
      </c>
      <c r="G33" s="72">
        <v>6.8</v>
      </c>
      <c r="H33" s="72">
        <v>328.1</v>
      </c>
      <c r="I33" s="72">
        <v>176.9</v>
      </c>
      <c r="J33" s="72">
        <v>266.10000000000002</v>
      </c>
    </row>
    <row r="34" spans="1:10" ht="23" x14ac:dyDescent="0.3">
      <c r="A34" s="29" t="s">
        <v>110</v>
      </c>
      <c r="B34" s="72">
        <v>14.7</v>
      </c>
      <c r="C34" s="72">
        <v>6.9</v>
      </c>
      <c r="D34" s="72">
        <v>7.8</v>
      </c>
      <c r="E34" s="72" t="s">
        <v>16</v>
      </c>
      <c r="F34" s="72" t="s">
        <v>16</v>
      </c>
      <c r="G34" s="72" t="s">
        <v>16</v>
      </c>
      <c r="H34" s="72">
        <v>36.700000000000003</v>
      </c>
      <c r="I34" s="72">
        <v>14.1</v>
      </c>
      <c r="J34" s="72">
        <v>14.7</v>
      </c>
    </row>
    <row r="35" spans="1:10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ht="23" x14ac:dyDescent="0.3">
      <c r="A36" s="29" t="s">
        <v>126</v>
      </c>
      <c r="B36" s="72">
        <v>1.2</v>
      </c>
      <c r="C36" s="72">
        <v>0</v>
      </c>
      <c r="D36" s="72">
        <v>1</v>
      </c>
      <c r="E36" s="72">
        <v>0.1</v>
      </c>
      <c r="F36" s="72" t="s">
        <v>16</v>
      </c>
      <c r="G36" s="72">
        <v>0.05</v>
      </c>
      <c r="H36" s="72">
        <v>5.3</v>
      </c>
      <c r="I36" s="72">
        <v>3.6</v>
      </c>
      <c r="J36" s="72">
        <v>1.5</v>
      </c>
    </row>
    <row r="37" spans="1:10" x14ac:dyDescent="0.3">
      <c r="A37" s="29" t="s">
        <v>19</v>
      </c>
      <c r="B37" s="72">
        <v>86.6</v>
      </c>
      <c r="C37" s="72">
        <v>0.4</v>
      </c>
      <c r="D37" s="72">
        <v>75.8</v>
      </c>
      <c r="E37" s="72">
        <v>10.199999999999999</v>
      </c>
      <c r="F37" s="72">
        <v>60.6</v>
      </c>
      <c r="G37" s="72">
        <v>6.6</v>
      </c>
      <c r="H37" s="72">
        <v>197.4</v>
      </c>
      <c r="I37" s="72">
        <v>76.099999999999994</v>
      </c>
      <c r="J37" s="72">
        <v>144.30000000000001</v>
      </c>
    </row>
    <row r="38" spans="1:10" x14ac:dyDescent="0.3">
      <c r="A38" s="29" t="s">
        <v>20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0" x14ac:dyDescent="0.3">
      <c r="A39" s="29" t="s">
        <v>100</v>
      </c>
      <c r="B39" s="72">
        <v>17.5</v>
      </c>
      <c r="C39" s="72">
        <v>0.3</v>
      </c>
      <c r="D39" s="72">
        <v>16.600000000000001</v>
      </c>
      <c r="E39" s="72">
        <v>0.6</v>
      </c>
      <c r="F39" s="72">
        <v>4.3</v>
      </c>
      <c r="G39" s="72">
        <v>0</v>
      </c>
      <c r="H39" s="72">
        <v>43.5</v>
      </c>
      <c r="I39" s="72">
        <v>5.0999999999999996</v>
      </c>
      <c r="J39" s="72">
        <v>18.2</v>
      </c>
    </row>
    <row r="40" spans="1:10" x14ac:dyDescent="0.3">
      <c r="A40" s="29" t="s">
        <v>22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ht="23" x14ac:dyDescent="0.3">
      <c r="A41" s="29" t="s">
        <v>132</v>
      </c>
      <c r="B41" s="72">
        <v>0.5</v>
      </c>
      <c r="C41" s="72" t="s">
        <v>16</v>
      </c>
      <c r="D41" s="72">
        <v>0.04</v>
      </c>
      <c r="E41" s="72">
        <v>0.5</v>
      </c>
      <c r="F41" s="72">
        <v>0.9</v>
      </c>
      <c r="G41" s="72">
        <v>0</v>
      </c>
      <c r="H41" s="72">
        <v>2.9</v>
      </c>
      <c r="I41" s="72">
        <v>0.8</v>
      </c>
      <c r="J41" s="72">
        <v>0.5</v>
      </c>
    </row>
    <row r="42" spans="1:10" ht="34.5" x14ac:dyDescent="0.3">
      <c r="A42" s="29" t="s">
        <v>203</v>
      </c>
      <c r="B42" s="72">
        <v>14.4</v>
      </c>
      <c r="C42" s="72">
        <v>0.2</v>
      </c>
      <c r="D42" s="72">
        <v>14.3</v>
      </c>
      <c r="E42" s="72" t="s">
        <v>16</v>
      </c>
      <c r="F42" s="72">
        <v>1</v>
      </c>
      <c r="G42" s="72">
        <v>0</v>
      </c>
      <c r="H42" s="72">
        <v>31.1</v>
      </c>
      <c r="I42" s="72">
        <v>2.9</v>
      </c>
      <c r="J42" s="72">
        <v>14.6</v>
      </c>
    </row>
    <row r="43" spans="1:10" x14ac:dyDescent="0.3">
      <c r="A43" s="29" t="s">
        <v>133</v>
      </c>
      <c r="B43" s="72">
        <v>2.1</v>
      </c>
      <c r="C43" s="72">
        <v>0.04</v>
      </c>
      <c r="D43" s="72">
        <v>2</v>
      </c>
      <c r="E43" s="72">
        <v>0.1</v>
      </c>
      <c r="F43" s="72">
        <v>1.3</v>
      </c>
      <c r="G43" s="72">
        <v>0</v>
      </c>
      <c r="H43" s="72">
        <v>6.9</v>
      </c>
      <c r="I43" s="72">
        <v>0.9</v>
      </c>
      <c r="J43" s="72">
        <v>2.5</v>
      </c>
    </row>
    <row r="44" spans="1:10" x14ac:dyDescent="0.3">
      <c r="A44" s="29" t="s">
        <v>102</v>
      </c>
      <c r="B44" s="72">
        <v>63</v>
      </c>
      <c r="C44" s="72">
        <v>0</v>
      </c>
      <c r="D44" s="72">
        <v>57.3</v>
      </c>
      <c r="E44" s="72">
        <v>5.5</v>
      </c>
      <c r="F44" s="72">
        <v>54.3</v>
      </c>
      <c r="G44" s="72">
        <v>6.6</v>
      </c>
      <c r="H44" s="72">
        <v>113.3</v>
      </c>
      <c r="I44" s="72">
        <v>61.1</v>
      </c>
      <c r="J44" s="72">
        <v>119.6</v>
      </c>
    </row>
    <row r="45" spans="1:10" x14ac:dyDescent="0.3">
      <c r="A45" s="29" t="s">
        <v>25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34.5" x14ac:dyDescent="0.3">
      <c r="A46" s="29" t="s">
        <v>206</v>
      </c>
      <c r="B46" s="72">
        <v>2.9</v>
      </c>
      <c r="C46" s="72">
        <v>0</v>
      </c>
      <c r="D46" s="72">
        <v>2.7</v>
      </c>
      <c r="E46" s="72">
        <v>0.2</v>
      </c>
      <c r="F46" s="72">
        <v>1.3</v>
      </c>
      <c r="G46" s="72">
        <v>0.1</v>
      </c>
      <c r="H46" s="72">
        <v>6</v>
      </c>
      <c r="I46" s="72">
        <v>6.1</v>
      </c>
      <c r="J46" s="72">
        <v>3.1</v>
      </c>
    </row>
    <row r="47" spans="1:10" ht="23" x14ac:dyDescent="0.3">
      <c r="A47" s="29" t="s">
        <v>26</v>
      </c>
      <c r="B47" s="72">
        <v>0.1</v>
      </c>
      <c r="C47" s="72" t="s">
        <v>16</v>
      </c>
      <c r="D47" s="72">
        <v>0.1</v>
      </c>
      <c r="E47" s="72">
        <v>0</v>
      </c>
      <c r="F47" s="72">
        <v>0</v>
      </c>
      <c r="G47" s="72">
        <v>0</v>
      </c>
      <c r="H47" s="72">
        <v>1.3</v>
      </c>
      <c r="I47" s="72">
        <v>0.4</v>
      </c>
      <c r="J47" s="72">
        <v>0.1</v>
      </c>
    </row>
    <row r="48" spans="1:10" ht="23" x14ac:dyDescent="0.3">
      <c r="A48" s="29" t="s">
        <v>207</v>
      </c>
      <c r="B48" s="72">
        <v>0</v>
      </c>
      <c r="C48" s="72" t="s">
        <v>16</v>
      </c>
      <c r="D48" s="72">
        <v>0</v>
      </c>
      <c r="E48" s="72">
        <v>0</v>
      </c>
      <c r="F48" s="72">
        <v>0</v>
      </c>
      <c r="G48" s="72" t="s">
        <v>16</v>
      </c>
      <c r="H48" s="72">
        <v>0.1</v>
      </c>
      <c r="I48" s="72">
        <v>0.1</v>
      </c>
      <c r="J48" s="72">
        <v>0</v>
      </c>
    </row>
    <row r="49" spans="1:10" ht="23" x14ac:dyDescent="0.3">
      <c r="A49" s="29" t="s">
        <v>208</v>
      </c>
      <c r="B49" s="72">
        <v>0.2</v>
      </c>
      <c r="C49" s="72" t="s">
        <v>16</v>
      </c>
      <c r="D49" s="72">
        <v>0.1</v>
      </c>
      <c r="E49" s="72">
        <v>0</v>
      </c>
      <c r="F49" s="72">
        <v>0.5</v>
      </c>
      <c r="G49" s="72">
        <v>0.2</v>
      </c>
      <c r="H49" s="72">
        <v>1.4</v>
      </c>
      <c r="I49" s="72">
        <v>1.6</v>
      </c>
      <c r="J49" s="72">
        <v>0.4</v>
      </c>
    </row>
    <row r="50" spans="1:10" ht="34.5" x14ac:dyDescent="0.3">
      <c r="A50" s="29" t="s">
        <v>204</v>
      </c>
      <c r="B50" s="72">
        <v>0.4</v>
      </c>
      <c r="C50" s="72" t="s">
        <v>16</v>
      </c>
      <c r="D50" s="72">
        <v>0.3</v>
      </c>
      <c r="E50" s="72">
        <v>0</v>
      </c>
      <c r="F50" s="72">
        <v>0.8</v>
      </c>
      <c r="G50" s="72">
        <v>0.1</v>
      </c>
      <c r="H50" s="72">
        <v>7.7</v>
      </c>
      <c r="I50" s="72">
        <v>6.1</v>
      </c>
      <c r="J50" s="72">
        <v>1.1000000000000001</v>
      </c>
    </row>
    <row r="51" spans="1:10" ht="23" x14ac:dyDescent="0.3">
      <c r="A51" s="29" t="s">
        <v>27</v>
      </c>
      <c r="B51" s="72">
        <v>6.7</v>
      </c>
      <c r="C51" s="72" t="s">
        <v>16</v>
      </c>
      <c r="D51" s="72">
        <v>5.9</v>
      </c>
      <c r="E51" s="72">
        <v>0.8</v>
      </c>
      <c r="F51" s="72">
        <v>17.7</v>
      </c>
      <c r="G51" s="72">
        <v>0.5</v>
      </c>
      <c r="H51" s="72">
        <v>8</v>
      </c>
      <c r="I51" s="72">
        <v>10.3</v>
      </c>
      <c r="J51" s="72">
        <v>24.8</v>
      </c>
    </row>
    <row r="52" spans="1:10" x14ac:dyDescent="0.3">
      <c r="A52" s="29" t="s">
        <v>28</v>
      </c>
      <c r="B52" s="72">
        <v>5.5</v>
      </c>
      <c r="C52" s="72">
        <v>0</v>
      </c>
      <c r="D52" s="72">
        <v>5.3</v>
      </c>
      <c r="E52" s="72">
        <v>0.1</v>
      </c>
      <c r="F52" s="72">
        <v>2.5</v>
      </c>
      <c r="G52" s="72">
        <v>0.2</v>
      </c>
      <c r="H52" s="72">
        <v>14.4</v>
      </c>
      <c r="I52" s="72">
        <v>16.100000000000001</v>
      </c>
      <c r="J52" s="72">
        <v>8</v>
      </c>
    </row>
    <row r="53" spans="1:10" ht="23" x14ac:dyDescent="0.3">
      <c r="A53" s="29" t="s">
        <v>209</v>
      </c>
      <c r="B53" s="72">
        <v>0.1</v>
      </c>
      <c r="C53" s="72" t="s">
        <v>16</v>
      </c>
      <c r="D53" s="72">
        <v>0.1</v>
      </c>
      <c r="E53" s="72">
        <v>0</v>
      </c>
      <c r="F53" s="72">
        <v>0.1</v>
      </c>
      <c r="G53" s="72" t="s">
        <v>16</v>
      </c>
      <c r="H53" s="72">
        <v>2.2000000000000002</v>
      </c>
      <c r="I53" s="72">
        <v>0.7</v>
      </c>
      <c r="J53" s="72">
        <v>0.1</v>
      </c>
    </row>
    <row r="54" spans="1:10" ht="34.5" x14ac:dyDescent="0.3">
      <c r="A54" s="29" t="s">
        <v>210</v>
      </c>
      <c r="B54" s="72">
        <v>18.5</v>
      </c>
      <c r="C54" s="72">
        <v>0</v>
      </c>
      <c r="D54" s="72">
        <v>17.2</v>
      </c>
      <c r="E54" s="72">
        <v>1.3</v>
      </c>
      <c r="F54" s="72">
        <v>1</v>
      </c>
      <c r="G54" s="72">
        <v>0</v>
      </c>
      <c r="H54" s="72">
        <v>6.1</v>
      </c>
      <c r="I54" s="72">
        <v>2.9</v>
      </c>
      <c r="J54" s="72">
        <v>18.8</v>
      </c>
    </row>
    <row r="55" spans="1:10" ht="34.5" x14ac:dyDescent="0.3">
      <c r="A55" s="29" t="s">
        <v>211</v>
      </c>
      <c r="B55" s="72">
        <v>24.8</v>
      </c>
      <c r="C55" s="72">
        <v>0</v>
      </c>
      <c r="D55" s="72">
        <v>21.8</v>
      </c>
      <c r="E55" s="72">
        <v>3</v>
      </c>
      <c r="F55" s="72">
        <v>29.4</v>
      </c>
      <c r="G55" s="72">
        <v>5.5</v>
      </c>
      <c r="H55" s="72">
        <v>52.7</v>
      </c>
      <c r="I55" s="72">
        <v>10.5</v>
      </c>
      <c r="J55" s="72">
        <v>59.1</v>
      </c>
    </row>
    <row r="56" spans="1:10" ht="23" x14ac:dyDescent="0.3">
      <c r="A56" s="29" t="s">
        <v>29</v>
      </c>
      <c r="B56" s="72">
        <v>1.9</v>
      </c>
      <c r="C56" s="72" t="s">
        <v>16</v>
      </c>
      <c r="D56" s="72">
        <v>1.8</v>
      </c>
      <c r="E56" s="72">
        <v>0</v>
      </c>
      <c r="F56" s="72">
        <v>0.3</v>
      </c>
      <c r="G56" s="72">
        <v>0</v>
      </c>
      <c r="H56" s="72">
        <v>5.3</v>
      </c>
      <c r="I56" s="72">
        <v>1.8</v>
      </c>
      <c r="J56" s="72">
        <v>1.9</v>
      </c>
    </row>
    <row r="57" spans="1:10" ht="46" x14ac:dyDescent="0.3">
      <c r="A57" s="29" t="s">
        <v>205</v>
      </c>
      <c r="B57" s="72">
        <v>0.3</v>
      </c>
      <c r="C57" s="72" t="s">
        <v>16</v>
      </c>
      <c r="D57" s="72">
        <v>0.3</v>
      </c>
      <c r="E57" s="72">
        <v>0</v>
      </c>
      <c r="F57" s="72">
        <v>0.2</v>
      </c>
      <c r="G57" s="72">
        <v>0</v>
      </c>
      <c r="H57" s="72">
        <v>2.8</v>
      </c>
      <c r="I57" s="72">
        <v>1.6</v>
      </c>
      <c r="J57" s="72">
        <v>0.3</v>
      </c>
    </row>
    <row r="58" spans="1:10" ht="23" x14ac:dyDescent="0.3">
      <c r="A58" s="29" t="s">
        <v>212</v>
      </c>
      <c r="B58" s="72">
        <v>1.4</v>
      </c>
      <c r="C58" s="72" t="s">
        <v>16</v>
      </c>
      <c r="D58" s="72">
        <v>1.4</v>
      </c>
      <c r="E58" s="72">
        <v>0</v>
      </c>
      <c r="F58" s="72">
        <v>0.4</v>
      </c>
      <c r="G58" s="72">
        <v>0</v>
      </c>
      <c r="H58" s="72">
        <v>4.5</v>
      </c>
      <c r="I58" s="72">
        <v>2.7</v>
      </c>
      <c r="J58" s="72">
        <v>1.6</v>
      </c>
    </row>
    <row r="59" spans="1:10" ht="23" x14ac:dyDescent="0.3">
      <c r="A59" s="29" t="s">
        <v>213</v>
      </c>
      <c r="B59" s="72">
        <v>6</v>
      </c>
      <c r="C59" s="72" t="s">
        <v>16</v>
      </c>
      <c r="D59" s="72">
        <v>1.9</v>
      </c>
      <c r="E59" s="72">
        <v>4.0999999999999996</v>
      </c>
      <c r="F59" s="72">
        <v>2</v>
      </c>
      <c r="G59" s="72">
        <v>0</v>
      </c>
      <c r="H59" s="72">
        <v>40.700000000000003</v>
      </c>
      <c r="I59" s="72">
        <v>9.9</v>
      </c>
      <c r="J59" s="72">
        <v>6.5</v>
      </c>
    </row>
    <row r="60" spans="1:10" x14ac:dyDescent="0.3">
      <c r="A60" s="29" t="s">
        <v>30</v>
      </c>
      <c r="B60" s="72">
        <v>3.1</v>
      </c>
      <c r="C60" s="72">
        <v>0</v>
      </c>
      <c r="D60" s="72">
        <v>3</v>
      </c>
      <c r="E60" s="72">
        <v>0.1</v>
      </c>
      <c r="F60" s="72">
        <v>3.9</v>
      </c>
      <c r="G60" s="72" t="s">
        <v>16</v>
      </c>
      <c r="H60" s="72">
        <v>4.3</v>
      </c>
      <c r="I60" s="72">
        <v>1.2</v>
      </c>
      <c r="J60" s="72">
        <v>3.3</v>
      </c>
    </row>
    <row r="61" spans="1:10" x14ac:dyDescent="0.3">
      <c r="A61" s="29" t="s">
        <v>31</v>
      </c>
      <c r="B61" s="72">
        <v>44.7</v>
      </c>
      <c r="C61" s="72">
        <v>0.02</v>
      </c>
      <c r="D61" s="72">
        <v>44.4</v>
      </c>
      <c r="E61" s="72">
        <v>0.3</v>
      </c>
      <c r="F61" s="72">
        <v>31.7</v>
      </c>
      <c r="G61" s="72">
        <v>0</v>
      </c>
      <c r="H61" s="72">
        <v>31.4</v>
      </c>
      <c r="I61" s="72">
        <v>3.4</v>
      </c>
      <c r="J61" s="72">
        <v>46</v>
      </c>
    </row>
    <row r="62" spans="1:10" x14ac:dyDescent="0.3">
      <c r="A62" s="29" t="s">
        <v>32</v>
      </c>
      <c r="B62" s="72">
        <v>6.4</v>
      </c>
      <c r="C62" s="72">
        <v>0.06</v>
      </c>
      <c r="D62" s="72">
        <v>3.2</v>
      </c>
      <c r="E62" s="72">
        <v>2</v>
      </c>
      <c r="F62" s="72">
        <v>12.8</v>
      </c>
      <c r="G62" s="72">
        <v>0.1</v>
      </c>
      <c r="H62" s="72">
        <v>42.5</v>
      </c>
      <c r="I62" s="72">
        <v>20.100000000000001</v>
      </c>
      <c r="J62" s="72">
        <v>7.4</v>
      </c>
    </row>
    <row r="63" spans="1:10" ht="14.5" thickBot="1" x14ac:dyDescent="0.35">
      <c r="A63" s="26" t="s">
        <v>33</v>
      </c>
      <c r="B63" s="72">
        <v>56</v>
      </c>
      <c r="C63" s="73" t="s">
        <v>16</v>
      </c>
      <c r="D63" s="73">
        <v>51</v>
      </c>
      <c r="E63" s="73">
        <v>3.3</v>
      </c>
      <c r="F63" s="73">
        <v>51.7</v>
      </c>
      <c r="G63" s="73" t="s">
        <v>16</v>
      </c>
      <c r="H63" s="73">
        <v>47.3</v>
      </c>
      <c r="I63" s="73">
        <v>72.5</v>
      </c>
      <c r="J63" s="73">
        <v>62.8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5" spans="1:1" x14ac:dyDescent="0.3">
      <c r="A65" s="36"/>
    </row>
  </sheetData>
  <mergeCells count="16">
    <mergeCell ref="A1:C1"/>
    <mergeCell ref="A64:J64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J65"/>
  <sheetViews>
    <sheetView workbookViewId="0">
      <selection sqref="A1:XFD1048576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0" ht="36" customHeight="1" x14ac:dyDescent="0.3">
      <c r="A1" s="178" t="s">
        <v>287</v>
      </c>
      <c r="B1" s="178"/>
      <c r="C1" s="178"/>
    </row>
    <row r="2" spans="1:10" s="24" customFormat="1" ht="15.5" x14ac:dyDescent="0.35">
      <c r="A2" s="199" t="s">
        <v>193</v>
      </c>
      <c r="B2" s="199"/>
      <c r="C2" s="199"/>
      <c r="D2" s="199"/>
      <c r="E2" s="199"/>
      <c r="F2" s="199"/>
      <c r="G2" s="199"/>
      <c r="H2" s="199"/>
      <c r="I2" s="199"/>
      <c r="J2" s="199"/>
    </row>
    <row r="3" spans="1:10" x14ac:dyDescent="0.3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184"/>
      <c r="B4" s="184"/>
      <c r="C4" s="184"/>
      <c r="D4" s="184"/>
      <c r="E4" s="184"/>
      <c r="F4" s="184"/>
      <c r="G4" s="184"/>
      <c r="H4" s="184"/>
      <c r="I4" s="184"/>
      <c r="J4" s="184"/>
    </row>
    <row r="5" spans="1:10" s="5" customFormat="1" ht="12" customHeight="1" x14ac:dyDescent="0.25">
      <c r="A5" s="195"/>
      <c r="B5" s="180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customHeight="1" thickBot="1" x14ac:dyDescent="0.3">
      <c r="A6" s="196"/>
      <c r="B6" s="181"/>
      <c r="C6" s="191"/>
      <c r="D6" s="192"/>
      <c r="E6" s="193"/>
      <c r="F6" s="181"/>
      <c r="G6" s="181"/>
      <c r="H6" s="181"/>
      <c r="I6" s="181"/>
      <c r="J6" s="181"/>
    </row>
    <row r="7" spans="1:10" s="5" customFormat="1" ht="12" customHeight="1" x14ac:dyDescent="0.25">
      <c r="A7" s="196"/>
      <c r="B7" s="181"/>
      <c r="C7" s="200" t="s">
        <v>181</v>
      </c>
      <c r="D7" s="180" t="s">
        <v>179</v>
      </c>
      <c r="E7" s="180" t="s">
        <v>183</v>
      </c>
      <c r="F7" s="181"/>
      <c r="G7" s="181"/>
      <c r="H7" s="181"/>
      <c r="I7" s="181"/>
      <c r="J7" s="181"/>
    </row>
    <row r="8" spans="1:10" s="5" customFormat="1" ht="12" customHeight="1" x14ac:dyDescent="0.25">
      <c r="A8" s="196"/>
      <c r="B8" s="181"/>
      <c r="C8" s="201"/>
      <c r="D8" s="181"/>
      <c r="E8" s="181"/>
      <c r="F8" s="181"/>
      <c r="G8" s="181"/>
      <c r="H8" s="181"/>
      <c r="I8" s="181"/>
      <c r="J8" s="181"/>
    </row>
    <row r="9" spans="1:10" s="5" customFormat="1" ht="12" customHeight="1" x14ac:dyDescent="0.25">
      <c r="A9" s="196"/>
      <c r="B9" s="181"/>
      <c r="C9" s="201"/>
      <c r="D9" s="181"/>
      <c r="E9" s="181"/>
      <c r="F9" s="181"/>
      <c r="G9" s="181"/>
      <c r="H9" s="181"/>
      <c r="I9" s="181"/>
      <c r="J9" s="181"/>
    </row>
    <row r="10" spans="1:10" s="5" customFormat="1" ht="18" customHeight="1" thickBot="1" x14ac:dyDescent="0.3">
      <c r="A10" s="197"/>
      <c r="B10" s="182"/>
      <c r="C10" s="202"/>
      <c r="D10" s="182"/>
      <c r="E10" s="182"/>
      <c r="F10" s="182"/>
      <c r="G10" s="182"/>
      <c r="H10" s="182"/>
      <c r="I10" s="182"/>
      <c r="J10" s="182"/>
    </row>
    <row r="11" spans="1:10" x14ac:dyDescent="0.3">
      <c r="A11" s="34" t="s">
        <v>2</v>
      </c>
      <c r="B11" s="33"/>
      <c r="C11" s="33"/>
      <c r="D11" s="33"/>
      <c r="E11" s="33"/>
      <c r="F11" s="33"/>
      <c r="G11" s="33"/>
      <c r="H11" s="33"/>
      <c r="I11" s="33"/>
      <c r="J11" s="33"/>
    </row>
    <row r="12" spans="1:10" x14ac:dyDescent="0.3">
      <c r="A12" s="29" t="s">
        <v>3</v>
      </c>
      <c r="B12" s="72">
        <v>1767.7</v>
      </c>
      <c r="C12" s="72">
        <v>746</v>
      </c>
      <c r="D12" s="72">
        <v>770.4</v>
      </c>
      <c r="E12" s="72">
        <v>246.8</v>
      </c>
      <c r="F12" s="72">
        <v>437.9</v>
      </c>
      <c r="G12" s="72">
        <v>13.2</v>
      </c>
      <c r="H12" s="72">
        <v>364.9</v>
      </c>
      <c r="I12" s="72">
        <v>184.7</v>
      </c>
      <c r="J12" s="72">
        <v>1102.3</v>
      </c>
    </row>
    <row r="13" spans="1:10" x14ac:dyDescent="0.3">
      <c r="A13" s="29" t="s">
        <v>191</v>
      </c>
      <c r="B13" s="72">
        <v>1733.6</v>
      </c>
      <c r="C13" s="72">
        <v>744.7</v>
      </c>
      <c r="D13" s="72">
        <v>768.8</v>
      </c>
      <c r="E13" s="72">
        <v>215.6</v>
      </c>
      <c r="F13" s="72">
        <v>437.9</v>
      </c>
      <c r="G13" s="72">
        <v>13.2</v>
      </c>
      <c r="H13" s="72">
        <v>364.9</v>
      </c>
      <c r="I13" s="72">
        <v>184.7</v>
      </c>
      <c r="J13" s="72">
        <v>1082.9000000000001</v>
      </c>
    </row>
    <row r="14" spans="1:10" x14ac:dyDescent="0.3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3">
      <c r="A15" s="29" t="s">
        <v>129</v>
      </c>
      <c r="B15" s="72">
        <v>126.2</v>
      </c>
      <c r="C15" s="72">
        <v>71.099999999999994</v>
      </c>
      <c r="D15" s="72">
        <v>35.6</v>
      </c>
      <c r="E15" s="72">
        <v>19</v>
      </c>
      <c r="F15" s="72">
        <v>3.3</v>
      </c>
      <c r="G15" s="72" t="s">
        <v>16</v>
      </c>
      <c r="H15" s="72" t="s">
        <v>16</v>
      </c>
      <c r="I15" s="72" t="s">
        <v>16</v>
      </c>
      <c r="J15" s="72">
        <v>56.3</v>
      </c>
    </row>
    <row r="16" spans="1:10" x14ac:dyDescent="0.3">
      <c r="A16" s="29" t="s">
        <v>130</v>
      </c>
      <c r="B16" s="72">
        <v>134</v>
      </c>
      <c r="C16" s="72">
        <v>73.3</v>
      </c>
      <c r="D16" s="72">
        <v>44.3</v>
      </c>
      <c r="E16" s="72">
        <v>15.8</v>
      </c>
      <c r="F16" s="72">
        <v>3.9</v>
      </c>
      <c r="G16" s="72" t="s">
        <v>16</v>
      </c>
      <c r="H16" s="72" t="s">
        <v>16</v>
      </c>
      <c r="I16" s="72" t="s">
        <v>16</v>
      </c>
      <c r="J16" s="72">
        <v>62.3</v>
      </c>
    </row>
    <row r="17" spans="1:10" x14ac:dyDescent="0.3">
      <c r="A17" s="29" t="s">
        <v>131</v>
      </c>
      <c r="B17" s="72">
        <v>-7.8</v>
      </c>
      <c r="C17" s="72">
        <v>-2.2000000000000002</v>
      </c>
      <c r="D17" s="72">
        <v>-8.6999999999999993</v>
      </c>
      <c r="E17" s="72">
        <v>3.1</v>
      </c>
      <c r="F17" s="72">
        <v>-0.6</v>
      </c>
      <c r="G17" s="72" t="s">
        <v>16</v>
      </c>
      <c r="H17" s="72" t="s">
        <v>16</v>
      </c>
      <c r="I17" s="72" t="s">
        <v>16</v>
      </c>
      <c r="J17" s="72">
        <v>-6</v>
      </c>
    </row>
    <row r="18" spans="1:10" x14ac:dyDescent="0.3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x14ac:dyDescent="0.3">
      <c r="A19" s="29" t="s">
        <v>129</v>
      </c>
      <c r="B19" s="72">
        <v>22.8</v>
      </c>
      <c r="C19" s="72">
        <v>0.6</v>
      </c>
      <c r="D19" s="72">
        <v>2.5</v>
      </c>
      <c r="E19" s="72">
        <v>19.100000000000001</v>
      </c>
      <c r="F19" s="72">
        <v>17.100000000000001</v>
      </c>
      <c r="G19" s="72" t="s">
        <v>16</v>
      </c>
      <c r="H19" s="72" t="s">
        <v>16</v>
      </c>
      <c r="I19" s="72" t="s">
        <v>16</v>
      </c>
      <c r="J19" s="72">
        <v>29.4</v>
      </c>
    </row>
    <row r="20" spans="1:10" x14ac:dyDescent="0.3">
      <c r="A20" s="29" t="s">
        <v>130</v>
      </c>
      <c r="B20" s="72">
        <v>28.6</v>
      </c>
      <c r="C20" s="72">
        <v>0.5</v>
      </c>
      <c r="D20" s="72">
        <v>5.4</v>
      </c>
      <c r="E20" s="72">
        <v>22.2</v>
      </c>
      <c r="F20" s="72">
        <v>17.8</v>
      </c>
      <c r="G20" s="72" t="s">
        <v>16</v>
      </c>
      <c r="H20" s="72" t="s">
        <v>16</v>
      </c>
      <c r="I20" s="72" t="s">
        <v>16</v>
      </c>
      <c r="J20" s="72">
        <v>35.700000000000003</v>
      </c>
    </row>
    <row r="21" spans="1:10" x14ac:dyDescent="0.3">
      <c r="A21" s="29" t="s">
        <v>131</v>
      </c>
      <c r="B21" s="72">
        <v>-5.9</v>
      </c>
      <c r="C21" s="72">
        <v>0.2</v>
      </c>
      <c r="D21" s="72">
        <v>-2.9</v>
      </c>
      <c r="E21" s="72">
        <v>-3.1</v>
      </c>
      <c r="F21" s="72">
        <v>-0.8</v>
      </c>
      <c r="G21" s="72" t="s">
        <v>16</v>
      </c>
      <c r="H21" s="72" t="s">
        <v>16</v>
      </c>
      <c r="I21" s="72" t="s">
        <v>16</v>
      </c>
      <c r="J21" s="72">
        <v>-6.3</v>
      </c>
    </row>
    <row r="22" spans="1:10" x14ac:dyDescent="0.3">
      <c r="A22" s="29" t="s">
        <v>9</v>
      </c>
      <c r="B22" s="72">
        <v>29.6</v>
      </c>
      <c r="C22" s="72">
        <v>1.2</v>
      </c>
      <c r="D22" s="72">
        <v>9.5</v>
      </c>
      <c r="E22" s="72">
        <v>18.899999999999999</v>
      </c>
      <c r="F22" s="72">
        <v>1.4</v>
      </c>
      <c r="G22" s="72" t="s">
        <v>16</v>
      </c>
      <c r="H22" s="72">
        <v>3.9</v>
      </c>
      <c r="I22" s="72" t="s">
        <v>16</v>
      </c>
      <c r="J22" s="72">
        <v>28.5</v>
      </c>
    </row>
    <row r="23" spans="1:10" ht="14.5" thickBot="1" x14ac:dyDescent="0.35">
      <c r="A23" s="26" t="s">
        <v>10</v>
      </c>
      <c r="B23" s="73">
        <v>1749.5</v>
      </c>
      <c r="C23" s="73">
        <v>743.9</v>
      </c>
      <c r="D23" s="73">
        <v>766.7</v>
      </c>
      <c r="E23" s="73">
        <v>234.5</v>
      </c>
      <c r="F23" s="73">
        <v>437.9</v>
      </c>
      <c r="G23" s="73" t="s">
        <v>16</v>
      </c>
      <c r="H23" s="73">
        <v>368.8</v>
      </c>
      <c r="I23" s="73">
        <v>184.7</v>
      </c>
      <c r="J23" s="73">
        <v>1099.0999999999999</v>
      </c>
    </row>
    <row r="24" spans="1:10" x14ac:dyDescent="0.3">
      <c r="A24" s="7" t="s">
        <v>11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3">
      <c r="A25" s="29" t="s">
        <v>12</v>
      </c>
      <c r="B25" s="72">
        <v>670.7</v>
      </c>
      <c r="C25" s="72">
        <v>338.4</v>
      </c>
      <c r="D25" s="72">
        <v>226.7</v>
      </c>
      <c r="E25" s="72">
        <v>105.7</v>
      </c>
      <c r="F25" s="72">
        <v>209.3</v>
      </c>
      <c r="G25" s="72" t="s">
        <v>16</v>
      </c>
      <c r="H25" s="72">
        <v>5.4</v>
      </c>
      <c r="I25" s="72" t="s">
        <v>16</v>
      </c>
      <c r="J25" s="72">
        <v>390.6</v>
      </c>
    </row>
    <row r="26" spans="1:10" x14ac:dyDescent="0.3">
      <c r="A26" s="29" t="s">
        <v>96</v>
      </c>
      <c r="B26" s="72">
        <v>1078.7</v>
      </c>
      <c r="C26" s="72">
        <v>405.5</v>
      </c>
      <c r="D26" s="72">
        <v>540</v>
      </c>
      <c r="E26" s="72">
        <v>128.80000000000001</v>
      </c>
      <c r="F26" s="72">
        <v>228.6</v>
      </c>
      <c r="G26" s="72">
        <v>13.2</v>
      </c>
      <c r="H26" s="72">
        <v>366.4</v>
      </c>
      <c r="I26" s="72">
        <v>184.7</v>
      </c>
      <c r="J26" s="72">
        <v>708.5</v>
      </c>
    </row>
    <row r="27" spans="1:10" x14ac:dyDescent="0.3">
      <c r="A27" s="29" t="s">
        <v>109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0" ht="23" x14ac:dyDescent="0.3">
      <c r="A28" s="29" t="s">
        <v>43</v>
      </c>
      <c r="B28" s="72">
        <v>389</v>
      </c>
      <c r="C28" s="72">
        <v>1</v>
      </c>
      <c r="D28" s="72">
        <v>300.7</v>
      </c>
      <c r="E28" s="72">
        <v>86.3</v>
      </c>
      <c r="F28" s="72">
        <v>12.3</v>
      </c>
      <c r="G28" s="72">
        <v>6.6</v>
      </c>
      <c r="H28" s="72">
        <v>1.3</v>
      </c>
      <c r="I28" s="72" t="s">
        <v>16</v>
      </c>
      <c r="J28" s="72">
        <v>406.3</v>
      </c>
    </row>
    <row r="29" spans="1:10" x14ac:dyDescent="0.3">
      <c r="A29" s="29" t="s">
        <v>44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0" ht="23" x14ac:dyDescent="0.3">
      <c r="A30" s="29" t="s">
        <v>45</v>
      </c>
      <c r="B30" s="72">
        <v>391</v>
      </c>
      <c r="C30" s="72">
        <v>352.7</v>
      </c>
      <c r="D30" s="72">
        <v>10.199999999999999</v>
      </c>
      <c r="E30" s="72">
        <v>28</v>
      </c>
      <c r="F30" s="72">
        <v>7.7</v>
      </c>
      <c r="G30" s="72" t="s">
        <v>16</v>
      </c>
      <c r="H30" s="72" t="s">
        <v>16</v>
      </c>
      <c r="I30" s="72" t="s">
        <v>16</v>
      </c>
      <c r="J30" s="72" t="s">
        <v>16</v>
      </c>
    </row>
    <row r="31" spans="1:10" ht="23" x14ac:dyDescent="0.3">
      <c r="A31" s="29" t="s">
        <v>83</v>
      </c>
      <c r="B31" s="72">
        <v>76.900000000000006</v>
      </c>
      <c r="C31" s="72">
        <v>44.2</v>
      </c>
      <c r="D31" s="72">
        <v>32.4</v>
      </c>
      <c r="E31" s="72">
        <v>0.2</v>
      </c>
      <c r="F31" s="72">
        <v>22.5</v>
      </c>
      <c r="G31" s="72" t="s">
        <v>16</v>
      </c>
      <c r="H31" s="72" t="s">
        <v>16</v>
      </c>
      <c r="I31" s="72" t="s">
        <v>16</v>
      </c>
      <c r="J31" s="72" t="s">
        <v>16</v>
      </c>
    </row>
    <row r="32" spans="1:10" ht="23" x14ac:dyDescent="0.3">
      <c r="A32" s="29" t="s">
        <v>47</v>
      </c>
      <c r="B32" s="72">
        <v>10.199999999999999</v>
      </c>
      <c r="C32" s="72">
        <v>0.2</v>
      </c>
      <c r="D32" s="72">
        <v>9.9</v>
      </c>
      <c r="E32" s="72">
        <v>7.0000000000000007E-2</v>
      </c>
      <c r="F32" s="72">
        <v>13.1</v>
      </c>
      <c r="G32" s="72">
        <v>0.04</v>
      </c>
      <c r="H32" s="72" t="s">
        <v>16</v>
      </c>
      <c r="I32" s="72" t="s">
        <v>16</v>
      </c>
      <c r="J32" s="72" t="s">
        <v>16</v>
      </c>
    </row>
    <row r="33" spans="1:10" x14ac:dyDescent="0.3">
      <c r="A33" s="29" t="s">
        <v>84</v>
      </c>
      <c r="B33" s="72">
        <v>196.7</v>
      </c>
      <c r="C33" s="72">
        <v>0.4</v>
      </c>
      <c r="D33" s="72">
        <v>178.9</v>
      </c>
      <c r="E33" s="72">
        <v>14.2</v>
      </c>
      <c r="F33" s="72">
        <v>172.9</v>
      </c>
      <c r="G33" s="72">
        <v>6.5</v>
      </c>
      <c r="H33" s="72">
        <v>325.3</v>
      </c>
      <c r="I33" s="72">
        <v>170.8</v>
      </c>
      <c r="J33" s="72">
        <v>269.89999999999998</v>
      </c>
    </row>
    <row r="34" spans="1:10" ht="23" x14ac:dyDescent="0.3">
      <c r="A34" s="29" t="s">
        <v>110</v>
      </c>
      <c r="B34" s="72">
        <v>14.9</v>
      </c>
      <c r="C34" s="72">
        <v>7</v>
      </c>
      <c r="D34" s="72">
        <v>7.8</v>
      </c>
      <c r="E34" s="72" t="s">
        <v>16</v>
      </c>
      <c r="F34" s="72" t="s">
        <v>16</v>
      </c>
      <c r="G34" s="72" t="s">
        <v>16</v>
      </c>
      <c r="H34" s="72">
        <v>36.9</v>
      </c>
      <c r="I34" s="72">
        <v>13.9</v>
      </c>
      <c r="J34" s="72">
        <v>14.9</v>
      </c>
    </row>
    <row r="35" spans="1:10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ht="23" x14ac:dyDescent="0.3">
      <c r="A36" s="29" t="s">
        <v>126</v>
      </c>
      <c r="B36" s="72">
        <v>1.8</v>
      </c>
      <c r="C36" s="72">
        <v>0.01</v>
      </c>
      <c r="D36" s="72">
        <v>1.5</v>
      </c>
      <c r="E36" s="72">
        <v>7.0000000000000007E-2</v>
      </c>
      <c r="F36" s="72">
        <v>5.7</v>
      </c>
      <c r="G36" s="72">
        <v>0.05</v>
      </c>
      <c r="H36" s="72">
        <v>4.7</v>
      </c>
      <c r="I36" s="72">
        <v>3.2</v>
      </c>
      <c r="J36" s="72">
        <v>2</v>
      </c>
    </row>
    <row r="37" spans="1:10" x14ac:dyDescent="0.3">
      <c r="A37" s="29" t="s">
        <v>19</v>
      </c>
      <c r="B37" s="72">
        <v>78</v>
      </c>
      <c r="C37" s="72">
        <v>0.3</v>
      </c>
      <c r="D37" s="72">
        <v>67.5</v>
      </c>
      <c r="E37" s="72">
        <v>9.9</v>
      </c>
      <c r="F37" s="72">
        <v>67.5</v>
      </c>
      <c r="G37" s="72">
        <v>6.3</v>
      </c>
      <c r="H37" s="72">
        <v>193</v>
      </c>
      <c r="I37" s="72">
        <v>70.599999999999994</v>
      </c>
      <c r="J37" s="72">
        <v>140.4</v>
      </c>
    </row>
    <row r="38" spans="1:10" x14ac:dyDescent="0.3">
      <c r="A38" s="29" t="s">
        <v>109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0" x14ac:dyDescent="0.3">
      <c r="A39" s="29" t="s">
        <v>100</v>
      </c>
      <c r="B39" s="72">
        <v>12.5</v>
      </c>
      <c r="C39" s="72">
        <v>0.3</v>
      </c>
      <c r="D39" s="72">
        <v>11.6</v>
      </c>
      <c r="E39" s="72">
        <v>0.6</v>
      </c>
      <c r="F39" s="72">
        <v>5.9</v>
      </c>
      <c r="G39" s="72">
        <v>0.03</v>
      </c>
      <c r="H39" s="72">
        <v>45.2</v>
      </c>
      <c r="I39" s="72">
        <v>5.0999999999999996</v>
      </c>
      <c r="J39" s="72">
        <v>13.2</v>
      </c>
    </row>
    <row r="40" spans="1:10" x14ac:dyDescent="0.3">
      <c r="A40" s="29" t="s">
        <v>22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ht="23" x14ac:dyDescent="0.3">
      <c r="A41" s="29" t="s">
        <v>132</v>
      </c>
      <c r="B41" s="72">
        <v>0.5</v>
      </c>
      <c r="C41" s="72" t="s">
        <v>16</v>
      </c>
      <c r="D41" s="72">
        <v>0.06</v>
      </c>
      <c r="E41" s="72">
        <v>0.5</v>
      </c>
      <c r="F41" s="72">
        <v>1.5</v>
      </c>
      <c r="G41" s="72">
        <v>0</v>
      </c>
      <c r="H41" s="72">
        <v>3</v>
      </c>
      <c r="I41" s="72">
        <v>0.8</v>
      </c>
      <c r="J41" s="72">
        <v>0.5</v>
      </c>
    </row>
    <row r="42" spans="1:10" ht="34.5" x14ac:dyDescent="0.3">
      <c r="A42" s="29" t="s">
        <v>203</v>
      </c>
      <c r="B42" s="72">
        <v>10.199999999999999</v>
      </c>
      <c r="C42" s="72">
        <v>0.1</v>
      </c>
      <c r="D42" s="72">
        <v>10</v>
      </c>
      <c r="E42" s="72" t="s">
        <v>16</v>
      </c>
      <c r="F42" s="72">
        <v>1.5</v>
      </c>
      <c r="G42" s="72">
        <v>0</v>
      </c>
      <c r="H42" s="72">
        <v>32.4</v>
      </c>
      <c r="I42" s="72">
        <v>3</v>
      </c>
      <c r="J42" s="72">
        <v>10.3</v>
      </c>
    </row>
    <row r="43" spans="1:10" x14ac:dyDescent="0.3">
      <c r="A43" s="29" t="s">
        <v>133</v>
      </c>
      <c r="B43" s="72">
        <v>1.3</v>
      </c>
      <c r="C43" s="72">
        <v>3.0000000000000001E-3</v>
      </c>
      <c r="D43" s="72">
        <v>1.2</v>
      </c>
      <c r="E43" s="72">
        <v>0.1</v>
      </c>
      <c r="F43" s="72">
        <v>1.7</v>
      </c>
      <c r="G43" s="72">
        <v>0.03</v>
      </c>
      <c r="H43" s="72">
        <v>7.2</v>
      </c>
      <c r="I43" s="72">
        <v>0.7</v>
      </c>
      <c r="J43" s="72">
        <v>1.7</v>
      </c>
    </row>
    <row r="44" spans="1:10" x14ac:dyDescent="0.3">
      <c r="A44" s="29" t="s">
        <v>102</v>
      </c>
      <c r="B44" s="72">
        <v>59.7</v>
      </c>
      <c r="C44" s="72">
        <v>0.03</v>
      </c>
      <c r="D44" s="72">
        <v>54.1</v>
      </c>
      <c r="E44" s="72">
        <v>5.4</v>
      </c>
      <c r="F44" s="72">
        <v>59.3</v>
      </c>
      <c r="G44" s="72">
        <v>6.3</v>
      </c>
      <c r="H44" s="72">
        <v>109.8</v>
      </c>
      <c r="I44" s="72">
        <v>55.7</v>
      </c>
      <c r="J44" s="72">
        <v>121.2</v>
      </c>
    </row>
    <row r="45" spans="1:10" x14ac:dyDescent="0.3">
      <c r="A45" s="29" t="s">
        <v>25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34.5" x14ac:dyDescent="0.3">
      <c r="A46" s="29" t="s">
        <v>265</v>
      </c>
      <c r="B46" s="72">
        <v>2.4</v>
      </c>
      <c r="C46" s="72">
        <v>0</v>
      </c>
      <c r="D46" s="72">
        <v>2.2999999999999998</v>
      </c>
      <c r="E46" s="72">
        <v>0.2</v>
      </c>
      <c r="F46" s="72">
        <v>1.2</v>
      </c>
      <c r="G46" s="72">
        <v>0.09</v>
      </c>
      <c r="H46" s="72">
        <v>5.8</v>
      </c>
      <c r="I46" s="72">
        <v>5.9</v>
      </c>
      <c r="J46" s="72">
        <v>2.7</v>
      </c>
    </row>
    <row r="47" spans="1:10" ht="23" x14ac:dyDescent="0.3">
      <c r="A47" s="29" t="s">
        <v>26</v>
      </c>
      <c r="B47" s="72">
        <v>7.0000000000000007E-2</v>
      </c>
      <c r="C47" s="72">
        <v>0</v>
      </c>
      <c r="D47" s="72">
        <v>7.0000000000000007E-2</v>
      </c>
      <c r="E47" s="72">
        <v>0</v>
      </c>
      <c r="F47" s="72">
        <v>0.03</v>
      </c>
      <c r="G47" s="72">
        <v>0</v>
      </c>
      <c r="H47" s="72">
        <v>1.3</v>
      </c>
      <c r="I47" s="72">
        <v>0.4</v>
      </c>
      <c r="J47" s="72">
        <v>0.08</v>
      </c>
    </row>
    <row r="48" spans="1:10" ht="23" x14ac:dyDescent="0.3">
      <c r="A48" s="29" t="s">
        <v>134</v>
      </c>
      <c r="B48" s="72">
        <v>0.05</v>
      </c>
      <c r="C48" s="72">
        <v>0</v>
      </c>
      <c r="D48" s="72">
        <v>0.05</v>
      </c>
      <c r="E48" s="72">
        <v>0</v>
      </c>
      <c r="F48" s="72">
        <v>0</v>
      </c>
      <c r="G48" s="72" t="s">
        <v>16</v>
      </c>
      <c r="H48" s="72">
        <v>0.1</v>
      </c>
      <c r="I48" s="72">
        <v>0.06</v>
      </c>
      <c r="J48" s="72">
        <v>0.05</v>
      </c>
    </row>
    <row r="49" spans="1:10" ht="27.75" customHeight="1" x14ac:dyDescent="0.3">
      <c r="A49" s="29" t="s">
        <v>135</v>
      </c>
      <c r="B49" s="72">
        <v>0.2</v>
      </c>
      <c r="C49" s="72">
        <v>0</v>
      </c>
      <c r="D49" s="72">
        <v>0.1</v>
      </c>
      <c r="E49" s="72">
        <v>0</v>
      </c>
      <c r="F49" s="72">
        <v>0.2</v>
      </c>
      <c r="G49" s="72">
        <v>0.1</v>
      </c>
      <c r="H49" s="72">
        <v>1.3</v>
      </c>
      <c r="I49" s="72">
        <v>1.4</v>
      </c>
      <c r="J49" s="72">
        <v>0.3</v>
      </c>
    </row>
    <row r="50" spans="1:10" ht="34.5" x14ac:dyDescent="0.3">
      <c r="A50" s="29" t="s">
        <v>204</v>
      </c>
      <c r="B50" s="72">
        <v>0.3</v>
      </c>
      <c r="C50" s="72">
        <v>0</v>
      </c>
      <c r="D50" s="72">
        <v>0.1</v>
      </c>
      <c r="E50" s="72">
        <v>0.01</v>
      </c>
      <c r="F50" s="72">
        <v>0.7</v>
      </c>
      <c r="G50" s="72">
        <v>0.1</v>
      </c>
      <c r="H50" s="72">
        <v>7.5</v>
      </c>
      <c r="I50" s="72">
        <v>5.6</v>
      </c>
      <c r="J50" s="72">
        <v>1</v>
      </c>
    </row>
    <row r="51" spans="1:10" ht="23" x14ac:dyDescent="0.3">
      <c r="A51" s="29" t="s">
        <v>27</v>
      </c>
      <c r="B51" s="72">
        <v>5.8</v>
      </c>
      <c r="C51" s="72">
        <v>0</v>
      </c>
      <c r="D51" s="72">
        <v>5.2</v>
      </c>
      <c r="E51" s="72">
        <v>0.7</v>
      </c>
      <c r="F51" s="72">
        <v>25.1</v>
      </c>
      <c r="G51" s="72">
        <v>0.3</v>
      </c>
      <c r="H51" s="72">
        <v>7.7</v>
      </c>
      <c r="I51" s="72">
        <v>9.6</v>
      </c>
      <c r="J51" s="72">
        <v>31.2</v>
      </c>
    </row>
    <row r="52" spans="1:10" x14ac:dyDescent="0.3">
      <c r="A52" s="29" t="s">
        <v>28</v>
      </c>
      <c r="B52" s="72">
        <v>5.3</v>
      </c>
      <c r="C52" s="72">
        <v>0</v>
      </c>
      <c r="D52" s="72">
        <v>5.0999999999999996</v>
      </c>
      <c r="E52" s="72">
        <v>0.2</v>
      </c>
      <c r="F52" s="72">
        <v>2.5</v>
      </c>
      <c r="G52" s="72">
        <v>0.09</v>
      </c>
      <c r="H52" s="72">
        <v>14</v>
      </c>
      <c r="I52" s="72">
        <v>14.5</v>
      </c>
      <c r="J52" s="72">
        <v>7.7</v>
      </c>
    </row>
    <row r="53" spans="1:10" ht="23" x14ac:dyDescent="0.3">
      <c r="A53" s="29" t="s">
        <v>136</v>
      </c>
      <c r="B53" s="72">
        <v>0.5</v>
      </c>
      <c r="C53" s="72">
        <v>0</v>
      </c>
      <c r="D53" s="72">
        <v>0.5</v>
      </c>
      <c r="E53" s="72">
        <v>0</v>
      </c>
      <c r="F53" s="72">
        <v>0.06</v>
      </c>
      <c r="G53" s="72" t="s">
        <v>16</v>
      </c>
      <c r="H53" s="72">
        <v>2.1</v>
      </c>
      <c r="I53" s="72">
        <v>0.8</v>
      </c>
      <c r="J53" s="72">
        <v>0.5</v>
      </c>
    </row>
    <row r="54" spans="1:10" ht="34.5" x14ac:dyDescent="0.3">
      <c r="A54" s="29" t="s">
        <v>137</v>
      </c>
      <c r="B54" s="72">
        <v>17.899999999999999</v>
      </c>
      <c r="C54" s="72">
        <v>0</v>
      </c>
      <c r="D54" s="72">
        <v>16.7</v>
      </c>
      <c r="E54" s="72">
        <v>1.3</v>
      </c>
      <c r="F54" s="72">
        <v>1</v>
      </c>
      <c r="G54" s="72">
        <v>0.01</v>
      </c>
      <c r="H54" s="72">
        <v>5.9</v>
      </c>
      <c r="I54" s="72">
        <v>2.8</v>
      </c>
      <c r="J54" s="72">
        <v>18.2</v>
      </c>
    </row>
    <row r="55" spans="1:10" ht="34.5" x14ac:dyDescent="0.3">
      <c r="A55" s="29" t="s">
        <v>138</v>
      </c>
      <c r="B55" s="72">
        <v>23.8</v>
      </c>
      <c r="C55" s="72">
        <v>0</v>
      </c>
      <c r="D55" s="72">
        <v>20.7</v>
      </c>
      <c r="E55" s="72">
        <v>3.1</v>
      </c>
      <c r="F55" s="72">
        <v>27.4</v>
      </c>
      <c r="G55" s="72">
        <v>5.5</v>
      </c>
      <c r="H55" s="72">
        <v>51.1</v>
      </c>
      <c r="I55" s="72">
        <v>9.1999999999999993</v>
      </c>
      <c r="J55" s="72">
        <v>56</v>
      </c>
    </row>
    <row r="56" spans="1:10" ht="23" x14ac:dyDescent="0.3">
      <c r="A56" s="29" t="s">
        <v>29</v>
      </c>
      <c r="B56" s="72">
        <v>1.7</v>
      </c>
      <c r="C56" s="72">
        <v>0</v>
      </c>
      <c r="D56" s="72">
        <v>1.7</v>
      </c>
      <c r="E56" s="72">
        <v>0.01</v>
      </c>
      <c r="F56" s="72">
        <v>0.3</v>
      </c>
      <c r="G56" s="72">
        <v>0</v>
      </c>
      <c r="H56" s="72">
        <v>5.2</v>
      </c>
      <c r="I56" s="72">
        <v>1.5</v>
      </c>
      <c r="J56" s="72">
        <v>1.8</v>
      </c>
    </row>
    <row r="57" spans="1:10" ht="46" x14ac:dyDescent="0.3">
      <c r="A57" s="29" t="s">
        <v>205</v>
      </c>
      <c r="B57" s="72">
        <v>0.3</v>
      </c>
      <c r="C57" s="72">
        <v>0.01</v>
      </c>
      <c r="D57" s="72">
        <v>0.3</v>
      </c>
      <c r="E57" s="72">
        <v>0</v>
      </c>
      <c r="F57" s="72">
        <v>0.1</v>
      </c>
      <c r="G57" s="72">
        <v>0</v>
      </c>
      <c r="H57" s="72">
        <v>2.7</v>
      </c>
      <c r="I57" s="72">
        <v>1.4</v>
      </c>
      <c r="J57" s="72">
        <v>0.3</v>
      </c>
    </row>
    <row r="58" spans="1:10" ht="23" x14ac:dyDescent="0.3">
      <c r="A58" s="29" t="s">
        <v>139</v>
      </c>
      <c r="B58" s="72">
        <v>1.2</v>
      </c>
      <c r="C58" s="72">
        <v>0</v>
      </c>
      <c r="D58" s="72">
        <v>1.1000000000000001</v>
      </c>
      <c r="E58" s="72">
        <v>0.02</v>
      </c>
      <c r="F58" s="72">
        <v>0.4</v>
      </c>
      <c r="G58" s="72">
        <v>0</v>
      </c>
      <c r="H58" s="72">
        <v>4.4000000000000004</v>
      </c>
      <c r="I58" s="72">
        <v>2.2999999999999998</v>
      </c>
      <c r="J58" s="72">
        <v>1.3</v>
      </c>
    </row>
    <row r="59" spans="1:10" ht="23" x14ac:dyDescent="0.3">
      <c r="A59" s="29" t="s">
        <v>108</v>
      </c>
      <c r="B59" s="72">
        <v>5.8</v>
      </c>
      <c r="C59" s="72" t="s">
        <v>16</v>
      </c>
      <c r="D59" s="72">
        <v>1.9</v>
      </c>
      <c r="E59" s="72">
        <v>3.9</v>
      </c>
      <c r="F59" s="72">
        <v>2.4</v>
      </c>
      <c r="G59" s="72">
        <v>0.01</v>
      </c>
      <c r="H59" s="72">
        <v>38</v>
      </c>
      <c r="I59" s="72">
        <v>9.9</v>
      </c>
      <c r="J59" s="72">
        <v>6</v>
      </c>
    </row>
    <row r="60" spans="1:10" x14ac:dyDescent="0.3">
      <c r="A60" s="29" t="s">
        <v>30</v>
      </c>
      <c r="B60" s="72">
        <v>3.4</v>
      </c>
      <c r="C60" s="72">
        <v>0</v>
      </c>
      <c r="D60" s="72">
        <v>3.3</v>
      </c>
      <c r="E60" s="72">
        <v>0.1</v>
      </c>
      <c r="F60" s="72">
        <v>4.0999999999999996</v>
      </c>
      <c r="G60" s="72" t="s">
        <v>16</v>
      </c>
      <c r="H60" s="72">
        <v>4.2</v>
      </c>
      <c r="I60" s="72">
        <v>1.4</v>
      </c>
      <c r="J60" s="72">
        <v>3.6</v>
      </c>
    </row>
    <row r="61" spans="1:10" x14ac:dyDescent="0.3">
      <c r="A61" s="29" t="s">
        <v>31</v>
      </c>
      <c r="B61" s="72">
        <v>45.4</v>
      </c>
      <c r="C61" s="72">
        <v>0.03</v>
      </c>
      <c r="D61" s="72">
        <v>45</v>
      </c>
      <c r="E61" s="72">
        <v>0.3</v>
      </c>
      <c r="F61" s="72">
        <v>31.4</v>
      </c>
      <c r="G61" s="72">
        <v>0</v>
      </c>
      <c r="H61" s="72">
        <v>31.1</v>
      </c>
      <c r="I61" s="72">
        <v>3.3</v>
      </c>
      <c r="J61" s="72">
        <v>46.5</v>
      </c>
    </row>
    <row r="62" spans="1:10" x14ac:dyDescent="0.3">
      <c r="A62" s="29" t="s">
        <v>32</v>
      </c>
      <c r="B62" s="72">
        <v>5.4</v>
      </c>
      <c r="C62" s="72">
        <v>0.09</v>
      </c>
      <c r="D62" s="72">
        <v>2.8</v>
      </c>
      <c r="E62" s="72">
        <v>1.3</v>
      </c>
      <c r="F62" s="72">
        <v>12.7</v>
      </c>
      <c r="G62" s="72">
        <v>0.1</v>
      </c>
      <c r="H62" s="72">
        <v>43.7</v>
      </c>
      <c r="I62" s="72">
        <v>20</v>
      </c>
      <c r="J62" s="72">
        <v>6.2</v>
      </c>
    </row>
    <row r="63" spans="1:10" ht="14.5" thickBot="1" x14ac:dyDescent="0.35">
      <c r="A63" s="26" t="s">
        <v>33</v>
      </c>
      <c r="B63" s="73">
        <v>62.8</v>
      </c>
      <c r="C63" s="73" t="s">
        <v>16</v>
      </c>
      <c r="D63" s="73">
        <v>58.8</v>
      </c>
      <c r="E63" s="73">
        <v>2.5</v>
      </c>
      <c r="F63" s="73">
        <v>50.4</v>
      </c>
      <c r="G63" s="73" t="s">
        <v>16</v>
      </c>
      <c r="H63" s="73">
        <v>48.6</v>
      </c>
      <c r="I63" s="73">
        <v>72.3</v>
      </c>
      <c r="J63" s="73">
        <v>70.400000000000006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5" spans="1:1" x14ac:dyDescent="0.3">
      <c r="A65" s="36"/>
    </row>
  </sheetData>
  <mergeCells count="16">
    <mergeCell ref="A1:C1"/>
    <mergeCell ref="A64:J64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S65"/>
  <sheetViews>
    <sheetView workbookViewId="0">
      <selection sqref="A1:XFD1048576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0" ht="36" customHeight="1" x14ac:dyDescent="0.3">
      <c r="A1" s="178" t="s">
        <v>287</v>
      </c>
      <c r="B1" s="178"/>
      <c r="C1" s="178"/>
    </row>
    <row r="2" spans="1:10" s="24" customFormat="1" ht="15.5" x14ac:dyDescent="0.35">
      <c r="A2" s="199" t="s">
        <v>190</v>
      </c>
      <c r="B2" s="199"/>
      <c r="C2" s="199"/>
      <c r="D2" s="199"/>
      <c r="E2" s="199"/>
      <c r="F2" s="199"/>
      <c r="G2" s="199"/>
      <c r="H2" s="199"/>
      <c r="I2" s="199"/>
      <c r="J2" s="199"/>
    </row>
    <row r="3" spans="1:10" x14ac:dyDescent="0.3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184"/>
      <c r="B4" s="184"/>
      <c r="C4" s="184"/>
      <c r="D4" s="184"/>
      <c r="E4" s="184"/>
      <c r="F4" s="184"/>
      <c r="G4" s="184"/>
      <c r="H4" s="184"/>
      <c r="I4" s="184"/>
      <c r="J4" s="184"/>
    </row>
    <row r="5" spans="1:10" s="5" customFormat="1" ht="12" customHeight="1" x14ac:dyDescent="0.25">
      <c r="A5" s="195"/>
      <c r="B5" s="180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customHeight="1" thickBot="1" x14ac:dyDescent="0.3">
      <c r="A6" s="196"/>
      <c r="B6" s="181"/>
      <c r="C6" s="191"/>
      <c r="D6" s="192"/>
      <c r="E6" s="193"/>
      <c r="F6" s="181"/>
      <c r="G6" s="181"/>
      <c r="H6" s="181"/>
      <c r="I6" s="181"/>
      <c r="J6" s="181"/>
    </row>
    <row r="7" spans="1:10" s="5" customFormat="1" ht="12" customHeight="1" x14ac:dyDescent="0.25">
      <c r="A7" s="196"/>
      <c r="B7" s="181"/>
      <c r="C7" s="200" t="s">
        <v>181</v>
      </c>
      <c r="D7" s="180" t="s">
        <v>179</v>
      </c>
      <c r="E7" s="180" t="s">
        <v>183</v>
      </c>
      <c r="F7" s="181"/>
      <c r="G7" s="181"/>
      <c r="H7" s="181"/>
      <c r="I7" s="181"/>
      <c r="J7" s="181"/>
    </row>
    <row r="8" spans="1:10" s="5" customFormat="1" ht="12" customHeight="1" x14ac:dyDescent="0.25">
      <c r="A8" s="196"/>
      <c r="B8" s="181"/>
      <c r="C8" s="201"/>
      <c r="D8" s="181"/>
      <c r="E8" s="181"/>
      <c r="F8" s="181"/>
      <c r="G8" s="181"/>
      <c r="H8" s="181"/>
      <c r="I8" s="181"/>
      <c r="J8" s="181"/>
    </row>
    <row r="9" spans="1:10" s="5" customFormat="1" ht="12" customHeight="1" x14ac:dyDescent="0.25">
      <c r="A9" s="196"/>
      <c r="B9" s="181"/>
      <c r="C9" s="201"/>
      <c r="D9" s="181"/>
      <c r="E9" s="181"/>
      <c r="F9" s="181"/>
      <c r="G9" s="181"/>
      <c r="H9" s="181"/>
      <c r="I9" s="181"/>
      <c r="J9" s="181"/>
    </row>
    <row r="10" spans="1:10" s="5" customFormat="1" ht="18" customHeight="1" thickBot="1" x14ac:dyDescent="0.3">
      <c r="A10" s="197"/>
      <c r="B10" s="182"/>
      <c r="C10" s="202"/>
      <c r="D10" s="182"/>
      <c r="E10" s="182"/>
      <c r="F10" s="182"/>
      <c r="G10" s="182"/>
      <c r="H10" s="182"/>
      <c r="I10" s="182"/>
      <c r="J10" s="182"/>
    </row>
    <row r="11" spans="1:10" s="5" customFormat="1" ht="15" customHeight="1" x14ac:dyDescent="0.25">
      <c r="A11" s="39" t="s">
        <v>2</v>
      </c>
      <c r="B11" s="33"/>
      <c r="C11" s="33"/>
      <c r="D11" s="33"/>
      <c r="E11" s="33"/>
      <c r="F11" s="33"/>
      <c r="G11" s="33"/>
      <c r="H11" s="33"/>
      <c r="I11" s="33"/>
      <c r="J11" s="33"/>
    </row>
    <row r="12" spans="1:10" s="5" customFormat="1" ht="15" customHeight="1" x14ac:dyDescent="0.25">
      <c r="A12" s="29" t="s">
        <v>3</v>
      </c>
      <c r="B12" s="72">
        <v>1750.5</v>
      </c>
      <c r="C12" s="72">
        <v>752.4</v>
      </c>
      <c r="D12" s="72">
        <v>741.8</v>
      </c>
      <c r="E12" s="72">
        <v>251.9</v>
      </c>
      <c r="F12" s="72">
        <v>454.1</v>
      </c>
      <c r="G12" s="72">
        <v>13.7</v>
      </c>
      <c r="H12" s="72">
        <v>366.6</v>
      </c>
      <c r="I12" s="72">
        <v>188.9</v>
      </c>
      <c r="J12" s="72">
        <v>1110.5999999999999</v>
      </c>
    </row>
    <row r="13" spans="1:10" s="5" customFormat="1" ht="15" customHeight="1" x14ac:dyDescent="0.25">
      <c r="A13" s="29" t="s">
        <v>191</v>
      </c>
      <c r="B13" s="72">
        <v>1714.7</v>
      </c>
      <c r="C13" s="72">
        <v>751.4</v>
      </c>
      <c r="D13" s="72">
        <v>740.4</v>
      </c>
      <c r="E13" s="72">
        <v>218.5</v>
      </c>
      <c r="F13" s="72">
        <v>454.1</v>
      </c>
      <c r="G13" s="72">
        <v>13.7</v>
      </c>
      <c r="H13" s="72">
        <v>366.6</v>
      </c>
      <c r="I13" s="72">
        <v>188.9</v>
      </c>
      <c r="J13" s="72">
        <v>1088.4000000000001</v>
      </c>
    </row>
    <row r="14" spans="1:10" s="5" customFormat="1" ht="15" customHeight="1" x14ac:dyDescent="0.25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s="5" customFormat="1" ht="15" customHeight="1" x14ac:dyDescent="0.25">
      <c r="A15" s="29" t="s">
        <v>39</v>
      </c>
      <c r="B15" s="72">
        <v>125.8</v>
      </c>
      <c r="C15" s="72">
        <v>71.2</v>
      </c>
      <c r="D15" s="72">
        <v>38</v>
      </c>
      <c r="E15" s="72">
        <v>16</v>
      </c>
      <c r="F15" s="72">
        <v>3.6</v>
      </c>
      <c r="G15" s="72" t="s">
        <v>16</v>
      </c>
      <c r="H15" s="72" t="s">
        <v>16</v>
      </c>
      <c r="I15" s="72" t="s">
        <v>16</v>
      </c>
      <c r="J15" s="72">
        <v>55.9</v>
      </c>
    </row>
    <row r="16" spans="1:10" s="5" customFormat="1" ht="15" customHeight="1" x14ac:dyDescent="0.25">
      <c r="A16" s="29" t="s">
        <v>40</v>
      </c>
      <c r="B16" s="72">
        <v>139.30000000000001</v>
      </c>
      <c r="C16" s="72">
        <v>77.8</v>
      </c>
      <c r="D16" s="72">
        <v>48</v>
      </c>
      <c r="E16" s="72">
        <v>13</v>
      </c>
      <c r="F16" s="72">
        <v>4.8</v>
      </c>
      <c r="G16" s="72" t="s">
        <v>16</v>
      </c>
      <c r="H16" s="72" t="s">
        <v>16</v>
      </c>
      <c r="I16" s="72" t="s">
        <v>16</v>
      </c>
      <c r="J16" s="72">
        <v>63.3</v>
      </c>
    </row>
    <row r="17" spans="1:19" s="5" customFormat="1" ht="15" customHeight="1" x14ac:dyDescent="0.25">
      <c r="A17" s="29" t="s">
        <v>41</v>
      </c>
      <c r="B17" s="72">
        <v>-13.5</v>
      </c>
      <c r="C17" s="72">
        <v>-6.6</v>
      </c>
      <c r="D17" s="72">
        <v>-10</v>
      </c>
      <c r="E17" s="72">
        <v>3</v>
      </c>
      <c r="F17" s="72">
        <v>-1.1000000000000001</v>
      </c>
      <c r="G17" s="72" t="s">
        <v>16</v>
      </c>
      <c r="H17" s="72" t="s">
        <v>16</v>
      </c>
      <c r="I17" s="72" t="s">
        <v>16</v>
      </c>
      <c r="J17" s="72">
        <v>-7.5</v>
      </c>
    </row>
    <row r="18" spans="1:19" s="5" customFormat="1" ht="15" customHeight="1" x14ac:dyDescent="0.25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9" s="5" customFormat="1" ht="15" customHeight="1" x14ac:dyDescent="0.25">
      <c r="A19" s="29" t="s">
        <v>39</v>
      </c>
      <c r="B19" s="72">
        <v>27.4</v>
      </c>
      <c r="C19" s="72">
        <v>0.5</v>
      </c>
      <c r="D19" s="72">
        <v>5.4</v>
      </c>
      <c r="E19" s="72">
        <v>21</v>
      </c>
      <c r="F19" s="72">
        <v>18.3</v>
      </c>
      <c r="G19" s="72">
        <v>0.2</v>
      </c>
      <c r="H19" s="72" t="s">
        <v>16</v>
      </c>
      <c r="I19" s="72" t="s">
        <v>16</v>
      </c>
      <c r="J19" s="72">
        <v>34.299999999999997</v>
      </c>
    </row>
    <row r="20" spans="1:19" s="5" customFormat="1" ht="15" customHeight="1" x14ac:dyDescent="0.25">
      <c r="A20" s="29" t="s">
        <v>40</v>
      </c>
      <c r="B20" s="72">
        <v>23.1</v>
      </c>
      <c r="C20" s="72">
        <v>0.5</v>
      </c>
      <c r="D20" s="72">
        <v>2.4</v>
      </c>
      <c r="E20" s="72">
        <v>19.600000000000001</v>
      </c>
      <c r="F20" s="72">
        <v>18.100000000000001</v>
      </c>
      <c r="G20" s="72">
        <v>0.1</v>
      </c>
      <c r="H20" s="72" t="s">
        <v>16</v>
      </c>
      <c r="I20" s="72" t="s">
        <v>16</v>
      </c>
      <c r="J20" s="72">
        <v>30</v>
      </c>
    </row>
    <row r="21" spans="1:19" s="5" customFormat="1" ht="15" customHeight="1" x14ac:dyDescent="0.25">
      <c r="A21" s="29" t="s">
        <v>41</v>
      </c>
      <c r="B21" s="72">
        <v>4.3</v>
      </c>
      <c r="C21" s="72">
        <v>-0.1</v>
      </c>
      <c r="D21" s="72">
        <v>3</v>
      </c>
      <c r="E21" s="72">
        <v>1.4</v>
      </c>
      <c r="F21" s="72">
        <v>0.2</v>
      </c>
      <c r="G21" s="72">
        <v>0.02</v>
      </c>
      <c r="H21" s="72" t="s">
        <v>16</v>
      </c>
      <c r="I21" s="72" t="s">
        <v>16</v>
      </c>
      <c r="J21" s="72">
        <v>4.3</v>
      </c>
    </row>
    <row r="22" spans="1:19" s="5" customFormat="1" ht="15" customHeight="1" x14ac:dyDescent="0.25">
      <c r="A22" s="29" t="s">
        <v>9</v>
      </c>
      <c r="B22" s="72">
        <v>31.6</v>
      </c>
      <c r="C22" s="72">
        <v>3.1</v>
      </c>
      <c r="D22" s="72">
        <v>9.9</v>
      </c>
      <c r="E22" s="72">
        <v>18.600000000000001</v>
      </c>
      <c r="F22" s="72">
        <v>2.2000000000000002</v>
      </c>
      <c r="G22" s="72" t="s">
        <v>16</v>
      </c>
      <c r="H22" s="72">
        <v>3.1</v>
      </c>
      <c r="I22" s="72" t="s">
        <v>16</v>
      </c>
      <c r="J22" s="72">
        <v>28.9</v>
      </c>
    </row>
    <row r="23" spans="1:19" s="5" customFormat="1" ht="15" customHeight="1" thickBot="1" x14ac:dyDescent="0.3">
      <c r="A23" s="26" t="s">
        <v>10</v>
      </c>
      <c r="B23" s="73">
        <v>1737</v>
      </c>
      <c r="C23" s="73">
        <v>747.8</v>
      </c>
      <c r="D23" s="73">
        <v>743.3</v>
      </c>
      <c r="E23" s="73">
        <v>241.4</v>
      </c>
      <c r="F23" s="73">
        <v>455.3</v>
      </c>
      <c r="G23" s="73">
        <v>13.7</v>
      </c>
      <c r="H23" s="73">
        <v>369.7</v>
      </c>
      <c r="I23" s="73">
        <v>188.9</v>
      </c>
      <c r="J23" s="73">
        <v>1114.0999999999999</v>
      </c>
      <c r="K23" s="76"/>
      <c r="L23" s="76"/>
      <c r="M23" s="76"/>
      <c r="N23" s="76"/>
      <c r="O23" s="76"/>
      <c r="P23" s="76"/>
      <c r="Q23" s="76"/>
      <c r="R23" s="76"/>
      <c r="S23" s="76"/>
    </row>
    <row r="24" spans="1:19" s="5" customFormat="1" ht="15" customHeight="1" x14ac:dyDescent="0.25">
      <c r="A24" s="8" t="s">
        <v>11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9" ht="15" customHeight="1" x14ac:dyDescent="0.3">
      <c r="A25" s="29" t="s">
        <v>12</v>
      </c>
      <c r="B25" s="72">
        <v>638.20000000000005</v>
      </c>
      <c r="C25" s="72">
        <v>320.39999999999998</v>
      </c>
      <c r="D25" s="72">
        <v>201.1</v>
      </c>
      <c r="E25" s="72">
        <v>116.7</v>
      </c>
      <c r="F25" s="72">
        <v>212.8</v>
      </c>
      <c r="G25" s="72" t="s">
        <v>16</v>
      </c>
      <c r="H25" s="72">
        <v>2.8</v>
      </c>
      <c r="I25" s="72" t="s">
        <v>16</v>
      </c>
      <c r="J25" s="72">
        <v>439.9</v>
      </c>
    </row>
    <row r="26" spans="1:19" ht="15" customHeight="1" x14ac:dyDescent="0.3">
      <c r="A26" s="29" t="s">
        <v>96</v>
      </c>
      <c r="B26" s="72">
        <v>1098.8</v>
      </c>
      <c r="C26" s="72">
        <v>427.5</v>
      </c>
      <c r="D26" s="72">
        <v>542.20000000000005</v>
      </c>
      <c r="E26" s="72">
        <v>124.7</v>
      </c>
      <c r="F26" s="72">
        <v>242.5</v>
      </c>
      <c r="G26" s="72">
        <v>13.7</v>
      </c>
      <c r="H26" s="72">
        <v>366.9</v>
      </c>
      <c r="I26" s="72">
        <v>188.9</v>
      </c>
      <c r="J26" s="72">
        <v>674.1</v>
      </c>
    </row>
    <row r="27" spans="1:19" ht="15" customHeight="1" x14ac:dyDescent="0.3">
      <c r="A27" s="29" t="s">
        <v>192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9" ht="23" x14ac:dyDescent="0.3">
      <c r="A28" s="29" t="s">
        <v>43</v>
      </c>
      <c r="B28" s="72">
        <v>384.6</v>
      </c>
      <c r="C28" s="72">
        <v>0.9</v>
      </c>
      <c r="D28" s="72">
        <v>301.2</v>
      </c>
      <c r="E28" s="72">
        <v>81.3</v>
      </c>
      <c r="F28" s="72">
        <v>11.7</v>
      </c>
      <c r="G28" s="72">
        <v>7.4</v>
      </c>
      <c r="H28" s="72">
        <v>1.1000000000000001</v>
      </c>
      <c r="I28" s="72" t="s">
        <v>16</v>
      </c>
      <c r="J28" s="72">
        <v>401.9</v>
      </c>
    </row>
    <row r="29" spans="1:19" ht="15" customHeight="1" x14ac:dyDescent="0.3">
      <c r="A29" s="29" t="s">
        <v>44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9" ht="23" x14ac:dyDescent="0.3">
      <c r="A30" s="29" t="s">
        <v>45</v>
      </c>
      <c r="B30" s="72">
        <v>411.6</v>
      </c>
      <c r="C30" s="72">
        <v>373.1</v>
      </c>
      <c r="D30" s="72">
        <v>10.3</v>
      </c>
      <c r="E30" s="72">
        <v>28.2</v>
      </c>
      <c r="F30" s="72">
        <v>7.6</v>
      </c>
      <c r="G30" s="72" t="s">
        <v>16</v>
      </c>
      <c r="H30" s="72" t="s">
        <v>16</v>
      </c>
      <c r="I30" s="72" t="s">
        <v>16</v>
      </c>
      <c r="J30" s="72" t="s">
        <v>16</v>
      </c>
    </row>
    <row r="31" spans="1:19" ht="23" x14ac:dyDescent="0.3">
      <c r="A31" s="29" t="s">
        <v>83</v>
      </c>
      <c r="B31" s="72">
        <v>82.1</v>
      </c>
      <c r="C31" s="72">
        <v>44.4</v>
      </c>
      <c r="D31" s="72">
        <v>37.4</v>
      </c>
      <c r="E31" s="72">
        <v>0.2</v>
      </c>
      <c r="F31" s="72">
        <v>24.1</v>
      </c>
      <c r="G31" s="72" t="s">
        <v>16</v>
      </c>
      <c r="H31" s="72" t="s">
        <v>16</v>
      </c>
      <c r="I31" s="72" t="s">
        <v>16</v>
      </c>
      <c r="J31" s="72" t="s">
        <v>16</v>
      </c>
    </row>
    <row r="32" spans="1:19" ht="22.5" customHeight="1" x14ac:dyDescent="0.3">
      <c r="A32" s="29" t="s">
        <v>47</v>
      </c>
      <c r="B32" s="72">
        <v>12.9</v>
      </c>
      <c r="C32" s="72">
        <v>0.2</v>
      </c>
      <c r="D32" s="72">
        <v>12.5</v>
      </c>
      <c r="E32" s="72">
        <v>0.1</v>
      </c>
      <c r="F32" s="72">
        <v>13.1</v>
      </c>
      <c r="G32" s="72">
        <v>0.01</v>
      </c>
      <c r="H32" s="72" t="s">
        <v>16</v>
      </c>
      <c r="I32" s="72" t="s">
        <v>16</v>
      </c>
      <c r="J32" s="72" t="s">
        <v>16</v>
      </c>
    </row>
    <row r="33" spans="1:10" ht="15" customHeight="1" x14ac:dyDescent="0.3">
      <c r="A33" s="29" t="s">
        <v>84</v>
      </c>
      <c r="B33" s="72">
        <v>191.5</v>
      </c>
      <c r="C33" s="72">
        <v>0.4</v>
      </c>
      <c r="D33" s="72">
        <v>173.2</v>
      </c>
      <c r="E33" s="72">
        <v>14.9</v>
      </c>
      <c r="F33" s="72">
        <v>186</v>
      </c>
      <c r="G33" s="72">
        <v>6.3</v>
      </c>
      <c r="H33" s="72">
        <v>329</v>
      </c>
      <c r="I33" s="72">
        <v>172.5</v>
      </c>
      <c r="J33" s="72">
        <v>264.7</v>
      </c>
    </row>
    <row r="34" spans="1:10" ht="23" x14ac:dyDescent="0.3">
      <c r="A34" s="29" t="s">
        <v>110</v>
      </c>
      <c r="B34" s="72">
        <v>16.100000000000001</v>
      </c>
      <c r="C34" s="72">
        <v>8.5</v>
      </c>
      <c r="D34" s="72">
        <v>7.6</v>
      </c>
      <c r="E34" s="72" t="s">
        <v>16</v>
      </c>
      <c r="F34" s="72" t="s">
        <v>16</v>
      </c>
      <c r="G34" s="72" t="s">
        <v>16</v>
      </c>
      <c r="H34" s="72">
        <v>36.700000000000003</v>
      </c>
      <c r="I34" s="72">
        <v>16.399999999999999</v>
      </c>
      <c r="J34" s="72">
        <v>7.6</v>
      </c>
    </row>
    <row r="35" spans="1:10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ht="23" x14ac:dyDescent="0.3">
      <c r="A36" s="29" t="s">
        <v>126</v>
      </c>
      <c r="B36" s="72">
        <v>1.7</v>
      </c>
      <c r="C36" s="72">
        <v>0.02</v>
      </c>
      <c r="D36" s="72">
        <v>1.4</v>
      </c>
      <c r="E36" s="72">
        <v>0.1</v>
      </c>
      <c r="F36" s="72">
        <v>6.9</v>
      </c>
      <c r="G36" s="72">
        <v>0.1</v>
      </c>
      <c r="H36" s="72">
        <v>5.5</v>
      </c>
      <c r="I36" s="72">
        <v>3.3</v>
      </c>
      <c r="J36" s="72">
        <v>1.9</v>
      </c>
    </row>
    <row r="37" spans="1:10" ht="15" customHeight="1" x14ac:dyDescent="0.3">
      <c r="A37" s="29" t="s">
        <v>19</v>
      </c>
      <c r="B37" s="72">
        <v>77</v>
      </c>
      <c r="C37" s="72">
        <v>0.2</v>
      </c>
      <c r="D37" s="72">
        <v>66</v>
      </c>
      <c r="E37" s="72">
        <v>10.8</v>
      </c>
      <c r="F37" s="72">
        <v>69.5</v>
      </c>
      <c r="G37" s="72">
        <v>6.1</v>
      </c>
      <c r="H37" s="72">
        <v>192.3</v>
      </c>
      <c r="I37" s="72">
        <v>74.5</v>
      </c>
      <c r="J37" s="72">
        <v>138.1</v>
      </c>
    </row>
    <row r="38" spans="1:10" ht="15" customHeight="1" x14ac:dyDescent="0.3">
      <c r="A38" s="29" t="s">
        <v>109</v>
      </c>
      <c r="B38" s="72"/>
      <c r="C38" s="72"/>
      <c r="D38" s="72"/>
      <c r="E38" s="72"/>
      <c r="F38" s="72"/>
      <c r="G38" s="72"/>
      <c r="H38" s="72"/>
      <c r="I38" s="72"/>
      <c r="J38" s="49"/>
    </row>
    <row r="39" spans="1:10" ht="15" customHeight="1" x14ac:dyDescent="0.3">
      <c r="A39" s="29" t="s">
        <v>100</v>
      </c>
      <c r="B39" s="72">
        <v>17.100000000000001</v>
      </c>
      <c r="C39" s="72">
        <v>0.2</v>
      </c>
      <c r="D39" s="72">
        <v>15.9</v>
      </c>
      <c r="E39" s="72">
        <v>1</v>
      </c>
      <c r="F39" s="72">
        <v>8.1</v>
      </c>
      <c r="G39" s="72">
        <v>0.01</v>
      </c>
      <c r="H39" s="72">
        <v>45.6</v>
      </c>
      <c r="I39" s="72">
        <v>6.6</v>
      </c>
      <c r="J39" s="72">
        <v>17.600000000000001</v>
      </c>
    </row>
    <row r="40" spans="1:10" ht="15" customHeight="1" x14ac:dyDescent="0.3">
      <c r="A40" s="29" t="s">
        <v>127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ht="23" x14ac:dyDescent="0.3">
      <c r="A41" s="29" t="s">
        <v>101</v>
      </c>
      <c r="B41" s="72">
        <v>1.1000000000000001</v>
      </c>
      <c r="C41" s="72" t="s">
        <v>16</v>
      </c>
      <c r="D41" s="72">
        <v>0.3</v>
      </c>
      <c r="E41" s="72">
        <v>0.9</v>
      </c>
      <c r="F41" s="72">
        <v>1.9</v>
      </c>
      <c r="G41" s="72">
        <v>0.01</v>
      </c>
      <c r="H41" s="72">
        <v>2.6</v>
      </c>
      <c r="I41" s="72">
        <v>0.7</v>
      </c>
      <c r="J41" s="72">
        <v>1.2</v>
      </c>
    </row>
    <row r="42" spans="1:10" ht="34.5" x14ac:dyDescent="0.3">
      <c r="A42" s="29" t="s">
        <v>86</v>
      </c>
      <c r="B42" s="72">
        <v>13.9</v>
      </c>
      <c r="C42" s="72">
        <v>0.1</v>
      </c>
      <c r="D42" s="72">
        <v>13.8</v>
      </c>
      <c r="E42" s="72" t="s">
        <v>16</v>
      </c>
      <c r="F42" s="72">
        <v>3</v>
      </c>
      <c r="G42" s="72">
        <v>0</v>
      </c>
      <c r="H42" s="72">
        <v>33.799999999999997</v>
      </c>
      <c r="I42" s="72">
        <v>4.5</v>
      </c>
      <c r="J42" s="72">
        <v>13.9</v>
      </c>
    </row>
    <row r="43" spans="1:10" ht="15" customHeight="1" x14ac:dyDescent="0.3">
      <c r="A43" s="29" t="s">
        <v>55</v>
      </c>
      <c r="B43" s="72">
        <v>1.5</v>
      </c>
      <c r="C43" s="72">
        <v>0.02</v>
      </c>
      <c r="D43" s="72">
        <v>1.4</v>
      </c>
      <c r="E43" s="72">
        <v>0.1</v>
      </c>
      <c r="F43" s="72">
        <v>2.2000000000000002</v>
      </c>
      <c r="G43" s="72">
        <v>0</v>
      </c>
      <c r="H43" s="72">
        <v>7.1</v>
      </c>
      <c r="I43" s="72">
        <v>0.8</v>
      </c>
      <c r="J43" s="72">
        <v>1.8</v>
      </c>
    </row>
    <row r="44" spans="1:10" ht="15" customHeight="1" x14ac:dyDescent="0.3">
      <c r="A44" s="29" t="s">
        <v>102</v>
      </c>
      <c r="B44" s="72">
        <v>54</v>
      </c>
      <c r="C44" s="72">
        <v>0.02</v>
      </c>
      <c r="D44" s="72">
        <v>48.2</v>
      </c>
      <c r="E44" s="72">
        <v>5.7</v>
      </c>
      <c r="F44" s="72">
        <v>58.9</v>
      </c>
      <c r="G44" s="72">
        <v>6.1</v>
      </c>
      <c r="H44" s="72">
        <v>107.7</v>
      </c>
      <c r="I44" s="72">
        <v>56.9</v>
      </c>
      <c r="J44" s="72">
        <v>114.3</v>
      </c>
    </row>
    <row r="45" spans="1:10" ht="15" customHeight="1" x14ac:dyDescent="0.3">
      <c r="A45" s="29" t="s">
        <v>103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34.5" x14ac:dyDescent="0.3">
      <c r="A46" s="29" t="s">
        <v>88</v>
      </c>
      <c r="B46" s="72">
        <v>2.5</v>
      </c>
      <c r="C46" s="72">
        <v>4.0000000000000001E-3</v>
      </c>
      <c r="D46" s="72">
        <v>2.2999999999999998</v>
      </c>
      <c r="E46" s="72">
        <v>0.2</v>
      </c>
      <c r="F46" s="72">
        <v>1.1000000000000001</v>
      </c>
      <c r="G46" s="72">
        <v>0.04</v>
      </c>
      <c r="H46" s="72">
        <v>5.3</v>
      </c>
      <c r="I46" s="72">
        <v>5.2</v>
      </c>
      <c r="J46" s="72">
        <v>2.6</v>
      </c>
    </row>
    <row r="47" spans="1:10" ht="23" x14ac:dyDescent="0.3">
      <c r="A47" s="29" t="s">
        <v>89</v>
      </c>
      <c r="B47" s="72">
        <v>0.1</v>
      </c>
      <c r="C47" s="72">
        <v>0</v>
      </c>
      <c r="D47" s="72">
        <v>0.1</v>
      </c>
      <c r="E47" s="72">
        <v>0</v>
      </c>
      <c r="F47" s="72">
        <v>0.03</v>
      </c>
      <c r="G47" s="72">
        <v>3.0000000000000001E-3</v>
      </c>
      <c r="H47" s="72">
        <v>0.5</v>
      </c>
      <c r="I47" s="72">
        <v>0.4</v>
      </c>
      <c r="J47" s="72">
        <v>0.1</v>
      </c>
    </row>
    <row r="48" spans="1:10" ht="23" x14ac:dyDescent="0.3">
      <c r="A48" s="29" t="s">
        <v>104</v>
      </c>
      <c r="B48" s="72">
        <v>0.02</v>
      </c>
      <c r="C48" s="72">
        <v>0</v>
      </c>
      <c r="D48" s="72">
        <v>0.02</v>
      </c>
      <c r="E48" s="72">
        <v>0</v>
      </c>
      <c r="F48" s="72">
        <v>0.01</v>
      </c>
      <c r="G48" s="72" t="s">
        <v>16</v>
      </c>
      <c r="H48" s="72">
        <v>0.1</v>
      </c>
      <c r="I48" s="72">
        <v>0.1</v>
      </c>
      <c r="J48" s="72">
        <v>0.02</v>
      </c>
    </row>
    <row r="49" spans="1:10" ht="23" x14ac:dyDescent="0.3">
      <c r="A49" s="29" t="s">
        <v>90</v>
      </c>
      <c r="B49" s="72">
        <v>0.2</v>
      </c>
      <c r="C49" s="72">
        <v>0</v>
      </c>
      <c r="D49" s="72">
        <v>0.2</v>
      </c>
      <c r="E49" s="72">
        <v>0</v>
      </c>
      <c r="F49" s="72">
        <v>0.2</v>
      </c>
      <c r="G49" s="72">
        <v>0.2</v>
      </c>
      <c r="H49" s="72">
        <v>1.4</v>
      </c>
      <c r="I49" s="72">
        <v>1.5</v>
      </c>
      <c r="J49" s="72">
        <v>0.4</v>
      </c>
    </row>
    <row r="50" spans="1:10" ht="34.5" x14ac:dyDescent="0.3">
      <c r="A50" s="29" t="s">
        <v>128</v>
      </c>
      <c r="B50" s="72">
        <v>0.5</v>
      </c>
      <c r="C50" s="72">
        <v>0</v>
      </c>
      <c r="D50" s="72">
        <v>0.5</v>
      </c>
      <c r="E50" s="72">
        <v>0.01</v>
      </c>
      <c r="F50" s="72">
        <v>0.7</v>
      </c>
      <c r="G50" s="72">
        <v>0.2</v>
      </c>
      <c r="H50" s="72">
        <v>6</v>
      </c>
      <c r="I50" s="72">
        <v>5.4</v>
      </c>
      <c r="J50" s="72">
        <v>1.2</v>
      </c>
    </row>
    <row r="51" spans="1:10" ht="23" x14ac:dyDescent="0.3">
      <c r="A51" s="29" t="s">
        <v>62</v>
      </c>
      <c r="B51" s="72">
        <v>5.4</v>
      </c>
      <c r="C51" s="72">
        <v>0</v>
      </c>
      <c r="D51" s="72">
        <v>4.7</v>
      </c>
      <c r="E51" s="72">
        <v>0.7</v>
      </c>
      <c r="F51" s="72">
        <v>23.9</v>
      </c>
      <c r="G51" s="72">
        <v>0.4</v>
      </c>
      <c r="H51" s="72">
        <v>7</v>
      </c>
      <c r="I51" s="72">
        <v>9.8000000000000007</v>
      </c>
      <c r="J51" s="72">
        <v>29.6</v>
      </c>
    </row>
    <row r="52" spans="1:10" x14ac:dyDescent="0.3">
      <c r="A52" s="29" t="s">
        <v>105</v>
      </c>
      <c r="B52" s="72">
        <v>4.5</v>
      </c>
      <c r="C52" s="72">
        <v>0</v>
      </c>
      <c r="D52" s="72">
        <v>4.4000000000000004</v>
      </c>
      <c r="E52" s="72">
        <v>0.1</v>
      </c>
      <c r="F52" s="72">
        <v>2.2000000000000002</v>
      </c>
      <c r="G52" s="72">
        <v>0.1</v>
      </c>
      <c r="H52" s="72">
        <v>14.3</v>
      </c>
      <c r="I52" s="72">
        <v>15.2</v>
      </c>
      <c r="J52" s="72">
        <v>6.6</v>
      </c>
    </row>
    <row r="53" spans="1:10" ht="23" x14ac:dyDescent="0.3">
      <c r="A53" s="29" t="s">
        <v>64</v>
      </c>
      <c r="B53" s="72">
        <v>0.1</v>
      </c>
      <c r="C53" s="72">
        <v>0</v>
      </c>
      <c r="D53" s="72">
        <v>0.1</v>
      </c>
      <c r="E53" s="72">
        <v>0</v>
      </c>
      <c r="F53" s="72">
        <v>0.1</v>
      </c>
      <c r="G53" s="72" t="s">
        <v>16</v>
      </c>
      <c r="H53" s="72">
        <v>1.6</v>
      </c>
      <c r="I53" s="72">
        <v>0.8</v>
      </c>
      <c r="J53" s="72">
        <v>0.1</v>
      </c>
    </row>
    <row r="54" spans="1:10" ht="34.5" x14ac:dyDescent="0.3">
      <c r="A54" s="29" t="s">
        <v>92</v>
      </c>
      <c r="B54" s="72">
        <v>16.5</v>
      </c>
      <c r="C54" s="72">
        <v>1E-3</v>
      </c>
      <c r="D54" s="72">
        <v>15.2</v>
      </c>
      <c r="E54" s="72">
        <v>1.2</v>
      </c>
      <c r="F54" s="72">
        <v>1.2</v>
      </c>
      <c r="G54" s="72">
        <v>0.02</v>
      </c>
      <c r="H54" s="72">
        <v>6.8</v>
      </c>
      <c r="I54" s="72">
        <v>3.5</v>
      </c>
      <c r="J54" s="72">
        <v>16.7</v>
      </c>
    </row>
    <row r="55" spans="1:10" ht="34.5" x14ac:dyDescent="0.3">
      <c r="A55" s="29" t="s">
        <v>93</v>
      </c>
      <c r="B55" s="72">
        <v>21.1</v>
      </c>
      <c r="C55" s="72">
        <v>0</v>
      </c>
      <c r="D55" s="72">
        <v>17.600000000000001</v>
      </c>
      <c r="E55" s="72">
        <v>3.5</v>
      </c>
      <c r="F55" s="72">
        <v>28.4</v>
      </c>
      <c r="G55" s="72">
        <v>5.2</v>
      </c>
      <c r="H55" s="72">
        <v>55.1</v>
      </c>
      <c r="I55" s="72">
        <v>9.1999999999999993</v>
      </c>
      <c r="J55" s="72">
        <v>53.6</v>
      </c>
    </row>
    <row r="56" spans="1:10" ht="23" x14ac:dyDescent="0.3">
      <c r="A56" s="29" t="s">
        <v>94</v>
      </c>
      <c r="B56" s="72">
        <v>1.8</v>
      </c>
      <c r="C56" s="72">
        <v>0</v>
      </c>
      <c r="D56" s="72">
        <v>1.7</v>
      </c>
      <c r="E56" s="72">
        <v>0.04</v>
      </c>
      <c r="F56" s="72">
        <v>0.2</v>
      </c>
      <c r="G56" s="72">
        <v>0</v>
      </c>
      <c r="H56" s="72">
        <v>2.2000000000000002</v>
      </c>
      <c r="I56" s="72">
        <v>1.4</v>
      </c>
      <c r="J56" s="72">
        <v>1.8</v>
      </c>
    </row>
    <row r="57" spans="1:10" ht="46" x14ac:dyDescent="0.3">
      <c r="A57" s="29" t="s">
        <v>106</v>
      </c>
      <c r="B57" s="72">
        <v>0.3</v>
      </c>
      <c r="C57" s="72">
        <v>0.02</v>
      </c>
      <c r="D57" s="72">
        <v>0.2</v>
      </c>
      <c r="E57" s="72">
        <v>1E-3</v>
      </c>
      <c r="F57" s="72">
        <v>0.1</v>
      </c>
      <c r="G57" s="72">
        <v>0</v>
      </c>
      <c r="H57" s="72">
        <v>2.5</v>
      </c>
      <c r="I57" s="72">
        <v>1.3</v>
      </c>
      <c r="J57" s="72">
        <v>0.3</v>
      </c>
    </row>
    <row r="58" spans="1:10" ht="23" x14ac:dyDescent="0.3">
      <c r="A58" s="29" t="s">
        <v>107</v>
      </c>
      <c r="B58" s="72">
        <v>1</v>
      </c>
      <c r="C58" s="72">
        <v>0</v>
      </c>
      <c r="D58" s="72">
        <v>1</v>
      </c>
      <c r="E58" s="72">
        <v>0.02</v>
      </c>
      <c r="F58" s="72">
        <v>0.5</v>
      </c>
      <c r="G58" s="72">
        <v>0</v>
      </c>
      <c r="H58" s="72">
        <v>4.5</v>
      </c>
      <c r="I58" s="72">
        <v>2.9</v>
      </c>
      <c r="J58" s="72">
        <v>1.1000000000000001</v>
      </c>
    </row>
    <row r="59" spans="1:10" ht="23" x14ac:dyDescent="0.3">
      <c r="A59" s="29" t="s">
        <v>108</v>
      </c>
      <c r="B59" s="72">
        <v>6</v>
      </c>
      <c r="C59" s="72">
        <v>0</v>
      </c>
      <c r="D59" s="72">
        <v>1.9</v>
      </c>
      <c r="E59" s="72">
        <v>4.0999999999999996</v>
      </c>
      <c r="F59" s="72">
        <v>2.5</v>
      </c>
      <c r="G59" s="72">
        <v>0.01</v>
      </c>
      <c r="H59" s="72">
        <v>39</v>
      </c>
      <c r="I59" s="72">
        <v>11</v>
      </c>
      <c r="J59" s="72">
        <v>6.3</v>
      </c>
    </row>
    <row r="60" spans="1:10" x14ac:dyDescent="0.3">
      <c r="A60" s="29" t="s">
        <v>30</v>
      </c>
      <c r="B60" s="72">
        <v>3.7</v>
      </c>
      <c r="C60" s="72">
        <v>0</v>
      </c>
      <c r="D60" s="72">
        <v>3.6</v>
      </c>
      <c r="E60" s="72">
        <v>0.1</v>
      </c>
      <c r="F60" s="72">
        <v>4</v>
      </c>
      <c r="G60" s="72" t="s">
        <v>16</v>
      </c>
      <c r="H60" s="72">
        <v>4.4000000000000004</v>
      </c>
      <c r="I60" s="72">
        <v>1.1000000000000001</v>
      </c>
      <c r="J60" s="72">
        <v>3.9</v>
      </c>
    </row>
    <row r="61" spans="1:10" x14ac:dyDescent="0.3">
      <c r="A61" s="29" t="s">
        <v>31</v>
      </c>
      <c r="B61" s="72">
        <v>41.2</v>
      </c>
      <c r="C61" s="72">
        <v>0.04</v>
      </c>
      <c r="D61" s="72">
        <v>40.9</v>
      </c>
      <c r="E61" s="72">
        <v>0.3</v>
      </c>
      <c r="F61" s="72">
        <v>33.4</v>
      </c>
      <c r="G61" s="72">
        <v>2E-3</v>
      </c>
      <c r="H61" s="72">
        <v>31.1</v>
      </c>
      <c r="I61" s="72">
        <v>3.2</v>
      </c>
      <c r="J61" s="72">
        <v>42.4</v>
      </c>
    </row>
    <row r="62" spans="1:10" x14ac:dyDescent="0.3">
      <c r="A62" s="29" t="s">
        <v>32</v>
      </c>
      <c r="B62" s="72">
        <v>5.0999999999999996</v>
      </c>
      <c r="C62" s="72">
        <v>0.1</v>
      </c>
      <c r="D62" s="72">
        <v>2.4</v>
      </c>
      <c r="E62" s="72">
        <v>1.3</v>
      </c>
      <c r="F62" s="72">
        <v>13.1</v>
      </c>
      <c r="G62" s="72">
        <v>0.1</v>
      </c>
      <c r="H62" s="72">
        <v>45.4</v>
      </c>
      <c r="I62" s="72">
        <v>23.1</v>
      </c>
      <c r="J62" s="72">
        <v>6.1</v>
      </c>
    </row>
    <row r="63" spans="1:10" ht="15" customHeight="1" thickBot="1" x14ac:dyDescent="0.35">
      <c r="A63" s="26" t="s">
        <v>33</v>
      </c>
      <c r="B63" s="73">
        <v>62.7</v>
      </c>
      <c r="C63" s="73" t="s">
        <v>16</v>
      </c>
      <c r="D63" s="73">
        <v>58.9</v>
      </c>
      <c r="E63" s="73">
        <v>2.4</v>
      </c>
      <c r="F63" s="73">
        <v>58.1</v>
      </c>
      <c r="G63" s="73" t="s">
        <v>16</v>
      </c>
      <c r="H63" s="73">
        <v>50.4</v>
      </c>
      <c r="I63" s="73">
        <v>67.2</v>
      </c>
      <c r="J63" s="73">
        <v>71.599999999999994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5" spans="1:1" x14ac:dyDescent="0.3">
      <c r="A65" s="36"/>
    </row>
  </sheetData>
  <mergeCells count="16">
    <mergeCell ref="A1:C1"/>
    <mergeCell ref="A64:J64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J67"/>
  <sheetViews>
    <sheetView workbookViewId="0">
      <selection activeCell="A5" sqref="A5:J63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0" ht="37.5" customHeight="1" x14ac:dyDescent="0.3">
      <c r="A1" s="178" t="s">
        <v>287</v>
      </c>
      <c r="B1" s="178"/>
      <c r="C1" s="178"/>
    </row>
    <row r="2" spans="1:10" s="24" customFormat="1" ht="15.5" x14ac:dyDescent="0.35">
      <c r="A2" s="199" t="s">
        <v>188</v>
      </c>
      <c r="B2" s="199"/>
      <c r="C2" s="199"/>
      <c r="D2" s="199"/>
      <c r="E2" s="199"/>
      <c r="F2" s="199"/>
      <c r="G2" s="199"/>
      <c r="H2" s="199"/>
      <c r="I2" s="199"/>
      <c r="J2" s="199"/>
    </row>
    <row r="3" spans="1:10" x14ac:dyDescent="0.3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204"/>
      <c r="B4" s="204"/>
      <c r="C4" s="204"/>
      <c r="D4" s="204"/>
      <c r="E4" s="204"/>
      <c r="F4" s="204"/>
      <c r="G4" s="204"/>
      <c r="H4" s="204"/>
      <c r="I4" s="204"/>
      <c r="J4" s="204"/>
    </row>
    <row r="5" spans="1:10" s="5" customFormat="1" ht="12" customHeight="1" x14ac:dyDescent="0.25">
      <c r="A5" s="195"/>
      <c r="B5" s="180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customHeight="1" thickBot="1" x14ac:dyDescent="0.3">
      <c r="A6" s="196"/>
      <c r="B6" s="181"/>
      <c r="C6" s="191"/>
      <c r="D6" s="192"/>
      <c r="E6" s="193"/>
      <c r="F6" s="181"/>
      <c r="G6" s="181"/>
      <c r="H6" s="181"/>
      <c r="I6" s="181"/>
      <c r="J6" s="181"/>
    </row>
    <row r="7" spans="1:10" s="5" customFormat="1" ht="12" customHeight="1" x14ac:dyDescent="0.25">
      <c r="A7" s="196"/>
      <c r="B7" s="181"/>
      <c r="C7" s="200" t="s">
        <v>181</v>
      </c>
      <c r="D7" s="180" t="s">
        <v>179</v>
      </c>
      <c r="E7" s="180" t="s">
        <v>183</v>
      </c>
      <c r="F7" s="181"/>
      <c r="G7" s="181"/>
      <c r="H7" s="181"/>
      <c r="I7" s="181"/>
      <c r="J7" s="181"/>
    </row>
    <row r="8" spans="1:10" s="5" customFormat="1" ht="12" customHeight="1" x14ac:dyDescent="0.25">
      <c r="A8" s="196"/>
      <c r="B8" s="181"/>
      <c r="C8" s="201"/>
      <c r="D8" s="181"/>
      <c r="E8" s="181"/>
      <c r="F8" s="181"/>
      <c r="G8" s="181"/>
      <c r="H8" s="181"/>
      <c r="I8" s="181"/>
      <c r="J8" s="181"/>
    </row>
    <row r="9" spans="1:10" s="5" customFormat="1" ht="12" customHeight="1" x14ac:dyDescent="0.25">
      <c r="A9" s="196"/>
      <c r="B9" s="181"/>
      <c r="C9" s="201"/>
      <c r="D9" s="181"/>
      <c r="E9" s="181"/>
      <c r="F9" s="181"/>
      <c r="G9" s="181"/>
      <c r="H9" s="181"/>
      <c r="I9" s="181"/>
      <c r="J9" s="181"/>
    </row>
    <row r="10" spans="1:10" s="5" customFormat="1" ht="18" customHeight="1" thickBot="1" x14ac:dyDescent="0.3">
      <c r="A10" s="197"/>
      <c r="B10" s="182"/>
      <c r="C10" s="202"/>
      <c r="D10" s="182"/>
      <c r="E10" s="182"/>
      <c r="F10" s="182"/>
      <c r="G10" s="182"/>
      <c r="H10" s="182"/>
      <c r="I10" s="182"/>
      <c r="J10" s="182"/>
    </row>
    <row r="11" spans="1:10" ht="15" customHeight="1" x14ac:dyDescent="0.3">
      <c r="A11" s="34" t="s">
        <v>2</v>
      </c>
      <c r="B11" s="35"/>
      <c r="C11" s="35"/>
      <c r="D11" s="35"/>
      <c r="E11" s="35"/>
      <c r="F11" s="35"/>
      <c r="G11" s="35"/>
      <c r="H11" s="35"/>
      <c r="I11" s="35"/>
      <c r="J11" s="35"/>
    </row>
    <row r="12" spans="1:10" s="5" customFormat="1" ht="15" customHeight="1" x14ac:dyDescent="0.25">
      <c r="A12" s="29" t="s">
        <v>3</v>
      </c>
      <c r="B12" s="72">
        <v>1764.5</v>
      </c>
      <c r="C12" s="72">
        <v>763.2</v>
      </c>
      <c r="D12" s="72">
        <v>731.1</v>
      </c>
      <c r="E12" s="72">
        <v>265.89999999999998</v>
      </c>
      <c r="F12" s="72">
        <v>442.6</v>
      </c>
      <c r="G12" s="72">
        <v>14.9</v>
      </c>
      <c r="H12" s="72">
        <v>367.8</v>
      </c>
      <c r="I12" s="72">
        <v>177.7</v>
      </c>
      <c r="J12" s="72">
        <v>1212.7</v>
      </c>
    </row>
    <row r="13" spans="1:10" s="5" customFormat="1" ht="15" customHeight="1" x14ac:dyDescent="0.25">
      <c r="A13" s="29" t="s">
        <v>189</v>
      </c>
      <c r="B13" s="72">
        <v>1724.2</v>
      </c>
      <c r="C13" s="72">
        <v>762.4</v>
      </c>
      <c r="D13" s="72">
        <v>728.5</v>
      </c>
      <c r="E13" s="72">
        <v>228.9</v>
      </c>
      <c r="F13" s="72">
        <v>442.6</v>
      </c>
      <c r="G13" s="72">
        <v>14.9</v>
      </c>
      <c r="H13" s="72">
        <v>367.8</v>
      </c>
      <c r="I13" s="72">
        <v>177.7</v>
      </c>
      <c r="J13" s="72">
        <v>1173.0999999999999</v>
      </c>
    </row>
    <row r="14" spans="1:10" s="5" customFormat="1" ht="15" customHeight="1" x14ac:dyDescent="0.25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s="5" customFormat="1" ht="15" customHeight="1" x14ac:dyDescent="0.25">
      <c r="A15" s="29" t="s">
        <v>39</v>
      </c>
      <c r="B15" s="72">
        <v>107.9</v>
      </c>
      <c r="C15" s="72">
        <v>63.5</v>
      </c>
      <c r="D15" s="72">
        <v>30.9</v>
      </c>
      <c r="E15" s="72">
        <v>13</v>
      </c>
      <c r="F15" s="72">
        <v>4.8</v>
      </c>
      <c r="G15" s="72" t="s">
        <v>16</v>
      </c>
      <c r="H15" s="72" t="s">
        <v>16</v>
      </c>
      <c r="I15" s="72" t="s">
        <v>16</v>
      </c>
      <c r="J15" s="72">
        <v>46.2</v>
      </c>
    </row>
    <row r="16" spans="1:10" s="5" customFormat="1" ht="15" customHeight="1" x14ac:dyDescent="0.25">
      <c r="A16" s="29" t="s">
        <v>40</v>
      </c>
      <c r="B16" s="72">
        <v>106.4</v>
      </c>
      <c r="C16" s="72">
        <v>61</v>
      </c>
      <c r="D16" s="72">
        <v>32.299999999999997</v>
      </c>
      <c r="E16" s="72">
        <v>12.5</v>
      </c>
      <c r="F16" s="72">
        <v>4.5</v>
      </c>
      <c r="G16" s="72" t="s">
        <v>16</v>
      </c>
      <c r="H16" s="72" t="s">
        <v>16</v>
      </c>
      <c r="I16" s="72" t="s">
        <v>16</v>
      </c>
      <c r="J16" s="72">
        <v>46.3</v>
      </c>
    </row>
    <row r="17" spans="1:10" s="5" customFormat="1" ht="15" customHeight="1" x14ac:dyDescent="0.25">
      <c r="A17" s="29" t="s">
        <v>41</v>
      </c>
      <c r="B17" s="72">
        <v>1.6</v>
      </c>
      <c r="C17" s="72">
        <v>2.6</v>
      </c>
      <c r="D17" s="72">
        <v>-1.4</v>
      </c>
      <c r="E17" s="72">
        <v>0.4</v>
      </c>
      <c r="F17" s="72">
        <v>0.4</v>
      </c>
      <c r="G17" s="72" t="s">
        <v>16</v>
      </c>
      <c r="H17" s="72" t="s">
        <v>16</v>
      </c>
      <c r="I17" s="72" t="s">
        <v>16</v>
      </c>
      <c r="J17" s="72">
        <v>-0.1</v>
      </c>
    </row>
    <row r="18" spans="1:10" s="5" customFormat="1" ht="15" customHeight="1" x14ac:dyDescent="0.25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s="5" customFormat="1" ht="15" customHeight="1" x14ac:dyDescent="0.25">
      <c r="A19" s="29" t="s">
        <v>39</v>
      </c>
      <c r="B19" s="72">
        <v>22.1</v>
      </c>
      <c r="C19" s="72">
        <v>0.6</v>
      </c>
      <c r="D19" s="72">
        <v>2.4</v>
      </c>
      <c r="E19" s="72">
        <v>18.600000000000001</v>
      </c>
      <c r="F19" s="72">
        <v>17.7</v>
      </c>
      <c r="G19" s="72">
        <v>0.1</v>
      </c>
      <c r="H19" s="72" t="s">
        <v>16</v>
      </c>
      <c r="I19" s="72" t="s">
        <v>16</v>
      </c>
      <c r="J19" s="72">
        <v>28.9</v>
      </c>
    </row>
    <row r="20" spans="1:10" s="5" customFormat="1" ht="15" customHeight="1" x14ac:dyDescent="0.25">
      <c r="A20" s="29" t="s">
        <v>40</v>
      </c>
      <c r="B20" s="72">
        <v>28.4</v>
      </c>
      <c r="C20" s="72">
        <v>6.4</v>
      </c>
      <c r="D20" s="72">
        <v>3.9</v>
      </c>
      <c r="E20" s="72">
        <v>17.7</v>
      </c>
      <c r="F20" s="72">
        <v>17.399999999999999</v>
      </c>
      <c r="G20" s="72">
        <v>0.1</v>
      </c>
      <c r="H20" s="72" t="s">
        <v>16</v>
      </c>
      <c r="I20" s="72" t="s">
        <v>16</v>
      </c>
      <c r="J20" s="72">
        <v>29.4</v>
      </c>
    </row>
    <row r="21" spans="1:10" s="5" customFormat="1" ht="15" customHeight="1" x14ac:dyDescent="0.25">
      <c r="A21" s="29" t="s">
        <v>41</v>
      </c>
      <c r="B21" s="72">
        <v>-6.3</v>
      </c>
      <c r="C21" s="72">
        <v>-5.8</v>
      </c>
      <c r="D21" s="72">
        <v>-1.5</v>
      </c>
      <c r="E21" s="72">
        <v>1</v>
      </c>
      <c r="F21" s="72">
        <v>0.4</v>
      </c>
      <c r="G21" s="72">
        <v>-4.0000000000000001E-3</v>
      </c>
      <c r="H21" s="72" t="s">
        <v>16</v>
      </c>
      <c r="I21" s="72" t="s">
        <v>16</v>
      </c>
      <c r="J21" s="72">
        <v>-0.5</v>
      </c>
    </row>
    <row r="22" spans="1:10" s="5" customFormat="1" ht="15" customHeight="1" x14ac:dyDescent="0.25">
      <c r="A22" s="29" t="s">
        <v>9</v>
      </c>
      <c r="B22" s="72">
        <v>32.1</v>
      </c>
      <c r="C22" s="72">
        <v>4.0999999999999996</v>
      </c>
      <c r="D22" s="72">
        <v>10.199999999999999</v>
      </c>
      <c r="E22" s="72">
        <v>17.8</v>
      </c>
      <c r="F22" s="72">
        <v>3.2</v>
      </c>
      <c r="G22" s="72" t="s">
        <v>16</v>
      </c>
      <c r="H22" s="72">
        <v>3</v>
      </c>
      <c r="I22" s="72" t="s">
        <v>16</v>
      </c>
      <c r="J22" s="72">
        <v>28.3</v>
      </c>
    </row>
    <row r="23" spans="1:10" s="5" customFormat="1" ht="15" customHeight="1" thickBot="1" x14ac:dyDescent="0.3">
      <c r="A23" s="26" t="s">
        <v>10</v>
      </c>
      <c r="B23" s="73">
        <v>1751.6</v>
      </c>
      <c r="C23" s="73">
        <v>763.3</v>
      </c>
      <c r="D23" s="73">
        <v>735.8</v>
      </c>
      <c r="E23" s="73">
        <v>248.1</v>
      </c>
      <c r="F23" s="73">
        <v>446.5</v>
      </c>
      <c r="G23" s="73">
        <v>14.9</v>
      </c>
      <c r="H23" s="73">
        <v>370.8</v>
      </c>
      <c r="I23" s="73">
        <v>177.7</v>
      </c>
      <c r="J23" s="73">
        <v>1200.8</v>
      </c>
    </row>
    <row r="24" spans="1:10" ht="15" customHeight="1" x14ac:dyDescent="0.3">
      <c r="A24" s="7" t="s">
        <v>11</v>
      </c>
      <c r="B24" s="87"/>
      <c r="C24" s="87"/>
      <c r="D24" s="87"/>
      <c r="E24" s="87"/>
      <c r="F24" s="87"/>
      <c r="G24" s="87"/>
      <c r="H24" s="87"/>
      <c r="I24" s="87"/>
      <c r="J24" s="87"/>
    </row>
    <row r="25" spans="1:10" s="5" customFormat="1" ht="15" customHeight="1" x14ac:dyDescent="0.25">
      <c r="A25" s="29" t="s">
        <v>12</v>
      </c>
      <c r="B25" s="72">
        <v>680.6</v>
      </c>
      <c r="C25" s="72">
        <v>349.7</v>
      </c>
      <c r="D25" s="72">
        <v>214</v>
      </c>
      <c r="E25" s="72">
        <v>116.8</v>
      </c>
      <c r="F25" s="72">
        <v>194.4</v>
      </c>
      <c r="G25" s="72" t="s">
        <v>16</v>
      </c>
      <c r="H25" s="72">
        <v>5.6</v>
      </c>
      <c r="I25" s="72" t="s">
        <v>16</v>
      </c>
      <c r="J25" s="72">
        <v>538.29999999999995</v>
      </c>
    </row>
    <row r="26" spans="1:10" s="5" customFormat="1" ht="15" customHeight="1" x14ac:dyDescent="0.25">
      <c r="A26" s="29" t="s">
        <v>96</v>
      </c>
      <c r="B26" s="72">
        <v>1071</v>
      </c>
      <c r="C26" s="72">
        <v>413.6</v>
      </c>
      <c r="D26" s="72">
        <v>521.79999999999995</v>
      </c>
      <c r="E26" s="72">
        <v>131.30000000000001</v>
      </c>
      <c r="F26" s="72">
        <v>252.1</v>
      </c>
      <c r="G26" s="72">
        <v>14.9</v>
      </c>
      <c r="H26" s="72">
        <v>365.3</v>
      </c>
      <c r="I26" s="72">
        <v>177.7</v>
      </c>
      <c r="J26" s="72">
        <v>662.5</v>
      </c>
    </row>
    <row r="27" spans="1:10" s="5" customFormat="1" ht="15" customHeight="1" x14ac:dyDescent="0.25">
      <c r="A27" s="29" t="s">
        <v>109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0" s="5" customFormat="1" ht="23" x14ac:dyDescent="0.25">
      <c r="A28" s="29" t="s">
        <v>43</v>
      </c>
      <c r="B28" s="72">
        <v>364.2</v>
      </c>
      <c r="C28" s="72">
        <v>0.8</v>
      </c>
      <c r="D28" s="72">
        <v>277.5</v>
      </c>
      <c r="E28" s="72">
        <v>84.6</v>
      </c>
      <c r="F28" s="72">
        <v>13.1</v>
      </c>
      <c r="G28" s="72">
        <v>7.3</v>
      </c>
      <c r="H28" s="72">
        <v>0.9</v>
      </c>
      <c r="I28" s="72" t="s">
        <v>16</v>
      </c>
      <c r="J28" s="72">
        <v>381.2</v>
      </c>
    </row>
    <row r="29" spans="1:10" s="5" customFormat="1" ht="11.5" x14ac:dyDescent="0.25">
      <c r="A29" s="29" t="s">
        <v>44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0" s="5" customFormat="1" ht="23" x14ac:dyDescent="0.25">
      <c r="A30" s="29" t="s">
        <v>45</v>
      </c>
      <c r="B30" s="72">
        <v>396.2</v>
      </c>
      <c r="C30" s="72">
        <v>358.3</v>
      </c>
      <c r="D30" s="72">
        <v>10.5</v>
      </c>
      <c r="E30" s="72">
        <v>27.4</v>
      </c>
      <c r="F30" s="72">
        <v>7.9</v>
      </c>
      <c r="G30" s="72" t="s">
        <v>16</v>
      </c>
      <c r="H30" s="72" t="s">
        <v>16</v>
      </c>
      <c r="I30" s="72" t="s">
        <v>16</v>
      </c>
      <c r="J30" s="72" t="s">
        <v>16</v>
      </c>
    </row>
    <row r="31" spans="1:10" s="5" customFormat="1" ht="23" x14ac:dyDescent="0.25">
      <c r="A31" s="29" t="s">
        <v>83</v>
      </c>
      <c r="B31" s="72">
        <v>84</v>
      </c>
      <c r="C31" s="72">
        <v>45.2</v>
      </c>
      <c r="D31" s="72">
        <v>38.5</v>
      </c>
      <c r="E31" s="72">
        <v>0.2</v>
      </c>
      <c r="F31" s="72">
        <v>25.2</v>
      </c>
      <c r="G31" s="72">
        <v>0.1</v>
      </c>
      <c r="H31" s="72" t="s">
        <v>16</v>
      </c>
      <c r="I31" s="72" t="s">
        <v>16</v>
      </c>
      <c r="J31" s="72" t="s">
        <v>16</v>
      </c>
    </row>
    <row r="32" spans="1:10" s="5" customFormat="1" ht="23" x14ac:dyDescent="0.25">
      <c r="A32" s="29" t="s">
        <v>47</v>
      </c>
      <c r="B32" s="72">
        <v>13.9</v>
      </c>
      <c r="C32" s="72">
        <v>0.3</v>
      </c>
      <c r="D32" s="72">
        <v>13.3</v>
      </c>
      <c r="E32" s="72">
        <v>0.1</v>
      </c>
      <c r="F32" s="72">
        <v>11.7</v>
      </c>
      <c r="G32" s="72">
        <v>0.02</v>
      </c>
      <c r="H32" s="72" t="s">
        <v>16</v>
      </c>
      <c r="I32" s="72" t="s">
        <v>16</v>
      </c>
      <c r="J32" s="72" t="s">
        <v>16</v>
      </c>
    </row>
    <row r="33" spans="1:10" s="5" customFormat="1" ht="11.5" x14ac:dyDescent="0.25">
      <c r="A33" s="29" t="s">
        <v>84</v>
      </c>
      <c r="B33" s="72">
        <v>196.2</v>
      </c>
      <c r="C33" s="72">
        <v>0.3</v>
      </c>
      <c r="D33" s="72">
        <v>174.1</v>
      </c>
      <c r="E33" s="72">
        <v>19</v>
      </c>
      <c r="F33" s="72">
        <v>194.2</v>
      </c>
      <c r="G33" s="72">
        <v>7.5</v>
      </c>
      <c r="H33" s="72">
        <v>327.60000000000002</v>
      </c>
      <c r="I33" s="72">
        <v>161.4</v>
      </c>
      <c r="J33" s="72">
        <v>273.5</v>
      </c>
    </row>
    <row r="34" spans="1:10" s="5" customFormat="1" ht="23" x14ac:dyDescent="0.25">
      <c r="A34" s="29" t="s">
        <v>110</v>
      </c>
      <c r="B34" s="72">
        <v>16.5</v>
      </c>
      <c r="C34" s="72">
        <v>8.6999999999999993</v>
      </c>
      <c r="D34" s="72">
        <v>7.8</v>
      </c>
      <c r="E34" s="72" t="s">
        <v>16</v>
      </c>
      <c r="F34" s="72" t="s">
        <v>16</v>
      </c>
      <c r="G34" s="72" t="s">
        <v>16</v>
      </c>
      <c r="H34" s="72">
        <v>36.700000000000003</v>
      </c>
      <c r="I34" s="72">
        <v>16.3</v>
      </c>
      <c r="J34" s="72">
        <v>7.8</v>
      </c>
    </row>
    <row r="35" spans="1:10" s="5" customFormat="1" ht="57.5" x14ac:dyDescent="0.25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s="5" customFormat="1" ht="23" x14ac:dyDescent="0.25">
      <c r="A36" s="29" t="s">
        <v>111</v>
      </c>
      <c r="B36" s="72">
        <v>1.8</v>
      </c>
      <c r="C36" s="72">
        <v>0.01</v>
      </c>
      <c r="D36" s="72">
        <v>1.6</v>
      </c>
      <c r="E36" s="72">
        <v>0.1</v>
      </c>
      <c r="F36" s="72">
        <v>5</v>
      </c>
      <c r="G36" s="72">
        <v>0.1</v>
      </c>
      <c r="H36" s="72">
        <v>5.8</v>
      </c>
      <c r="I36" s="72">
        <v>3.4</v>
      </c>
      <c r="J36" s="72">
        <v>2</v>
      </c>
    </row>
    <row r="37" spans="1:10" s="5" customFormat="1" ht="11.5" x14ac:dyDescent="0.25">
      <c r="A37" s="29" t="s">
        <v>112</v>
      </c>
      <c r="B37" s="72">
        <v>74.400000000000006</v>
      </c>
      <c r="C37" s="72">
        <v>0.2</v>
      </c>
      <c r="D37" s="72">
        <v>59.4</v>
      </c>
      <c r="E37" s="72">
        <v>14.6</v>
      </c>
      <c r="F37" s="72">
        <v>68.3</v>
      </c>
      <c r="G37" s="72">
        <v>7.4</v>
      </c>
      <c r="H37" s="72">
        <v>191.7</v>
      </c>
      <c r="I37" s="72">
        <v>73.099999999999994</v>
      </c>
      <c r="J37" s="72">
        <v>135.80000000000001</v>
      </c>
    </row>
    <row r="38" spans="1:10" s="5" customFormat="1" ht="15" customHeight="1" x14ac:dyDescent="0.25">
      <c r="A38" s="29" t="s">
        <v>20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0" s="5" customFormat="1" ht="11.5" x14ac:dyDescent="0.25">
      <c r="A39" s="29" t="s">
        <v>113</v>
      </c>
      <c r="B39" s="72">
        <v>17.600000000000001</v>
      </c>
      <c r="C39" s="72">
        <v>0.2</v>
      </c>
      <c r="D39" s="72">
        <v>15.8</v>
      </c>
      <c r="E39" s="72">
        <v>1.6</v>
      </c>
      <c r="F39" s="72">
        <v>8.4</v>
      </c>
      <c r="G39" s="72">
        <v>2.0000000000000001E-4</v>
      </c>
      <c r="H39" s="72">
        <v>46.7</v>
      </c>
      <c r="I39" s="72">
        <v>6.1</v>
      </c>
      <c r="J39" s="72">
        <v>18.2</v>
      </c>
    </row>
    <row r="40" spans="1:10" s="5" customFormat="1" ht="15" customHeight="1" x14ac:dyDescent="0.25">
      <c r="A40" s="29" t="s">
        <v>22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s="5" customFormat="1" ht="23" x14ac:dyDescent="0.25">
      <c r="A41" s="29" t="s">
        <v>101</v>
      </c>
      <c r="B41" s="72">
        <v>1.7</v>
      </c>
      <c r="C41" s="72" t="s">
        <v>16</v>
      </c>
      <c r="D41" s="72">
        <v>0.3</v>
      </c>
      <c r="E41" s="72">
        <v>1.4</v>
      </c>
      <c r="F41" s="72">
        <v>2.8</v>
      </c>
      <c r="G41" s="72">
        <v>1E-4</v>
      </c>
      <c r="H41" s="72">
        <v>2.6</v>
      </c>
      <c r="I41" s="72">
        <v>0.7</v>
      </c>
      <c r="J41" s="72">
        <v>1.7</v>
      </c>
    </row>
    <row r="42" spans="1:10" s="5" customFormat="1" ht="34.5" x14ac:dyDescent="0.25">
      <c r="A42" s="29" t="s">
        <v>86</v>
      </c>
      <c r="B42" s="72">
        <v>13.7</v>
      </c>
      <c r="C42" s="72">
        <v>0.1</v>
      </c>
      <c r="D42" s="72">
        <v>13.6</v>
      </c>
      <c r="E42" s="72" t="s">
        <v>16</v>
      </c>
      <c r="F42" s="72">
        <v>2.4</v>
      </c>
      <c r="G42" s="72">
        <v>0</v>
      </c>
      <c r="H42" s="72">
        <v>35</v>
      </c>
      <c r="I42" s="72">
        <v>4.4000000000000004</v>
      </c>
      <c r="J42" s="72">
        <v>13.7</v>
      </c>
    </row>
    <row r="43" spans="1:10" s="5" customFormat="1" ht="11.5" x14ac:dyDescent="0.25">
      <c r="A43" s="29" t="s">
        <v>55</v>
      </c>
      <c r="B43" s="72">
        <v>1.6</v>
      </c>
      <c r="C43" s="72">
        <v>0.02</v>
      </c>
      <c r="D43" s="72">
        <v>1.5</v>
      </c>
      <c r="E43" s="72">
        <v>0.1</v>
      </c>
      <c r="F43" s="72">
        <v>2.2999999999999998</v>
      </c>
      <c r="G43" s="72">
        <v>1E-4</v>
      </c>
      <c r="H43" s="72">
        <v>7.3</v>
      </c>
      <c r="I43" s="72">
        <v>0.8</v>
      </c>
      <c r="J43" s="72">
        <v>2</v>
      </c>
    </row>
    <row r="44" spans="1:10" s="5" customFormat="1" ht="15" customHeight="1" x14ac:dyDescent="0.25">
      <c r="A44" s="29" t="s">
        <v>114</v>
      </c>
      <c r="B44" s="72">
        <v>48.6</v>
      </c>
      <c r="C44" s="72">
        <v>0.01</v>
      </c>
      <c r="D44" s="72">
        <v>41.5</v>
      </c>
      <c r="E44" s="72">
        <v>7.1</v>
      </c>
      <c r="F44" s="72">
        <v>56.6</v>
      </c>
      <c r="G44" s="72">
        <v>7.4</v>
      </c>
      <c r="H44" s="72">
        <v>105.1</v>
      </c>
      <c r="I44" s="72">
        <v>56.5</v>
      </c>
      <c r="J44" s="72">
        <v>109</v>
      </c>
    </row>
    <row r="45" spans="1:10" s="5" customFormat="1" ht="15" customHeight="1" x14ac:dyDescent="0.25">
      <c r="A45" s="29" t="s">
        <v>115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s="5" customFormat="1" ht="34.5" x14ac:dyDescent="0.25">
      <c r="A46" s="29" t="s">
        <v>251</v>
      </c>
      <c r="B46" s="72">
        <v>1.6</v>
      </c>
      <c r="C46" s="72">
        <v>3.0000000000000001E-3</v>
      </c>
      <c r="D46" s="72">
        <v>1.5</v>
      </c>
      <c r="E46" s="72">
        <v>0.1</v>
      </c>
      <c r="F46" s="72">
        <v>1.1000000000000001</v>
      </c>
      <c r="G46" s="72">
        <v>0.1</v>
      </c>
      <c r="H46" s="72">
        <v>5.3</v>
      </c>
      <c r="I46" s="72">
        <v>5.2</v>
      </c>
      <c r="J46" s="72">
        <v>1.8</v>
      </c>
    </row>
    <row r="47" spans="1:10" s="5" customFormat="1" ht="23" x14ac:dyDescent="0.25">
      <c r="A47" s="29" t="s">
        <v>116</v>
      </c>
      <c r="B47" s="72">
        <v>0.1</v>
      </c>
      <c r="C47" s="72">
        <v>0</v>
      </c>
      <c r="D47" s="72">
        <v>0.1</v>
      </c>
      <c r="E47" s="72">
        <v>0</v>
      </c>
      <c r="F47" s="72">
        <v>0.02</v>
      </c>
      <c r="G47" s="72">
        <v>1E-3</v>
      </c>
      <c r="H47" s="72">
        <v>0.5</v>
      </c>
      <c r="I47" s="72">
        <v>0.4</v>
      </c>
      <c r="J47" s="72">
        <v>0.1</v>
      </c>
    </row>
    <row r="48" spans="1:10" s="5" customFormat="1" ht="23" x14ac:dyDescent="0.25">
      <c r="A48" s="29" t="s">
        <v>253</v>
      </c>
      <c r="B48" s="72">
        <v>4.0000000000000001E-3</v>
      </c>
      <c r="C48" s="72">
        <v>0</v>
      </c>
      <c r="D48" s="72">
        <v>3.0000000000000001E-3</v>
      </c>
      <c r="E48" s="72">
        <v>0</v>
      </c>
      <c r="F48" s="72">
        <v>5.0000000000000001E-3</v>
      </c>
      <c r="G48" s="72" t="s">
        <v>16</v>
      </c>
      <c r="H48" s="72">
        <v>0.1</v>
      </c>
      <c r="I48" s="72">
        <v>0.1</v>
      </c>
      <c r="J48" s="72">
        <v>4.0000000000000001E-3</v>
      </c>
    </row>
    <row r="49" spans="1:10" s="5" customFormat="1" ht="23" x14ac:dyDescent="0.25">
      <c r="A49" s="29" t="s">
        <v>254</v>
      </c>
      <c r="B49" s="72">
        <v>0.3</v>
      </c>
      <c r="C49" s="72">
        <v>1E-3</v>
      </c>
      <c r="D49" s="72">
        <v>0.3</v>
      </c>
      <c r="E49" s="72">
        <v>0</v>
      </c>
      <c r="F49" s="72">
        <v>0.2</v>
      </c>
      <c r="G49" s="72">
        <v>0.4</v>
      </c>
      <c r="H49" s="72">
        <v>1.3</v>
      </c>
      <c r="I49" s="72">
        <v>0.1</v>
      </c>
      <c r="J49" s="72">
        <v>0.7</v>
      </c>
    </row>
    <row r="50" spans="1:10" s="5" customFormat="1" ht="34.5" x14ac:dyDescent="0.25">
      <c r="A50" s="29" t="s">
        <v>255</v>
      </c>
      <c r="B50" s="72">
        <v>0.5</v>
      </c>
      <c r="C50" s="72">
        <v>0</v>
      </c>
      <c r="D50" s="72">
        <v>0.4</v>
      </c>
      <c r="E50" s="72">
        <v>1E-3</v>
      </c>
      <c r="F50" s="72">
        <v>0.7</v>
      </c>
      <c r="G50" s="72">
        <v>0.1</v>
      </c>
      <c r="H50" s="72">
        <v>6.1</v>
      </c>
      <c r="I50" s="72">
        <v>5.5</v>
      </c>
      <c r="J50" s="72">
        <v>1.1000000000000001</v>
      </c>
    </row>
    <row r="51" spans="1:10" s="5" customFormat="1" ht="23" x14ac:dyDescent="0.25">
      <c r="A51" s="29" t="s">
        <v>117</v>
      </c>
      <c r="B51" s="72">
        <v>4.5</v>
      </c>
      <c r="C51" s="72">
        <v>0</v>
      </c>
      <c r="D51" s="72">
        <v>4</v>
      </c>
      <c r="E51" s="72">
        <v>0.5</v>
      </c>
      <c r="F51" s="72">
        <v>22.9</v>
      </c>
      <c r="G51" s="72">
        <v>0.5</v>
      </c>
      <c r="H51" s="72">
        <v>7.5</v>
      </c>
      <c r="I51" s="72">
        <v>10.4</v>
      </c>
      <c r="J51" s="72">
        <v>27.9</v>
      </c>
    </row>
    <row r="52" spans="1:10" s="5" customFormat="1" ht="11.5" x14ac:dyDescent="0.25">
      <c r="A52" s="29" t="s">
        <v>118</v>
      </c>
      <c r="B52" s="72">
        <v>4.5</v>
      </c>
      <c r="C52" s="72">
        <v>0</v>
      </c>
      <c r="D52" s="72">
        <v>4.3</v>
      </c>
      <c r="E52" s="72">
        <v>0.1</v>
      </c>
      <c r="F52" s="72">
        <v>2.2999999999999998</v>
      </c>
      <c r="G52" s="72">
        <v>0.2</v>
      </c>
      <c r="H52" s="72">
        <v>14.2</v>
      </c>
      <c r="I52" s="72">
        <v>16.399999999999999</v>
      </c>
      <c r="J52" s="72">
        <v>6.8</v>
      </c>
    </row>
    <row r="53" spans="1:10" s="5" customFormat="1" ht="23" x14ac:dyDescent="0.25">
      <c r="A53" s="29" t="s">
        <v>119</v>
      </c>
      <c r="B53" s="72">
        <v>0.1</v>
      </c>
      <c r="C53" s="72">
        <v>0</v>
      </c>
      <c r="D53" s="72">
        <v>0.1</v>
      </c>
      <c r="E53" s="72">
        <v>0</v>
      </c>
      <c r="F53" s="72">
        <v>0.1</v>
      </c>
      <c r="G53" s="72" t="s">
        <v>16</v>
      </c>
      <c r="H53" s="72">
        <v>1.7</v>
      </c>
      <c r="I53" s="72">
        <v>0.7</v>
      </c>
      <c r="J53" s="72">
        <v>0.1</v>
      </c>
    </row>
    <row r="54" spans="1:10" s="5" customFormat="1" ht="34.5" x14ac:dyDescent="0.25">
      <c r="A54" s="29" t="s">
        <v>256</v>
      </c>
      <c r="B54" s="72">
        <v>13.1</v>
      </c>
      <c r="C54" s="72">
        <v>1E-3</v>
      </c>
      <c r="D54" s="72">
        <v>12</v>
      </c>
      <c r="E54" s="72">
        <v>1.2</v>
      </c>
      <c r="F54" s="72">
        <v>0.8</v>
      </c>
      <c r="G54" s="72">
        <v>0.02</v>
      </c>
      <c r="H54" s="72">
        <v>6.4</v>
      </c>
      <c r="I54" s="72">
        <v>2.7</v>
      </c>
      <c r="J54" s="72">
        <v>13.3</v>
      </c>
    </row>
    <row r="55" spans="1:10" s="5" customFormat="1" ht="34.5" x14ac:dyDescent="0.25">
      <c r="A55" s="29" t="s">
        <v>257</v>
      </c>
      <c r="B55" s="72">
        <v>21.6</v>
      </c>
      <c r="C55" s="72">
        <v>0</v>
      </c>
      <c r="D55" s="72">
        <v>16.600000000000001</v>
      </c>
      <c r="E55" s="72">
        <v>5</v>
      </c>
      <c r="F55" s="72">
        <v>27.7</v>
      </c>
      <c r="G55" s="72">
        <v>6</v>
      </c>
      <c r="H55" s="72">
        <v>53.8</v>
      </c>
      <c r="I55" s="72">
        <v>9.6</v>
      </c>
      <c r="J55" s="72">
        <v>54.7</v>
      </c>
    </row>
    <row r="56" spans="1:10" s="5" customFormat="1" ht="23" x14ac:dyDescent="0.25">
      <c r="A56" s="29" t="s">
        <v>120</v>
      </c>
      <c r="B56" s="72">
        <v>1.4</v>
      </c>
      <c r="C56" s="72">
        <v>0</v>
      </c>
      <c r="D56" s="72">
        <v>1.3</v>
      </c>
      <c r="E56" s="72">
        <v>0.04</v>
      </c>
      <c r="F56" s="72">
        <v>0.3</v>
      </c>
      <c r="G56" s="72">
        <v>0</v>
      </c>
      <c r="H56" s="72">
        <v>1.9</v>
      </c>
      <c r="I56" s="72">
        <v>1.2</v>
      </c>
      <c r="J56" s="72">
        <v>1.4</v>
      </c>
    </row>
    <row r="57" spans="1:10" s="5" customFormat="1" ht="46" x14ac:dyDescent="0.25">
      <c r="A57" s="29" t="s">
        <v>258</v>
      </c>
      <c r="B57" s="72">
        <v>0.2</v>
      </c>
      <c r="C57" s="72">
        <v>0</v>
      </c>
      <c r="D57" s="72">
        <v>0.2</v>
      </c>
      <c r="E57" s="72">
        <v>1E-3</v>
      </c>
      <c r="F57" s="72">
        <v>0.1</v>
      </c>
      <c r="G57" s="72">
        <v>0</v>
      </c>
      <c r="H57" s="72">
        <v>2.1</v>
      </c>
      <c r="I57" s="72">
        <v>1.2</v>
      </c>
      <c r="J57" s="72">
        <v>0.2</v>
      </c>
    </row>
    <row r="58" spans="1:10" s="5" customFormat="1" ht="23" x14ac:dyDescent="0.25">
      <c r="A58" s="29" t="s">
        <v>121</v>
      </c>
      <c r="B58" s="72">
        <v>0.6</v>
      </c>
      <c r="C58" s="72">
        <v>0</v>
      </c>
      <c r="D58" s="72">
        <v>0.6</v>
      </c>
      <c r="E58" s="72">
        <v>0.01</v>
      </c>
      <c r="F58" s="72">
        <v>0.4</v>
      </c>
      <c r="G58" s="72">
        <v>0</v>
      </c>
      <c r="H58" s="72">
        <v>4.0999999999999996</v>
      </c>
      <c r="I58" s="72">
        <v>2.7</v>
      </c>
      <c r="J58" s="72">
        <v>0.7</v>
      </c>
    </row>
    <row r="59" spans="1:10" s="5" customFormat="1" ht="23" x14ac:dyDescent="0.25">
      <c r="A59" s="29" t="s">
        <v>213</v>
      </c>
      <c r="B59" s="72">
        <v>8.1</v>
      </c>
      <c r="C59" s="72">
        <v>0</v>
      </c>
      <c r="D59" s="72">
        <v>2.1</v>
      </c>
      <c r="E59" s="72">
        <v>6</v>
      </c>
      <c r="F59" s="72">
        <v>3.4</v>
      </c>
      <c r="G59" s="72">
        <v>0.01</v>
      </c>
      <c r="H59" s="72">
        <v>39.9</v>
      </c>
      <c r="I59" s="72">
        <v>10.6</v>
      </c>
      <c r="J59" s="72">
        <v>8.6999999999999993</v>
      </c>
    </row>
    <row r="60" spans="1:10" s="5" customFormat="1" ht="15" customHeight="1" x14ac:dyDescent="0.25">
      <c r="A60" s="29" t="s">
        <v>122</v>
      </c>
      <c r="B60" s="72">
        <v>4.8</v>
      </c>
      <c r="C60" s="72">
        <v>0</v>
      </c>
      <c r="D60" s="72">
        <v>4.7</v>
      </c>
      <c r="E60" s="72">
        <v>0.1</v>
      </c>
      <c r="F60" s="72">
        <v>5.3</v>
      </c>
      <c r="G60" s="72" t="s">
        <v>16</v>
      </c>
      <c r="H60" s="72">
        <v>4.2</v>
      </c>
      <c r="I60" s="72">
        <v>1</v>
      </c>
      <c r="J60" s="72">
        <v>4.9000000000000004</v>
      </c>
    </row>
    <row r="61" spans="1:10" s="5" customFormat="1" ht="15" customHeight="1" x14ac:dyDescent="0.25">
      <c r="A61" s="29" t="s">
        <v>123</v>
      </c>
      <c r="B61" s="72">
        <v>41.8</v>
      </c>
      <c r="C61" s="72">
        <v>0.04</v>
      </c>
      <c r="D61" s="72">
        <v>41.5</v>
      </c>
      <c r="E61" s="72">
        <v>0.2</v>
      </c>
      <c r="F61" s="72">
        <v>32.5</v>
      </c>
      <c r="G61" s="72">
        <v>4.0000000000000001E-3</v>
      </c>
      <c r="H61" s="72">
        <v>30.3</v>
      </c>
      <c r="I61" s="72">
        <v>3.2</v>
      </c>
      <c r="J61" s="72">
        <v>43</v>
      </c>
    </row>
    <row r="62" spans="1:10" s="5" customFormat="1" ht="15" customHeight="1" x14ac:dyDescent="0.25">
      <c r="A62" s="29" t="s">
        <v>124</v>
      </c>
      <c r="B62" s="72">
        <v>6.1</v>
      </c>
      <c r="C62" s="72">
        <v>0.1</v>
      </c>
      <c r="D62" s="72">
        <v>3.2</v>
      </c>
      <c r="E62" s="72">
        <v>1.5</v>
      </c>
      <c r="F62" s="72">
        <v>12.3</v>
      </c>
      <c r="G62" s="72">
        <v>0.03</v>
      </c>
      <c r="H62" s="72">
        <v>45.2</v>
      </c>
      <c r="I62" s="72">
        <v>16.3</v>
      </c>
      <c r="J62" s="72">
        <v>7.1</v>
      </c>
    </row>
    <row r="63" spans="1:10" s="5" customFormat="1" ht="15" customHeight="1" thickBot="1" x14ac:dyDescent="0.3">
      <c r="A63" s="26" t="s">
        <v>125</v>
      </c>
      <c r="B63" s="73">
        <v>67.400000000000006</v>
      </c>
      <c r="C63" s="73" t="s">
        <v>16</v>
      </c>
      <c r="D63" s="73">
        <v>63.7</v>
      </c>
      <c r="E63" s="73">
        <v>2.5</v>
      </c>
      <c r="F63" s="73">
        <v>69.7</v>
      </c>
      <c r="G63" s="73">
        <v>0.01</v>
      </c>
      <c r="H63" s="73">
        <v>50.5</v>
      </c>
      <c r="I63" s="73">
        <v>64.400000000000006</v>
      </c>
      <c r="J63" s="73">
        <v>80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5" spans="1:10" ht="18" customHeight="1" x14ac:dyDescent="0.3">
      <c r="A65" s="203"/>
      <c r="B65" s="203"/>
      <c r="C65" s="203"/>
      <c r="D65" s="203"/>
      <c r="E65" s="203"/>
      <c r="F65" s="203"/>
      <c r="G65" s="203"/>
      <c r="H65" s="203"/>
      <c r="I65" s="203"/>
      <c r="J65" s="203"/>
    </row>
    <row r="67" spans="1:10" x14ac:dyDescent="0.3">
      <c r="A67" s="32"/>
    </row>
  </sheetData>
  <mergeCells count="17">
    <mergeCell ref="J5:J10"/>
    <mergeCell ref="C7:C10"/>
    <mergeCell ref="D7:D10"/>
    <mergeCell ref="E7:E10"/>
    <mergeCell ref="A1:C1"/>
    <mergeCell ref="A65:J65"/>
    <mergeCell ref="A64:J64"/>
    <mergeCell ref="A4:J4"/>
    <mergeCell ref="A2:J2"/>
    <mergeCell ref="A3:J3"/>
    <mergeCell ref="A5:A10"/>
    <mergeCell ref="B5:B10"/>
    <mergeCell ref="C5:E6"/>
    <mergeCell ref="F5:F10"/>
    <mergeCell ref="G5:G10"/>
    <mergeCell ref="H5:H10"/>
    <mergeCell ref="I5:I10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J66"/>
  <sheetViews>
    <sheetView workbookViewId="0">
      <selection activeCell="A5" sqref="A5:J63"/>
    </sheetView>
  </sheetViews>
  <sheetFormatPr defaultColWidth="9.1796875" defaultRowHeight="14" x14ac:dyDescent="0.3"/>
  <cols>
    <col min="1" max="1" width="25.7265625" style="4" customWidth="1"/>
    <col min="2" max="10" width="14.7265625" style="4" customWidth="1"/>
    <col min="11" max="16384" width="9.1796875" style="4"/>
  </cols>
  <sheetData>
    <row r="1" spans="1:10" ht="39" customHeight="1" x14ac:dyDescent="0.3">
      <c r="A1" s="178" t="s">
        <v>287</v>
      </c>
      <c r="B1" s="178"/>
      <c r="C1" s="178"/>
    </row>
    <row r="2" spans="1:10" s="24" customFormat="1" ht="15.5" x14ac:dyDescent="0.35">
      <c r="A2" s="199" t="s">
        <v>187</v>
      </c>
      <c r="B2" s="199"/>
      <c r="C2" s="199"/>
      <c r="D2" s="199"/>
      <c r="E2" s="199"/>
      <c r="F2" s="199"/>
      <c r="G2" s="199"/>
      <c r="H2" s="199"/>
      <c r="I2" s="199"/>
      <c r="J2" s="199"/>
    </row>
    <row r="3" spans="1:10" x14ac:dyDescent="0.3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204"/>
      <c r="B4" s="204"/>
      <c r="C4" s="204"/>
      <c r="D4" s="204"/>
      <c r="E4" s="204"/>
      <c r="F4" s="204"/>
      <c r="G4" s="204"/>
      <c r="H4" s="204"/>
      <c r="I4" s="204"/>
      <c r="J4" s="204"/>
    </row>
    <row r="5" spans="1:10" s="5" customFormat="1" ht="12" customHeight="1" x14ac:dyDescent="0.25">
      <c r="A5" s="195"/>
      <c r="B5" s="180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s="5" customFormat="1" ht="12" customHeight="1" thickBot="1" x14ac:dyDescent="0.3">
      <c r="A6" s="196"/>
      <c r="B6" s="181"/>
      <c r="C6" s="191"/>
      <c r="D6" s="192"/>
      <c r="E6" s="193"/>
      <c r="F6" s="181"/>
      <c r="G6" s="181"/>
      <c r="H6" s="181"/>
      <c r="I6" s="181"/>
      <c r="J6" s="181"/>
    </row>
    <row r="7" spans="1:10" s="5" customFormat="1" ht="12" customHeight="1" x14ac:dyDescent="0.25">
      <c r="A7" s="196"/>
      <c r="B7" s="181"/>
      <c r="C7" s="200" t="s">
        <v>181</v>
      </c>
      <c r="D7" s="180" t="s">
        <v>179</v>
      </c>
      <c r="E7" s="180" t="s">
        <v>183</v>
      </c>
      <c r="F7" s="181"/>
      <c r="G7" s="181"/>
      <c r="H7" s="181"/>
      <c r="I7" s="181"/>
      <c r="J7" s="181"/>
    </row>
    <row r="8" spans="1:10" s="5" customFormat="1" ht="12" customHeight="1" x14ac:dyDescent="0.25">
      <c r="A8" s="196"/>
      <c r="B8" s="181"/>
      <c r="C8" s="201"/>
      <c r="D8" s="181"/>
      <c r="E8" s="181"/>
      <c r="F8" s="181"/>
      <c r="G8" s="181"/>
      <c r="H8" s="181"/>
      <c r="I8" s="181"/>
      <c r="J8" s="181"/>
    </row>
    <row r="9" spans="1:10" s="5" customFormat="1" ht="12" customHeight="1" x14ac:dyDescent="0.25">
      <c r="A9" s="196"/>
      <c r="B9" s="181"/>
      <c r="C9" s="201"/>
      <c r="D9" s="181"/>
      <c r="E9" s="181"/>
      <c r="F9" s="181"/>
      <c r="G9" s="181"/>
      <c r="H9" s="181"/>
      <c r="I9" s="181"/>
      <c r="J9" s="181"/>
    </row>
    <row r="10" spans="1:10" s="5" customFormat="1" ht="18" customHeight="1" thickBot="1" x14ac:dyDescent="0.3">
      <c r="A10" s="197"/>
      <c r="B10" s="182"/>
      <c r="C10" s="202"/>
      <c r="D10" s="182"/>
      <c r="E10" s="182"/>
      <c r="F10" s="182"/>
      <c r="G10" s="182"/>
      <c r="H10" s="182"/>
      <c r="I10" s="182"/>
      <c r="J10" s="182"/>
    </row>
    <row r="11" spans="1:10" ht="15" x14ac:dyDescent="0.3">
      <c r="A11" s="8" t="s">
        <v>2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3">
      <c r="A12" s="29" t="s">
        <v>3</v>
      </c>
      <c r="B12" s="72">
        <v>1803.8</v>
      </c>
      <c r="C12" s="72">
        <v>783.3</v>
      </c>
      <c r="D12" s="72">
        <v>739.5</v>
      </c>
      <c r="E12" s="72">
        <v>276.7</v>
      </c>
      <c r="F12" s="72">
        <v>425.3</v>
      </c>
      <c r="G12" s="72">
        <v>15.2</v>
      </c>
      <c r="H12" s="72">
        <v>375.8</v>
      </c>
      <c r="I12" s="72">
        <v>183.4</v>
      </c>
      <c r="J12" s="72">
        <v>1213.5999999999999</v>
      </c>
    </row>
    <row r="13" spans="1:10" x14ac:dyDescent="0.3">
      <c r="A13" s="10" t="s">
        <v>184</v>
      </c>
      <c r="B13" s="72">
        <v>1764.1</v>
      </c>
      <c r="C13" s="72">
        <v>782.6</v>
      </c>
      <c r="D13" s="72">
        <v>737.2</v>
      </c>
      <c r="E13" s="72">
        <v>239.9</v>
      </c>
      <c r="F13" s="72">
        <v>425.3</v>
      </c>
      <c r="G13" s="72">
        <v>15.2</v>
      </c>
      <c r="H13" s="72">
        <v>375.8</v>
      </c>
      <c r="I13" s="72">
        <v>183.4</v>
      </c>
      <c r="J13" s="72">
        <v>1174.5</v>
      </c>
    </row>
    <row r="14" spans="1:10" x14ac:dyDescent="0.3">
      <c r="A14" s="29" t="s">
        <v>4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3">
      <c r="A15" s="28" t="s">
        <v>39</v>
      </c>
      <c r="B15" s="72">
        <v>106.6</v>
      </c>
      <c r="C15" s="72">
        <v>61.3</v>
      </c>
      <c r="D15" s="72">
        <v>32.299999999999997</v>
      </c>
      <c r="E15" s="72">
        <v>12.5</v>
      </c>
      <c r="F15" s="72">
        <v>3.6</v>
      </c>
      <c r="G15" s="72" t="s">
        <v>16</v>
      </c>
      <c r="H15" s="72" t="s">
        <v>16</v>
      </c>
      <c r="I15" s="72" t="s">
        <v>16</v>
      </c>
      <c r="J15" s="72">
        <v>46.2</v>
      </c>
    </row>
    <row r="16" spans="1:10" x14ac:dyDescent="0.3">
      <c r="A16" s="28" t="s">
        <v>40</v>
      </c>
      <c r="B16" s="72">
        <v>111.7</v>
      </c>
      <c r="C16" s="72">
        <v>61.7</v>
      </c>
      <c r="D16" s="72">
        <v>32.9</v>
      </c>
      <c r="E16" s="72">
        <v>16.600000000000001</v>
      </c>
      <c r="F16" s="72">
        <v>4.2</v>
      </c>
      <c r="G16" s="72" t="s">
        <v>16</v>
      </c>
      <c r="H16" s="72" t="s">
        <v>16</v>
      </c>
      <c r="I16" s="72" t="s">
        <v>16</v>
      </c>
      <c r="J16" s="72">
        <v>51.1</v>
      </c>
    </row>
    <row r="17" spans="1:10" x14ac:dyDescent="0.3">
      <c r="A17" s="28" t="s">
        <v>41</v>
      </c>
      <c r="B17" s="72">
        <v>-5.0999999999999996</v>
      </c>
      <c r="C17" s="72">
        <v>-0.4</v>
      </c>
      <c r="D17" s="72">
        <v>-0.6</v>
      </c>
      <c r="E17" s="72">
        <v>-4.2</v>
      </c>
      <c r="F17" s="72">
        <v>-0.6</v>
      </c>
      <c r="G17" s="72" t="s">
        <v>16</v>
      </c>
      <c r="H17" s="72" t="s">
        <v>16</v>
      </c>
      <c r="I17" s="72" t="s">
        <v>16</v>
      </c>
      <c r="J17" s="72">
        <v>-4.9000000000000004</v>
      </c>
    </row>
    <row r="18" spans="1:10" x14ac:dyDescent="0.3">
      <c r="A18" s="29" t="s">
        <v>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x14ac:dyDescent="0.3">
      <c r="A19" s="28" t="s">
        <v>39</v>
      </c>
      <c r="B19" s="72">
        <v>22.5</v>
      </c>
      <c r="C19" s="72">
        <v>0.6</v>
      </c>
      <c r="D19" s="72">
        <v>3.9</v>
      </c>
      <c r="E19" s="72">
        <v>17.5</v>
      </c>
      <c r="F19" s="72">
        <v>17.600000000000001</v>
      </c>
      <c r="G19" s="72">
        <v>0.2</v>
      </c>
      <c r="H19" s="72" t="s">
        <v>16</v>
      </c>
      <c r="I19" s="72" t="s">
        <v>16</v>
      </c>
      <c r="J19" s="72">
        <v>29.2</v>
      </c>
    </row>
    <row r="20" spans="1:10" x14ac:dyDescent="0.3">
      <c r="A20" s="28" t="s">
        <v>40</v>
      </c>
      <c r="B20" s="72">
        <v>18</v>
      </c>
      <c r="C20" s="72">
        <v>0.8</v>
      </c>
      <c r="D20" s="72">
        <v>2.4</v>
      </c>
      <c r="E20" s="72">
        <v>14.4</v>
      </c>
      <c r="F20" s="72">
        <v>17.899999999999999</v>
      </c>
      <c r="G20" s="72">
        <v>0.2</v>
      </c>
      <c r="H20" s="72" t="s">
        <v>16</v>
      </c>
      <c r="I20" s="72" t="s">
        <v>16</v>
      </c>
      <c r="J20" s="72">
        <v>24.4</v>
      </c>
    </row>
    <row r="21" spans="1:10" x14ac:dyDescent="0.3">
      <c r="A21" s="28" t="s">
        <v>41</v>
      </c>
      <c r="B21" s="72">
        <v>4.5</v>
      </c>
      <c r="C21" s="72">
        <v>-0.2</v>
      </c>
      <c r="D21" s="72">
        <v>1.6</v>
      </c>
      <c r="E21" s="72">
        <v>3.1</v>
      </c>
      <c r="F21" s="72">
        <v>-0.4</v>
      </c>
      <c r="G21" s="72">
        <v>-2.3E-2</v>
      </c>
      <c r="H21" s="72" t="s">
        <v>16</v>
      </c>
      <c r="I21" s="72" t="s">
        <v>16</v>
      </c>
      <c r="J21" s="72">
        <v>4.8</v>
      </c>
    </row>
    <row r="22" spans="1:10" x14ac:dyDescent="0.3">
      <c r="A22" s="29" t="s">
        <v>9</v>
      </c>
      <c r="B22" s="72">
        <v>27.5</v>
      </c>
      <c r="C22" s="72">
        <v>1.1000000000000001</v>
      </c>
      <c r="D22" s="72">
        <v>10.3</v>
      </c>
      <c r="E22" s="72">
        <v>16.2</v>
      </c>
      <c r="F22" s="72">
        <v>2.2999999999999998</v>
      </c>
      <c r="G22" s="72" t="s">
        <v>16</v>
      </c>
      <c r="H22" s="72">
        <v>1.2</v>
      </c>
      <c r="I22" s="72" t="s">
        <v>16</v>
      </c>
      <c r="J22" s="72">
        <v>26.7</v>
      </c>
    </row>
    <row r="23" spans="1:10" ht="14.5" thickBot="1" x14ac:dyDescent="0.35">
      <c r="A23" s="26" t="s">
        <v>10</v>
      </c>
      <c r="B23" s="73">
        <v>1791</v>
      </c>
      <c r="C23" s="73">
        <v>783.1</v>
      </c>
      <c r="D23" s="73">
        <v>748.4</v>
      </c>
      <c r="E23" s="73">
        <v>255</v>
      </c>
      <c r="F23" s="73">
        <v>426.7</v>
      </c>
      <c r="G23" s="73">
        <v>15.2</v>
      </c>
      <c r="H23" s="73">
        <v>377</v>
      </c>
      <c r="I23" s="73">
        <v>183.4</v>
      </c>
      <c r="J23" s="73">
        <v>1201.2</v>
      </c>
    </row>
    <row r="24" spans="1:10" ht="15" x14ac:dyDescent="0.3">
      <c r="A24" s="8" t="s">
        <v>11</v>
      </c>
      <c r="B24" s="88"/>
      <c r="C24" s="88"/>
      <c r="D24" s="89"/>
      <c r="E24" s="89"/>
      <c r="F24" s="89"/>
      <c r="G24" s="89"/>
      <c r="H24" s="88"/>
      <c r="I24" s="88"/>
      <c r="J24" s="88"/>
    </row>
    <row r="25" spans="1:10" x14ac:dyDescent="0.3">
      <c r="A25" s="29" t="s">
        <v>12</v>
      </c>
      <c r="B25" s="72">
        <v>721.8</v>
      </c>
      <c r="C25" s="72">
        <v>364.5</v>
      </c>
      <c r="D25" s="72">
        <v>229.3</v>
      </c>
      <c r="E25" s="72">
        <v>127.9</v>
      </c>
      <c r="F25" s="72">
        <v>177.2</v>
      </c>
      <c r="G25" s="72" t="s">
        <v>16</v>
      </c>
      <c r="H25" s="72">
        <v>5.5</v>
      </c>
      <c r="I25" s="72" t="s">
        <v>16</v>
      </c>
      <c r="J25" s="72">
        <v>534.5</v>
      </c>
    </row>
    <row r="26" spans="1:10" x14ac:dyDescent="0.3">
      <c r="A26" s="29" t="s">
        <v>96</v>
      </c>
      <c r="B26" s="72">
        <v>1069.2</v>
      </c>
      <c r="C26" s="72">
        <v>418.6</v>
      </c>
      <c r="D26" s="72">
        <v>519.1</v>
      </c>
      <c r="E26" s="72">
        <v>127.1</v>
      </c>
      <c r="F26" s="72">
        <v>249.5</v>
      </c>
      <c r="G26" s="72">
        <v>15.2</v>
      </c>
      <c r="H26" s="72">
        <v>371.5</v>
      </c>
      <c r="I26" s="72">
        <v>183.4</v>
      </c>
      <c r="J26" s="72">
        <v>665.6</v>
      </c>
    </row>
    <row r="27" spans="1:10" x14ac:dyDescent="0.3">
      <c r="A27" s="30" t="s">
        <v>42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0" ht="23" x14ac:dyDescent="0.3">
      <c r="A28" s="28" t="s">
        <v>43</v>
      </c>
      <c r="B28" s="72">
        <v>361.6</v>
      </c>
      <c r="C28" s="72">
        <v>0.8</v>
      </c>
      <c r="D28" s="72">
        <v>277.39999999999998</v>
      </c>
      <c r="E28" s="72">
        <v>82.2</v>
      </c>
      <c r="F28" s="72">
        <v>12.1</v>
      </c>
      <c r="G28" s="72">
        <v>7.3</v>
      </c>
      <c r="H28" s="72">
        <v>1.1000000000000001</v>
      </c>
      <c r="I28" s="72" t="s">
        <v>16</v>
      </c>
      <c r="J28" s="72">
        <v>379</v>
      </c>
    </row>
    <row r="29" spans="1:10" x14ac:dyDescent="0.3">
      <c r="A29" s="28" t="s">
        <v>44</v>
      </c>
      <c r="B29" s="72"/>
      <c r="C29" s="72"/>
      <c r="D29" s="72"/>
      <c r="E29" s="72"/>
      <c r="F29" s="72"/>
      <c r="G29" s="72"/>
      <c r="H29" s="72"/>
      <c r="I29" s="72"/>
      <c r="J29" s="72"/>
    </row>
    <row r="30" spans="1:10" ht="23" x14ac:dyDescent="0.3">
      <c r="A30" s="28" t="s">
        <v>45</v>
      </c>
      <c r="B30" s="72">
        <v>398.4</v>
      </c>
      <c r="C30" s="72">
        <v>358.9</v>
      </c>
      <c r="D30" s="72">
        <v>11.8</v>
      </c>
      <c r="E30" s="72">
        <v>27.7</v>
      </c>
      <c r="F30" s="72">
        <v>8.6</v>
      </c>
      <c r="G30" s="72" t="s">
        <v>16</v>
      </c>
      <c r="H30" s="72" t="s">
        <v>16</v>
      </c>
      <c r="I30" s="72" t="s">
        <v>16</v>
      </c>
      <c r="J30" s="72" t="s">
        <v>16</v>
      </c>
    </row>
    <row r="31" spans="1:10" ht="23" x14ac:dyDescent="0.3">
      <c r="A31" s="28" t="s">
        <v>83</v>
      </c>
      <c r="B31" s="72">
        <v>81.8</v>
      </c>
      <c r="C31" s="72">
        <v>49</v>
      </c>
      <c r="D31" s="72">
        <v>32.5</v>
      </c>
      <c r="E31" s="72">
        <v>0.3</v>
      </c>
      <c r="F31" s="72">
        <v>24.7</v>
      </c>
      <c r="G31" s="72">
        <v>0.2</v>
      </c>
      <c r="H31" s="72" t="s">
        <v>16</v>
      </c>
      <c r="I31" s="72" t="s">
        <v>16</v>
      </c>
      <c r="J31" s="72" t="s">
        <v>16</v>
      </c>
    </row>
    <row r="32" spans="1:10" ht="23" x14ac:dyDescent="0.3">
      <c r="A32" s="28" t="s">
        <v>262</v>
      </c>
      <c r="B32" s="72">
        <v>8.1999999999999993</v>
      </c>
      <c r="C32" s="72">
        <v>0.2</v>
      </c>
      <c r="D32" s="72">
        <v>7.7</v>
      </c>
      <c r="E32" s="72">
        <v>8.5999999999999993E-2</v>
      </c>
      <c r="F32" s="72">
        <v>12.3</v>
      </c>
      <c r="G32" s="72">
        <v>1.4999999999999999E-2</v>
      </c>
      <c r="H32" s="72" t="s">
        <v>16</v>
      </c>
      <c r="I32" s="72" t="s">
        <v>16</v>
      </c>
      <c r="J32" s="72" t="s">
        <v>16</v>
      </c>
    </row>
    <row r="33" spans="1:10" x14ac:dyDescent="0.3">
      <c r="A33" s="28" t="s">
        <v>84</v>
      </c>
      <c r="B33" s="72">
        <v>202</v>
      </c>
      <c r="C33" s="72">
        <v>0.5</v>
      </c>
      <c r="D33" s="72">
        <v>181.8</v>
      </c>
      <c r="E33" s="72">
        <v>16.8</v>
      </c>
      <c r="F33" s="72">
        <v>191.8</v>
      </c>
      <c r="G33" s="72">
        <v>7.7</v>
      </c>
      <c r="H33" s="72">
        <v>333.5</v>
      </c>
      <c r="I33" s="72">
        <v>167.1</v>
      </c>
      <c r="J33" s="72">
        <v>278.7</v>
      </c>
    </row>
    <row r="34" spans="1:10" ht="23" x14ac:dyDescent="0.3">
      <c r="A34" s="28" t="s">
        <v>98</v>
      </c>
      <c r="B34" s="72">
        <v>17.100000000000001</v>
      </c>
      <c r="C34" s="72">
        <v>9.1999999999999993</v>
      </c>
      <c r="D34" s="72">
        <v>7.9</v>
      </c>
      <c r="E34" s="72" t="s">
        <v>16</v>
      </c>
      <c r="F34" s="72" t="s">
        <v>16</v>
      </c>
      <c r="G34" s="72" t="s">
        <v>16</v>
      </c>
      <c r="H34" s="72">
        <v>36.9</v>
      </c>
      <c r="I34" s="72">
        <v>16.3</v>
      </c>
      <c r="J34" s="72">
        <v>7.9</v>
      </c>
    </row>
    <row r="35" spans="1:10" ht="57.5" x14ac:dyDescent="0.3">
      <c r="A35" s="29" t="s">
        <v>171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ht="23" x14ac:dyDescent="0.3">
      <c r="A36" s="28" t="s">
        <v>99</v>
      </c>
      <c r="B36" s="72">
        <v>2</v>
      </c>
      <c r="C36" s="72">
        <v>1.0999999999999999E-2</v>
      </c>
      <c r="D36" s="72">
        <v>1.8</v>
      </c>
      <c r="E36" s="72">
        <v>8.5000000000000006E-2</v>
      </c>
      <c r="F36" s="72">
        <v>4.5999999999999996</v>
      </c>
      <c r="G36" s="72">
        <v>8.6999999999999994E-2</v>
      </c>
      <c r="H36" s="72">
        <v>5.9</v>
      </c>
      <c r="I36" s="72">
        <v>3.5</v>
      </c>
      <c r="J36" s="72">
        <v>2.2000000000000002</v>
      </c>
    </row>
    <row r="37" spans="1:10" x14ac:dyDescent="0.3">
      <c r="A37" s="28" t="s">
        <v>19</v>
      </c>
      <c r="B37" s="72">
        <v>76.2</v>
      </c>
      <c r="C37" s="72">
        <v>0.4</v>
      </c>
      <c r="D37" s="72">
        <v>62.1</v>
      </c>
      <c r="E37" s="72">
        <v>13.6</v>
      </c>
      <c r="F37" s="72">
        <v>67.099999999999994</v>
      </c>
      <c r="G37" s="72">
        <v>7.6</v>
      </c>
      <c r="H37" s="72">
        <v>193.9</v>
      </c>
      <c r="I37" s="72">
        <v>78.2</v>
      </c>
      <c r="J37" s="72">
        <v>136.6</v>
      </c>
    </row>
    <row r="38" spans="1:10" x14ac:dyDescent="0.3">
      <c r="A38" s="30" t="s">
        <v>42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0" x14ac:dyDescent="0.3">
      <c r="A39" s="30" t="s">
        <v>100</v>
      </c>
      <c r="B39" s="72">
        <v>18.899999999999999</v>
      </c>
      <c r="C39" s="72">
        <v>0.4</v>
      </c>
      <c r="D39" s="72">
        <v>17.100000000000001</v>
      </c>
      <c r="E39" s="72">
        <v>1.4</v>
      </c>
      <c r="F39" s="72">
        <v>7.6</v>
      </c>
      <c r="G39" s="72">
        <v>3.2000000000000001E-2</v>
      </c>
      <c r="H39" s="72">
        <v>47.9</v>
      </c>
      <c r="I39" s="72">
        <v>6.8</v>
      </c>
      <c r="J39" s="72">
        <v>19.600000000000001</v>
      </c>
    </row>
    <row r="40" spans="1:10" x14ac:dyDescent="0.3">
      <c r="A40" s="31" t="s">
        <v>52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10" ht="23" x14ac:dyDescent="0.3">
      <c r="A41" s="29" t="s">
        <v>101</v>
      </c>
      <c r="B41" s="72">
        <v>1.6</v>
      </c>
      <c r="C41" s="72" t="s">
        <v>16</v>
      </c>
      <c r="D41" s="72">
        <v>0.3</v>
      </c>
      <c r="E41" s="72">
        <v>1.3</v>
      </c>
      <c r="F41" s="72">
        <v>2.8</v>
      </c>
      <c r="G41" s="72">
        <v>0</v>
      </c>
      <c r="H41" s="72">
        <v>2.6</v>
      </c>
      <c r="I41" s="72">
        <v>0.7</v>
      </c>
      <c r="J41" s="72">
        <v>1.6</v>
      </c>
    </row>
    <row r="42" spans="1:10" ht="34.5" x14ac:dyDescent="0.3">
      <c r="A42" s="29" t="s">
        <v>86</v>
      </c>
      <c r="B42" s="72">
        <v>15.4</v>
      </c>
      <c r="C42" s="72">
        <v>0.4</v>
      </c>
      <c r="D42" s="72">
        <v>15</v>
      </c>
      <c r="E42" s="72">
        <v>0</v>
      </c>
      <c r="F42" s="72">
        <v>1.5</v>
      </c>
      <c r="G42" s="72" t="s">
        <v>16</v>
      </c>
      <c r="H42" s="72">
        <v>36</v>
      </c>
      <c r="I42" s="72">
        <v>5</v>
      </c>
      <c r="J42" s="72">
        <v>15.5</v>
      </c>
    </row>
    <row r="43" spans="1:10" x14ac:dyDescent="0.3">
      <c r="A43" s="29" t="s">
        <v>55</v>
      </c>
      <c r="B43" s="72">
        <v>1.6</v>
      </c>
      <c r="C43" s="72">
        <v>1.0999999999999999E-2</v>
      </c>
      <c r="D43" s="72">
        <v>1.5</v>
      </c>
      <c r="E43" s="72">
        <v>9.0999999999999998E-2</v>
      </c>
      <c r="F43" s="72">
        <v>2.2999999999999998</v>
      </c>
      <c r="G43" s="72">
        <v>3.2000000000000001E-2</v>
      </c>
      <c r="H43" s="72">
        <v>7.4</v>
      </c>
      <c r="I43" s="72">
        <v>0.8</v>
      </c>
      <c r="J43" s="72">
        <v>2</v>
      </c>
    </row>
    <row r="44" spans="1:10" ht="23" x14ac:dyDescent="0.3">
      <c r="A44" s="30" t="s">
        <v>102</v>
      </c>
      <c r="B44" s="72">
        <v>48.9</v>
      </c>
      <c r="C44" s="72">
        <v>8.0000000000000002E-3</v>
      </c>
      <c r="D44" s="72">
        <v>42.7</v>
      </c>
      <c r="E44" s="72">
        <v>6.2</v>
      </c>
      <c r="F44" s="72">
        <v>56</v>
      </c>
      <c r="G44" s="72">
        <v>7.5</v>
      </c>
      <c r="H44" s="72">
        <v>106.7</v>
      </c>
      <c r="I44" s="72">
        <v>59.1</v>
      </c>
      <c r="J44" s="72">
        <v>107.7</v>
      </c>
    </row>
    <row r="45" spans="1:10" x14ac:dyDescent="0.3">
      <c r="A45" s="31" t="s">
        <v>103</v>
      </c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34.5" x14ac:dyDescent="0.3">
      <c r="A46" s="29" t="s">
        <v>251</v>
      </c>
      <c r="B46" s="72">
        <v>2</v>
      </c>
      <c r="C46" s="72">
        <v>4.0000000000000001E-3</v>
      </c>
      <c r="D46" s="72">
        <v>1.9</v>
      </c>
      <c r="E46" s="72">
        <v>0.1</v>
      </c>
      <c r="F46" s="72">
        <v>1.4</v>
      </c>
      <c r="G46" s="72">
        <v>0.1</v>
      </c>
      <c r="H46" s="72">
        <v>5.4</v>
      </c>
      <c r="I46" s="72">
        <v>5.9</v>
      </c>
      <c r="J46" s="72">
        <v>2.4</v>
      </c>
    </row>
    <row r="47" spans="1:10" ht="23" x14ac:dyDescent="0.3">
      <c r="A47" s="29" t="s">
        <v>116</v>
      </c>
      <c r="B47" s="72">
        <v>7.3999999999999996E-2</v>
      </c>
      <c r="C47" s="72">
        <v>0</v>
      </c>
      <c r="D47" s="72">
        <v>7.3999999999999996E-2</v>
      </c>
      <c r="E47" s="72">
        <v>0</v>
      </c>
      <c r="F47" s="72">
        <v>2.9000000000000001E-2</v>
      </c>
      <c r="G47" s="72">
        <v>2E-3</v>
      </c>
      <c r="H47" s="72">
        <v>0.5</v>
      </c>
      <c r="I47" s="72">
        <v>0.3</v>
      </c>
      <c r="J47" s="72">
        <v>7.5999999999999998E-2</v>
      </c>
    </row>
    <row r="48" spans="1:10" ht="23" x14ac:dyDescent="0.3">
      <c r="A48" s="29" t="s">
        <v>253</v>
      </c>
      <c r="B48" s="72">
        <v>3.0000000000000001E-3</v>
      </c>
      <c r="C48" s="72">
        <v>0</v>
      </c>
      <c r="D48" s="72">
        <v>3.0000000000000001E-3</v>
      </c>
      <c r="E48" s="72">
        <v>0</v>
      </c>
      <c r="F48" s="72">
        <v>5.0000000000000001E-3</v>
      </c>
      <c r="G48" s="72" t="s">
        <v>16</v>
      </c>
      <c r="H48" s="72">
        <v>7.3999999999999996E-2</v>
      </c>
      <c r="I48" s="72">
        <v>5.8000000000000003E-2</v>
      </c>
      <c r="J48" s="72">
        <v>3.0000000000000001E-3</v>
      </c>
    </row>
    <row r="49" spans="1:10" ht="23" x14ac:dyDescent="0.3">
      <c r="A49" s="29" t="s">
        <v>254</v>
      </c>
      <c r="B49" s="72">
        <v>0.3</v>
      </c>
      <c r="C49" s="72">
        <v>0</v>
      </c>
      <c r="D49" s="72">
        <v>0.3</v>
      </c>
      <c r="E49" s="72">
        <v>0</v>
      </c>
      <c r="F49" s="72">
        <v>0.2</v>
      </c>
      <c r="G49" s="72">
        <v>0.2</v>
      </c>
      <c r="H49" s="72">
        <v>1.5</v>
      </c>
      <c r="I49" s="72">
        <v>1.7</v>
      </c>
      <c r="J49" s="72">
        <v>0.6</v>
      </c>
    </row>
    <row r="50" spans="1:10" ht="34.5" x14ac:dyDescent="0.3">
      <c r="A50" s="29" t="s">
        <v>255</v>
      </c>
      <c r="B50" s="72">
        <v>0.8</v>
      </c>
      <c r="C50" s="72">
        <v>0</v>
      </c>
      <c r="D50" s="72">
        <v>0.8</v>
      </c>
      <c r="E50" s="72">
        <v>2.3E-2</v>
      </c>
      <c r="F50" s="72">
        <v>0.8</v>
      </c>
      <c r="G50" s="72">
        <v>8.5000000000000006E-2</v>
      </c>
      <c r="H50" s="72">
        <v>6.2</v>
      </c>
      <c r="I50" s="72">
        <v>5.7</v>
      </c>
      <c r="J50" s="72">
        <v>1.5</v>
      </c>
    </row>
    <row r="51" spans="1:10" ht="23" x14ac:dyDescent="0.3">
      <c r="A51" s="29" t="s">
        <v>117</v>
      </c>
      <c r="B51" s="72">
        <v>3.8</v>
      </c>
      <c r="C51" s="72">
        <v>0</v>
      </c>
      <c r="D51" s="72">
        <v>3.8</v>
      </c>
      <c r="E51" s="72">
        <v>0</v>
      </c>
      <c r="F51" s="72">
        <v>20.6</v>
      </c>
      <c r="G51" s="72">
        <v>0.7</v>
      </c>
      <c r="H51" s="72">
        <v>7.9</v>
      </c>
      <c r="I51" s="72">
        <v>9.6</v>
      </c>
      <c r="J51" s="72">
        <v>25.1</v>
      </c>
    </row>
    <row r="52" spans="1:10" x14ac:dyDescent="0.3">
      <c r="A52" s="29" t="s">
        <v>118</v>
      </c>
      <c r="B52" s="72">
        <v>4</v>
      </c>
      <c r="C52" s="72">
        <v>0</v>
      </c>
      <c r="D52" s="72">
        <v>3.9</v>
      </c>
      <c r="E52" s="72">
        <v>0.1</v>
      </c>
      <c r="F52" s="72">
        <v>2.4</v>
      </c>
      <c r="G52" s="72">
        <v>0.3</v>
      </c>
      <c r="H52" s="72">
        <v>14.5</v>
      </c>
      <c r="I52" s="72">
        <v>16.8</v>
      </c>
      <c r="J52" s="72">
        <v>6.5</v>
      </c>
    </row>
    <row r="53" spans="1:10" ht="23" x14ac:dyDescent="0.3">
      <c r="A53" s="29" t="s">
        <v>119</v>
      </c>
      <c r="B53" s="72">
        <v>0.1</v>
      </c>
      <c r="C53" s="72">
        <v>0</v>
      </c>
      <c r="D53" s="72">
        <v>0.1</v>
      </c>
      <c r="E53" s="72">
        <v>0</v>
      </c>
      <c r="F53" s="72">
        <v>6.3E-2</v>
      </c>
      <c r="G53" s="72" t="s">
        <v>16</v>
      </c>
      <c r="H53" s="72">
        <v>1.7</v>
      </c>
      <c r="I53" s="72">
        <v>0.7</v>
      </c>
      <c r="J53" s="72">
        <v>0.1</v>
      </c>
    </row>
    <row r="54" spans="1:10" ht="34.5" x14ac:dyDescent="0.3">
      <c r="A54" s="29" t="s">
        <v>256</v>
      </c>
      <c r="B54" s="72">
        <v>12.9</v>
      </c>
      <c r="C54" s="72">
        <v>0</v>
      </c>
      <c r="D54" s="72">
        <v>11.8</v>
      </c>
      <c r="E54" s="72">
        <v>1.1000000000000001</v>
      </c>
      <c r="F54" s="72">
        <v>1.4</v>
      </c>
      <c r="G54" s="72">
        <v>4.4999999999999998E-2</v>
      </c>
      <c r="H54" s="72">
        <v>6</v>
      </c>
      <c r="I54" s="72">
        <v>3.1</v>
      </c>
      <c r="J54" s="72">
        <v>13.1</v>
      </c>
    </row>
    <row r="55" spans="1:10" ht="34.5" x14ac:dyDescent="0.3">
      <c r="A55" s="29" t="s">
        <v>257</v>
      </c>
      <c r="B55" s="72">
        <v>21.9</v>
      </c>
      <c r="C55" s="72">
        <v>4.0000000000000001E-3</v>
      </c>
      <c r="D55" s="72">
        <v>17.2</v>
      </c>
      <c r="E55" s="72">
        <v>4.7</v>
      </c>
      <c r="F55" s="72">
        <v>28.1</v>
      </c>
      <c r="G55" s="72">
        <v>6</v>
      </c>
      <c r="H55" s="72">
        <v>51.9</v>
      </c>
      <c r="I55" s="72">
        <v>9.8000000000000007</v>
      </c>
      <c r="J55" s="72">
        <v>55.4</v>
      </c>
    </row>
    <row r="56" spans="1:10" ht="23" x14ac:dyDescent="0.3">
      <c r="A56" s="29" t="s">
        <v>120</v>
      </c>
      <c r="B56" s="72">
        <v>0.5</v>
      </c>
      <c r="C56" s="72">
        <v>0</v>
      </c>
      <c r="D56" s="72">
        <v>0.5</v>
      </c>
      <c r="E56" s="72">
        <v>0.04</v>
      </c>
      <c r="F56" s="72">
        <v>0.3</v>
      </c>
      <c r="G56" s="72">
        <v>0</v>
      </c>
      <c r="H56" s="72">
        <v>4.0999999999999996</v>
      </c>
      <c r="I56" s="72">
        <v>1.2</v>
      </c>
      <c r="J56" s="72">
        <v>0.6</v>
      </c>
    </row>
    <row r="57" spans="1:10" ht="53.25" customHeight="1" x14ac:dyDescent="0.3">
      <c r="A57" s="29" t="s">
        <v>258</v>
      </c>
      <c r="B57" s="72">
        <v>1.4</v>
      </c>
      <c r="C57" s="72">
        <v>0</v>
      </c>
      <c r="D57" s="72">
        <v>1.4</v>
      </c>
      <c r="E57" s="72">
        <v>2E-3</v>
      </c>
      <c r="F57" s="72">
        <v>0.1</v>
      </c>
      <c r="G57" s="72">
        <v>0</v>
      </c>
      <c r="H57" s="72">
        <v>2.2000000000000002</v>
      </c>
      <c r="I57" s="72">
        <v>1.3</v>
      </c>
      <c r="J57" s="72">
        <v>1.4</v>
      </c>
    </row>
    <row r="58" spans="1:10" ht="23" x14ac:dyDescent="0.3">
      <c r="A58" s="29" t="s">
        <v>121</v>
      </c>
      <c r="B58" s="72">
        <v>0.8</v>
      </c>
      <c r="C58" s="72">
        <v>0</v>
      </c>
      <c r="D58" s="72">
        <v>0.8</v>
      </c>
      <c r="E58" s="72">
        <v>1.2E-2</v>
      </c>
      <c r="F58" s="72">
        <v>0.4</v>
      </c>
      <c r="G58" s="72">
        <v>1E-3</v>
      </c>
      <c r="H58" s="72">
        <v>4.3</v>
      </c>
      <c r="I58" s="72">
        <v>2.9</v>
      </c>
      <c r="J58" s="72">
        <v>0.9</v>
      </c>
    </row>
    <row r="59" spans="1:10" ht="27.75" customHeight="1" x14ac:dyDescent="0.3">
      <c r="A59" s="30" t="s">
        <v>108</v>
      </c>
      <c r="B59" s="72">
        <v>8.4</v>
      </c>
      <c r="C59" s="72" t="s">
        <v>16</v>
      </c>
      <c r="D59" s="72">
        <v>2.4</v>
      </c>
      <c r="E59" s="72">
        <v>6</v>
      </c>
      <c r="F59" s="72">
        <v>3.5</v>
      </c>
      <c r="G59" s="72">
        <v>8.2000000000000003E-2</v>
      </c>
      <c r="H59" s="72">
        <v>39.4</v>
      </c>
      <c r="I59" s="72">
        <v>12.3</v>
      </c>
      <c r="J59" s="72">
        <v>9.3000000000000007</v>
      </c>
    </row>
    <row r="60" spans="1:10" x14ac:dyDescent="0.3">
      <c r="A60" s="28" t="s">
        <v>30</v>
      </c>
      <c r="B60" s="72">
        <v>5.2</v>
      </c>
      <c r="C60" s="72">
        <v>4.0000000000000001E-3</v>
      </c>
      <c r="D60" s="72">
        <v>5.0999999999999996</v>
      </c>
      <c r="E60" s="72">
        <v>3.1E-2</v>
      </c>
      <c r="F60" s="72">
        <v>12.3</v>
      </c>
      <c r="G60" s="72">
        <v>2E-3</v>
      </c>
      <c r="H60" s="72">
        <v>4.3</v>
      </c>
      <c r="I60" s="72">
        <v>0.8</v>
      </c>
      <c r="J60" s="72">
        <v>5.3</v>
      </c>
    </row>
    <row r="61" spans="1:10" x14ac:dyDescent="0.3">
      <c r="A61" s="28" t="s">
        <v>31</v>
      </c>
      <c r="B61" s="72">
        <v>43.6</v>
      </c>
      <c r="C61" s="72">
        <v>1.2999999999999999E-2</v>
      </c>
      <c r="D61" s="72">
        <v>43.4</v>
      </c>
      <c r="E61" s="72">
        <v>0.2</v>
      </c>
      <c r="F61" s="72">
        <v>34.1</v>
      </c>
      <c r="G61" s="72">
        <v>1E-3</v>
      </c>
      <c r="H61" s="72">
        <v>30.5</v>
      </c>
      <c r="I61" s="72">
        <v>3.3</v>
      </c>
      <c r="J61" s="72">
        <v>44.7</v>
      </c>
    </row>
    <row r="62" spans="1:10" x14ac:dyDescent="0.3">
      <c r="A62" s="28" t="s">
        <v>32</v>
      </c>
      <c r="B62" s="72">
        <v>5.7</v>
      </c>
      <c r="C62" s="72">
        <v>7.0000000000000001E-3</v>
      </c>
      <c r="D62" s="72">
        <v>3.2</v>
      </c>
      <c r="E62" s="72">
        <v>1.1000000000000001</v>
      </c>
      <c r="F62" s="72">
        <v>10.199999999999999</v>
      </c>
      <c r="G62" s="72">
        <v>2.9000000000000001E-2</v>
      </c>
      <c r="H62" s="72">
        <v>45.8</v>
      </c>
      <c r="I62" s="72">
        <v>24.1</v>
      </c>
      <c r="J62" s="72">
        <v>6.2</v>
      </c>
    </row>
    <row r="63" spans="1:10" ht="14.5" thickBot="1" x14ac:dyDescent="0.35">
      <c r="A63" s="27" t="s">
        <v>33</v>
      </c>
      <c r="B63" s="73">
        <v>69.3</v>
      </c>
      <c r="C63" s="73" t="s">
        <v>16</v>
      </c>
      <c r="D63" s="73">
        <v>66.099999999999994</v>
      </c>
      <c r="E63" s="73">
        <v>1.9</v>
      </c>
      <c r="F63" s="73">
        <v>62.1</v>
      </c>
      <c r="G63" s="73">
        <v>1.4E-2</v>
      </c>
      <c r="H63" s="73">
        <v>53</v>
      </c>
      <c r="I63" s="73">
        <v>57.2</v>
      </c>
      <c r="J63" s="73">
        <v>83.1</v>
      </c>
    </row>
    <row r="64" spans="1:10" ht="15" customHeight="1" x14ac:dyDescent="0.3">
      <c r="A64" s="179" t="s">
        <v>268</v>
      </c>
      <c r="B64" s="179"/>
      <c r="C64" s="179"/>
      <c r="D64" s="179"/>
      <c r="E64" s="179"/>
      <c r="F64" s="179"/>
      <c r="G64" s="179"/>
      <c r="H64" s="179"/>
      <c r="I64" s="179"/>
      <c r="J64" s="179"/>
    </row>
    <row r="66" spans="1:1" x14ac:dyDescent="0.3">
      <c r="A66" s="25"/>
    </row>
  </sheetData>
  <mergeCells count="16">
    <mergeCell ref="A1:C1"/>
    <mergeCell ref="A64:J64"/>
    <mergeCell ref="C7:C10"/>
    <mergeCell ref="D7:D10"/>
    <mergeCell ref="E7:E10"/>
    <mergeCell ref="A4:J4"/>
    <mergeCell ref="A2:J2"/>
    <mergeCell ref="A3:J3"/>
    <mergeCell ref="A5:A10"/>
    <mergeCell ref="B5:B10"/>
    <mergeCell ref="C5:E6"/>
    <mergeCell ref="F5:F10"/>
    <mergeCell ref="G5:G10"/>
    <mergeCell ref="H5:H10"/>
    <mergeCell ref="I5:I10"/>
    <mergeCell ref="J5:J10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Z68"/>
  <sheetViews>
    <sheetView workbookViewId="0">
      <selection activeCell="A5" sqref="A5:J64"/>
    </sheetView>
  </sheetViews>
  <sheetFormatPr defaultColWidth="9.1796875" defaultRowHeight="14" x14ac:dyDescent="0.3"/>
  <cols>
    <col min="1" max="1" width="25.7265625" style="4" customWidth="1"/>
    <col min="2" max="7" width="14.7265625" style="4" customWidth="1"/>
    <col min="8" max="9" width="12.7265625" style="4" customWidth="1"/>
    <col min="10" max="10" width="14.7265625" style="4" customWidth="1"/>
    <col min="11" max="16384" width="9.1796875" style="4"/>
  </cols>
  <sheetData>
    <row r="1" spans="1:10" ht="37.5" customHeight="1" x14ac:dyDescent="0.3">
      <c r="A1" s="178" t="s">
        <v>287</v>
      </c>
      <c r="B1" s="178"/>
      <c r="C1" s="178"/>
    </row>
    <row r="2" spans="1:10" ht="15" x14ac:dyDescent="0.3">
      <c r="A2" s="183" t="s">
        <v>78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0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0" ht="14.5" thickBot="1" x14ac:dyDescent="0.3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x14ac:dyDescent="0.3">
      <c r="A5" s="207"/>
      <c r="B5" s="180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0" ht="14.5" thickBot="1" x14ac:dyDescent="0.35">
      <c r="A6" s="208"/>
      <c r="B6" s="181"/>
      <c r="C6" s="191"/>
      <c r="D6" s="192"/>
      <c r="E6" s="193"/>
      <c r="F6" s="181"/>
      <c r="G6" s="181"/>
      <c r="H6" s="181"/>
      <c r="I6" s="181"/>
      <c r="J6" s="181"/>
    </row>
    <row r="7" spans="1:10" x14ac:dyDescent="0.3">
      <c r="A7" s="208"/>
      <c r="B7" s="181"/>
      <c r="C7" s="180" t="s">
        <v>174</v>
      </c>
      <c r="D7" s="180" t="s">
        <v>179</v>
      </c>
      <c r="E7" s="180" t="s">
        <v>178</v>
      </c>
      <c r="F7" s="181"/>
      <c r="G7" s="181"/>
      <c r="H7" s="181"/>
      <c r="I7" s="181"/>
      <c r="J7" s="181"/>
    </row>
    <row r="8" spans="1:10" x14ac:dyDescent="0.3">
      <c r="A8" s="208"/>
      <c r="B8" s="181"/>
      <c r="C8" s="181"/>
      <c r="D8" s="181"/>
      <c r="E8" s="181"/>
      <c r="F8" s="181"/>
      <c r="G8" s="181"/>
      <c r="H8" s="181"/>
      <c r="I8" s="181"/>
      <c r="J8" s="181"/>
    </row>
    <row r="9" spans="1:10" x14ac:dyDescent="0.3">
      <c r="A9" s="208"/>
      <c r="B9" s="181"/>
      <c r="C9" s="181"/>
      <c r="D9" s="181"/>
      <c r="E9" s="181"/>
      <c r="F9" s="181"/>
      <c r="G9" s="181"/>
      <c r="H9" s="181"/>
      <c r="I9" s="181"/>
      <c r="J9" s="181"/>
    </row>
    <row r="10" spans="1:10" ht="14.5" thickBot="1" x14ac:dyDescent="0.35">
      <c r="A10" s="209"/>
      <c r="B10" s="182"/>
      <c r="C10" s="182"/>
      <c r="D10" s="182"/>
      <c r="E10" s="182"/>
      <c r="F10" s="182"/>
      <c r="G10" s="182"/>
      <c r="H10" s="182"/>
      <c r="I10" s="182"/>
      <c r="J10" s="182"/>
    </row>
    <row r="11" spans="1:10" x14ac:dyDescent="0.3">
      <c r="A11" s="6" t="s">
        <v>2</v>
      </c>
      <c r="B11" s="14"/>
      <c r="C11" s="14"/>
      <c r="D11" s="14"/>
      <c r="E11" s="14"/>
      <c r="F11" s="15"/>
      <c r="G11" s="16"/>
      <c r="H11" s="16"/>
      <c r="I11" s="16"/>
      <c r="J11" s="22"/>
    </row>
    <row r="12" spans="1:10" x14ac:dyDescent="0.3">
      <c r="A12" s="17" t="s">
        <v>79</v>
      </c>
      <c r="B12" s="69">
        <v>1877.2</v>
      </c>
      <c r="C12" s="69">
        <v>781.1</v>
      </c>
      <c r="D12" s="69">
        <v>798.1</v>
      </c>
      <c r="E12" s="69">
        <v>293.7</v>
      </c>
      <c r="F12" s="70">
        <v>415.7</v>
      </c>
      <c r="G12" s="75">
        <v>17.2</v>
      </c>
      <c r="H12" s="75">
        <v>377</v>
      </c>
      <c r="I12" s="75">
        <v>181.7</v>
      </c>
      <c r="J12" s="49">
        <v>1265.2</v>
      </c>
    </row>
    <row r="13" spans="1:10" x14ac:dyDescent="0.3">
      <c r="A13" s="18" t="s">
        <v>200</v>
      </c>
      <c r="B13" s="49">
        <v>1831.5</v>
      </c>
      <c r="C13" s="49">
        <v>780.6</v>
      </c>
      <c r="D13" s="49">
        <v>796.2</v>
      </c>
      <c r="E13" s="49">
        <v>250.4</v>
      </c>
      <c r="F13" s="49">
        <v>415.7</v>
      </c>
      <c r="G13" s="49">
        <v>17.2</v>
      </c>
      <c r="H13" s="49">
        <v>377</v>
      </c>
      <c r="I13" s="49">
        <v>181.7</v>
      </c>
      <c r="J13" s="49">
        <v>1220</v>
      </c>
    </row>
    <row r="14" spans="1:10" x14ac:dyDescent="0.3">
      <c r="A14" s="17" t="s">
        <v>80</v>
      </c>
      <c r="B14" s="69"/>
      <c r="C14" s="69"/>
      <c r="D14" s="69"/>
      <c r="E14" s="69"/>
      <c r="F14" s="70"/>
      <c r="G14" s="75"/>
      <c r="H14" s="75"/>
      <c r="I14" s="75"/>
      <c r="J14" s="49"/>
    </row>
    <row r="15" spans="1:10" x14ac:dyDescent="0.3">
      <c r="A15" s="19" t="s">
        <v>81</v>
      </c>
      <c r="B15" s="69">
        <v>133.80000000000001</v>
      </c>
      <c r="C15" s="69">
        <v>61.2</v>
      </c>
      <c r="D15" s="69">
        <v>55.6</v>
      </c>
      <c r="E15" s="69">
        <v>16.600000000000001</v>
      </c>
      <c r="F15" s="70">
        <v>4.5</v>
      </c>
      <c r="G15" s="75" t="s">
        <v>16</v>
      </c>
      <c r="H15" s="75" t="s">
        <v>16</v>
      </c>
      <c r="I15" s="75" t="s">
        <v>16</v>
      </c>
      <c r="J15" s="49">
        <v>73.599999999999994</v>
      </c>
    </row>
    <row r="16" spans="1:10" x14ac:dyDescent="0.3">
      <c r="A16" s="19" t="s">
        <v>82</v>
      </c>
      <c r="B16" s="69">
        <v>140.9</v>
      </c>
      <c r="C16" s="69">
        <v>60.5</v>
      </c>
      <c r="D16" s="69">
        <v>61.2</v>
      </c>
      <c r="E16" s="69">
        <v>18.8</v>
      </c>
      <c r="F16" s="70">
        <v>4.8</v>
      </c>
      <c r="G16" s="75" t="s">
        <v>16</v>
      </c>
      <c r="H16" s="75" t="s">
        <v>16</v>
      </c>
      <c r="I16" s="75" t="s">
        <v>16</v>
      </c>
      <c r="J16" s="49">
        <v>81.5</v>
      </c>
    </row>
    <row r="17" spans="1:26" x14ac:dyDescent="0.3">
      <c r="A17" s="19" t="s">
        <v>41</v>
      </c>
      <c r="B17" s="69">
        <v>-7.2</v>
      </c>
      <c r="C17" s="69">
        <v>0.6</v>
      </c>
      <c r="D17" s="69">
        <v>-5.6</v>
      </c>
      <c r="E17" s="69">
        <v>-2.2000000000000002</v>
      </c>
      <c r="F17" s="70">
        <v>-0.2</v>
      </c>
      <c r="G17" s="75" t="s">
        <v>16</v>
      </c>
      <c r="H17" s="75" t="s">
        <v>16</v>
      </c>
      <c r="I17" s="75" t="s">
        <v>16</v>
      </c>
      <c r="J17" s="49">
        <v>-7.8</v>
      </c>
    </row>
    <row r="18" spans="1:26" x14ac:dyDescent="0.3">
      <c r="A18" s="17" t="s">
        <v>8</v>
      </c>
      <c r="B18" s="69"/>
      <c r="C18" s="69"/>
      <c r="D18" s="69"/>
      <c r="E18" s="69"/>
      <c r="F18" s="70"/>
      <c r="G18" s="75"/>
      <c r="H18" s="75"/>
      <c r="I18" s="75"/>
      <c r="J18" s="49"/>
    </row>
    <row r="19" spans="1:26" x14ac:dyDescent="0.3">
      <c r="A19" s="19" t="s">
        <v>39</v>
      </c>
      <c r="B19" s="69">
        <v>18.3</v>
      </c>
      <c r="C19" s="69">
        <v>0.8</v>
      </c>
      <c r="D19" s="69">
        <v>2.4</v>
      </c>
      <c r="E19" s="69">
        <v>14.7</v>
      </c>
      <c r="F19" s="70">
        <v>17.5</v>
      </c>
      <c r="G19" s="75">
        <v>0.1</v>
      </c>
      <c r="H19" s="75" t="s">
        <v>16</v>
      </c>
      <c r="I19" s="75" t="s">
        <v>16</v>
      </c>
      <c r="J19" s="49">
        <v>24.6</v>
      </c>
    </row>
    <row r="20" spans="1:26" x14ac:dyDescent="0.3">
      <c r="A20" s="19" t="s">
        <v>40</v>
      </c>
      <c r="B20" s="69">
        <v>35.4</v>
      </c>
      <c r="C20" s="69">
        <v>1.2</v>
      </c>
      <c r="D20" s="69">
        <v>14</v>
      </c>
      <c r="E20" s="69">
        <v>19.8</v>
      </c>
      <c r="F20" s="70">
        <v>18</v>
      </c>
      <c r="G20" s="75">
        <v>0.1</v>
      </c>
      <c r="H20" s="75" t="s">
        <v>16</v>
      </c>
      <c r="I20" s="75" t="s">
        <v>16</v>
      </c>
      <c r="J20" s="49">
        <v>41</v>
      </c>
    </row>
    <row r="21" spans="1:26" x14ac:dyDescent="0.3">
      <c r="A21" s="19" t="s">
        <v>41</v>
      </c>
      <c r="B21" s="69">
        <v>-17.100000000000001</v>
      </c>
      <c r="C21" s="69">
        <v>-0.5</v>
      </c>
      <c r="D21" s="69">
        <v>-11.6</v>
      </c>
      <c r="E21" s="69">
        <v>-5.0999999999999996</v>
      </c>
      <c r="F21" s="70">
        <v>-0.5</v>
      </c>
      <c r="G21" s="75">
        <v>0.01</v>
      </c>
      <c r="H21" s="75" t="s">
        <v>16</v>
      </c>
      <c r="I21" s="75" t="s">
        <v>16</v>
      </c>
      <c r="J21" s="49">
        <v>-16.399999999999999</v>
      </c>
    </row>
    <row r="22" spans="1:26" x14ac:dyDescent="0.3">
      <c r="A22" s="17" t="s">
        <v>9</v>
      </c>
      <c r="B22" s="69">
        <v>29.7</v>
      </c>
      <c r="C22" s="69">
        <v>0.9</v>
      </c>
      <c r="D22" s="69">
        <v>10.1</v>
      </c>
      <c r="E22" s="69">
        <v>18.7</v>
      </c>
      <c r="F22" s="70">
        <v>1.3</v>
      </c>
      <c r="G22" s="75" t="s">
        <v>16</v>
      </c>
      <c r="H22" s="75">
        <v>2.2000000000000002</v>
      </c>
      <c r="I22" s="75" t="s">
        <v>16</v>
      </c>
      <c r="J22" s="49">
        <v>29.2</v>
      </c>
    </row>
    <row r="23" spans="1:26" ht="14.5" thickBot="1" x14ac:dyDescent="0.35">
      <c r="A23" s="20" t="s">
        <v>10</v>
      </c>
      <c r="B23" s="53">
        <v>1837</v>
      </c>
      <c r="C23" s="53">
        <v>781.7</v>
      </c>
      <c r="D23" s="53">
        <v>789</v>
      </c>
      <c r="E23" s="53">
        <v>261.8</v>
      </c>
      <c r="F23" s="90">
        <v>416.2</v>
      </c>
      <c r="G23" s="91">
        <v>17.2</v>
      </c>
      <c r="H23" s="91">
        <v>379.2</v>
      </c>
      <c r="I23" s="91">
        <v>181.7</v>
      </c>
      <c r="J23" s="68">
        <v>1224.9000000000001</v>
      </c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x14ac:dyDescent="0.3">
      <c r="A24" s="6" t="s">
        <v>11</v>
      </c>
      <c r="B24" s="92"/>
      <c r="C24" s="92"/>
      <c r="D24" s="92"/>
      <c r="E24" s="92"/>
      <c r="F24" s="93"/>
      <c r="G24" s="94"/>
      <c r="H24" s="94"/>
      <c r="I24" s="94"/>
      <c r="J24" s="95"/>
    </row>
    <row r="25" spans="1:26" x14ac:dyDescent="0.3">
      <c r="A25" s="17" t="s">
        <v>12</v>
      </c>
      <c r="B25" s="69">
        <v>749.3</v>
      </c>
      <c r="C25" s="69">
        <v>361.5</v>
      </c>
      <c r="D25" s="69">
        <v>245.6</v>
      </c>
      <c r="E25" s="69">
        <v>142.19999999999999</v>
      </c>
      <c r="F25" s="70">
        <v>167.6</v>
      </c>
      <c r="G25" s="75" t="s">
        <v>16</v>
      </c>
      <c r="H25" s="75">
        <v>4</v>
      </c>
      <c r="I25" s="75" t="s">
        <v>16</v>
      </c>
      <c r="J25" s="49">
        <v>555.4</v>
      </c>
    </row>
    <row r="26" spans="1:26" x14ac:dyDescent="0.3">
      <c r="A26" s="17" t="s">
        <v>77</v>
      </c>
      <c r="B26" s="69">
        <v>1087.7</v>
      </c>
      <c r="C26" s="69">
        <v>420.2</v>
      </c>
      <c r="D26" s="69">
        <v>543.5</v>
      </c>
      <c r="E26" s="69">
        <v>119.6</v>
      </c>
      <c r="F26" s="70">
        <v>248.7</v>
      </c>
      <c r="G26" s="49">
        <v>17.2</v>
      </c>
      <c r="H26" s="69">
        <v>375.2</v>
      </c>
      <c r="I26" s="69">
        <v>181.7</v>
      </c>
      <c r="J26" s="49">
        <v>692.8</v>
      </c>
    </row>
    <row r="27" spans="1:26" x14ac:dyDescent="0.3">
      <c r="A27" s="18" t="s">
        <v>42</v>
      </c>
      <c r="B27" s="69"/>
      <c r="C27" s="69"/>
      <c r="D27" s="69"/>
      <c r="E27" s="69"/>
      <c r="F27" s="69"/>
      <c r="G27" s="69"/>
      <c r="H27" s="69"/>
      <c r="I27" s="69"/>
      <c r="J27" s="49"/>
    </row>
    <row r="28" spans="1:26" ht="23" x14ac:dyDescent="0.3">
      <c r="A28" s="17" t="s">
        <v>43</v>
      </c>
      <c r="B28" s="69">
        <v>361.5</v>
      </c>
      <c r="C28" s="69">
        <v>0.8</v>
      </c>
      <c r="D28" s="69">
        <v>283.3</v>
      </c>
      <c r="E28" s="69">
        <v>76.099999999999994</v>
      </c>
      <c r="F28" s="69">
        <v>11.9</v>
      </c>
      <c r="G28" s="69">
        <v>7.3</v>
      </c>
      <c r="H28" s="69">
        <v>1</v>
      </c>
      <c r="I28" s="69" t="s">
        <v>16</v>
      </c>
      <c r="J28" s="49">
        <v>378.4</v>
      </c>
    </row>
    <row r="29" spans="1:26" x14ac:dyDescent="0.3">
      <c r="A29" s="17" t="s">
        <v>44</v>
      </c>
      <c r="B29" s="69"/>
      <c r="C29" s="69"/>
      <c r="D29" s="69"/>
      <c r="E29" s="69"/>
      <c r="F29" s="69"/>
      <c r="G29" s="69"/>
      <c r="H29" s="69"/>
      <c r="I29" s="69"/>
      <c r="J29" s="49"/>
    </row>
    <row r="30" spans="1:26" ht="27" customHeight="1" x14ac:dyDescent="0.3">
      <c r="A30" s="17" t="s">
        <v>45</v>
      </c>
      <c r="B30" s="49">
        <v>402.7</v>
      </c>
      <c r="C30" s="69">
        <v>360.8</v>
      </c>
      <c r="D30" s="69">
        <v>14.9</v>
      </c>
      <c r="E30" s="69">
        <v>27</v>
      </c>
      <c r="F30" s="70">
        <v>2.1</v>
      </c>
      <c r="G30" s="75" t="s">
        <v>16</v>
      </c>
      <c r="H30" s="75" t="s">
        <v>16</v>
      </c>
      <c r="I30" s="75" t="s">
        <v>16</v>
      </c>
      <c r="J30" s="49" t="s">
        <v>16</v>
      </c>
    </row>
    <row r="31" spans="1:26" ht="26.25" customHeight="1" x14ac:dyDescent="0.3">
      <c r="A31" s="17" t="s">
        <v>83</v>
      </c>
      <c r="B31" s="69">
        <v>86.7</v>
      </c>
      <c r="C31" s="69">
        <v>49.5</v>
      </c>
      <c r="D31" s="69">
        <v>36.9</v>
      </c>
      <c r="E31" s="69">
        <v>0.2</v>
      </c>
      <c r="F31" s="70">
        <v>29.3</v>
      </c>
      <c r="G31" s="75">
        <v>0.2</v>
      </c>
      <c r="H31" s="75" t="s">
        <v>16</v>
      </c>
      <c r="I31" s="75" t="s">
        <v>16</v>
      </c>
      <c r="J31" s="49" t="s">
        <v>16</v>
      </c>
    </row>
    <row r="32" spans="1:26" x14ac:dyDescent="0.3">
      <c r="A32" s="18" t="s">
        <v>97</v>
      </c>
      <c r="B32" s="49">
        <v>8.4</v>
      </c>
      <c r="C32" s="49">
        <v>0.2</v>
      </c>
      <c r="D32" s="49">
        <v>7.9</v>
      </c>
      <c r="E32" s="49">
        <v>0.2</v>
      </c>
      <c r="F32" s="49">
        <v>12.9</v>
      </c>
      <c r="G32" s="49">
        <v>7.0000000000000007E-2</v>
      </c>
      <c r="H32" s="49" t="s">
        <v>16</v>
      </c>
      <c r="I32" s="49" t="s">
        <v>16</v>
      </c>
      <c r="J32" s="49" t="s">
        <v>16</v>
      </c>
    </row>
    <row r="33" spans="1:10" x14ac:dyDescent="0.3">
      <c r="A33" s="18" t="s">
        <v>84</v>
      </c>
      <c r="B33" s="69">
        <v>212.3</v>
      </c>
      <c r="C33" s="69">
        <v>0.4</v>
      </c>
      <c r="D33" s="69">
        <v>192.9</v>
      </c>
      <c r="E33" s="69">
        <v>16</v>
      </c>
      <c r="F33" s="70">
        <v>192.4</v>
      </c>
      <c r="G33" s="75">
        <v>9.6</v>
      </c>
      <c r="H33" s="75">
        <v>338</v>
      </c>
      <c r="I33" s="75">
        <v>168.3</v>
      </c>
      <c r="J33" s="49">
        <v>306.7</v>
      </c>
    </row>
    <row r="34" spans="1:10" ht="23" x14ac:dyDescent="0.3">
      <c r="A34" s="19" t="s">
        <v>85</v>
      </c>
      <c r="B34" s="69">
        <v>16</v>
      </c>
      <c r="C34" s="69">
        <v>8.4</v>
      </c>
      <c r="D34" s="69">
        <v>7.6</v>
      </c>
      <c r="E34" s="69" t="s">
        <v>16</v>
      </c>
      <c r="F34" s="70" t="s">
        <v>16</v>
      </c>
      <c r="G34" s="75" t="s">
        <v>16</v>
      </c>
      <c r="H34" s="75">
        <v>36.299999999999997</v>
      </c>
      <c r="I34" s="75">
        <v>13.4</v>
      </c>
      <c r="J34" s="49">
        <v>7.6</v>
      </c>
    </row>
    <row r="35" spans="1:10" ht="57.5" x14ac:dyDescent="0.3">
      <c r="A35" s="17" t="s">
        <v>50</v>
      </c>
      <c r="B35" s="69"/>
      <c r="C35" s="69"/>
      <c r="D35" s="69"/>
      <c r="E35" s="69"/>
      <c r="F35" s="70"/>
      <c r="G35" s="75"/>
      <c r="H35" s="75"/>
      <c r="I35" s="75"/>
      <c r="J35" s="49"/>
    </row>
    <row r="36" spans="1:10" ht="29.25" customHeight="1" x14ac:dyDescent="0.3">
      <c r="A36" s="17" t="s">
        <v>51</v>
      </c>
      <c r="B36" s="69">
        <v>2</v>
      </c>
      <c r="C36" s="69">
        <v>0.02</v>
      </c>
      <c r="D36" s="69">
        <v>1.8</v>
      </c>
      <c r="E36" s="69">
        <v>7.0000000000000007E-2</v>
      </c>
      <c r="F36" s="70">
        <v>5.5</v>
      </c>
      <c r="G36" s="75">
        <v>0.01</v>
      </c>
      <c r="H36" s="75">
        <v>6.5</v>
      </c>
      <c r="I36" s="75">
        <v>3.8</v>
      </c>
      <c r="J36" s="49">
        <v>2.7</v>
      </c>
    </row>
    <row r="37" spans="1:10" x14ac:dyDescent="0.3">
      <c r="A37" s="17" t="s">
        <v>19</v>
      </c>
      <c r="B37" s="69">
        <v>77.7</v>
      </c>
      <c r="C37" s="69">
        <v>0.4</v>
      </c>
      <c r="D37" s="69">
        <v>64</v>
      </c>
      <c r="E37" s="69">
        <v>13.2</v>
      </c>
      <c r="F37" s="70">
        <v>68.099999999999994</v>
      </c>
      <c r="G37" s="75">
        <v>9.6</v>
      </c>
      <c r="H37" s="75">
        <v>196.8</v>
      </c>
      <c r="I37" s="75">
        <v>78.2</v>
      </c>
      <c r="J37" s="49">
        <v>141.6</v>
      </c>
    </row>
    <row r="38" spans="1:10" x14ac:dyDescent="0.3">
      <c r="A38" s="21" t="s">
        <v>42</v>
      </c>
      <c r="B38" s="69"/>
      <c r="C38" s="69"/>
      <c r="D38" s="69"/>
      <c r="E38" s="69"/>
      <c r="F38" s="70"/>
      <c r="G38" s="75"/>
      <c r="H38" s="75"/>
      <c r="I38" s="75"/>
      <c r="J38" s="49"/>
    </row>
    <row r="39" spans="1:10" x14ac:dyDescent="0.3">
      <c r="A39" s="19" t="s">
        <v>100</v>
      </c>
      <c r="B39" s="49">
        <v>17.8</v>
      </c>
      <c r="C39" s="49">
        <v>0.4</v>
      </c>
      <c r="D39" s="49">
        <v>17.100000000000001</v>
      </c>
      <c r="E39" s="49">
        <v>0.3</v>
      </c>
      <c r="F39" s="49">
        <v>7.3</v>
      </c>
      <c r="G39" s="49">
        <v>0</v>
      </c>
      <c r="H39" s="49">
        <v>46.5</v>
      </c>
      <c r="I39" s="49">
        <v>7</v>
      </c>
      <c r="J39" s="49">
        <v>18.600000000000001</v>
      </c>
    </row>
    <row r="40" spans="1:10" x14ac:dyDescent="0.3">
      <c r="A40" s="21" t="s">
        <v>52</v>
      </c>
      <c r="B40" s="69"/>
      <c r="C40" s="69"/>
      <c r="D40" s="69"/>
      <c r="E40" s="69"/>
      <c r="F40" s="70"/>
      <c r="G40" s="75"/>
      <c r="H40" s="75"/>
      <c r="I40" s="75"/>
      <c r="J40" s="49"/>
    </row>
    <row r="41" spans="1:10" ht="23" x14ac:dyDescent="0.3">
      <c r="A41" s="19" t="s">
        <v>101</v>
      </c>
      <c r="B41" s="49">
        <v>0.5</v>
      </c>
      <c r="C41" s="49" t="s">
        <v>16</v>
      </c>
      <c r="D41" s="49">
        <v>0.2</v>
      </c>
      <c r="E41" s="49">
        <v>0.2</v>
      </c>
      <c r="F41" s="49">
        <v>2.8</v>
      </c>
      <c r="G41" s="49">
        <v>0</v>
      </c>
      <c r="H41" s="49">
        <v>2.8</v>
      </c>
      <c r="I41" s="49">
        <v>0.7</v>
      </c>
      <c r="J41" s="49">
        <v>0.5</v>
      </c>
    </row>
    <row r="42" spans="1:10" ht="34.5" x14ac:dyDescent="0.3">
      <c r="A42" s="19" t="s">
        <v>86</v>
      </c>
      <c r="B42" s="69">
        <v>15</v>
      </c>
      <c r="C42" s="69">
        <v>0.4</v>
      </c>
      <c r="D42" s="69">
        <v>14.6</v>
      </c>
      <c r="E42" s="69">
        <v>0</v>
      </c>
      <c r="F42" s="69">
        <v>1.3</v>
      </c>
      <c r="G42" s="69" t="s">
        <v>16</v>
      </c>
      <c r="H42" s="69">
        <v>34.1</v>
      </c>
      <c r="I42" s="69">
        <v>5.3</v>
      </c>
      <c r="J42" s="49">
        <v>15.3</v>
      </c>
    </row>
    <row r="43" spans="1:10" x14ac:dyDescent="0.3">
      <c r="A43" s="19" t="s">
        <v>87</v>
      </c>
      <c r="B43" s="69">
        <v>2</v>
      </c>
      <c r="C43" s="69">
        <v>0</v>
      </c>
      <c r="D43" s="69">
        <v>1.9</v>
      </c>
      <c r="E43" s="69">
        <v>0.04</v>
      </c>
      <c r="F43" s="69">
        <v>2.2000000000000002</v>
      </c>
      <c r="G43" s="69">
        <v>0</v>
      </c>
      <c r="H43" s="69">
        <v>7.6</v>
      </c>
      <c r="I43" s="69">
        <v>0.7</v>
      </c>
      <c r="J43" s="49">
        <v>2.2999999999999998</v>
      </c>
    </row>
    <row r="44" spans="1:10" x14ac:dyDescent="0.3">
      <c r="A44" s="17" t="s">
        <v>102</v>
      </c>
      <c r="B44" s="49">
        <v>49.8</v>
      </c>
      <c r="C44" s="49">
        <v>0.02</v>
      </c>
      <c r="D44" s="49">
        <v>43.3</v>
      </c>
      <c r="E44" s="49">
        <v>6.4</v>
      </c>
      <c r="F44" s="49">
        <v>57.5</v>
      </c>
      <c r="G44" s="49">
        <v>9.5</v>
      </c>
      <c r="H44" s="49">
        <v>109.4</v>
      </c>
      <c r="I44" s="49">
        <v>58.9</v>
      </c>
      <c r="J44" s="49">
        <v>111.9</v>
      </c>
    </row>
    <row r="45" spans="1:10" x14ac:dyDescent="0.3">
      <c r="A45" s="21" t="s">
        <v>56</v>
      </c>
      <c r="B45" s="69"/>
      <c r="C45" s="69"/>
      <c r="D45" s="69"/>
      <c r="E45" s="69"/>
      <c r="F45" s="69"/>
      <c r="G45" s="69"/>
      <c r="H45" s="69"/>
      <c r="I45" s="69"/>
      <c r="J45" s="49"/>
    </row>
    <row r="46" spans="1:10" ht="36" customHeight="1" x14ac:dyDescent="0.3">
      <c r="A46" s="19" t="s">
        <v>88</v>
      </c>
      <c r="B46" s="69">
        <v>1.9</v>
      </c>
      <c r="C46" s="69">
        <v>4.0000000000000001E-3</v>
      </c>
      <c r="D46" s="49">
        <v>1.8</v>
      </c>
      <c r="E46" s="69">
        <v>0.1</v>
      </c>
      <c r="F46" s="69">
        <v>1.3</v>
      </c>
      <c r="G46" s="69">
        <v>0.06</v>
      </c>
      <c r="H46" s="49">
        <v>6</v>
      </c>
      <c r="I46" s="49">
        <v>6.1</v>
      </c>
      <c r="J46" s="49">
        <v>2.2000000000000002</v>
      </c>
    </row>
    <row r="47" spans="1:10" ht="23" x14ac:dyDescent="0.3">
      <c r="A47" s="19" t="s">
        <v>89</v>
      </c>
      <c r="B47" s="69">
        <v>0.08</v>
      </c>
      <c r="C47" s="69">
        <v>0</v>
      </c>
      <c r="D47" s="69">
        <v>0.08</v>
      </c>
      <c r="E47" s="69">
        <v>0</v>
      </c>
      <c r="F47" s="69">
        <v>0.03</v>
      </c>
      <c r="G47" s="69">
        <v>2E-3</v>
      </c>
      <c r="H47" s="69">
        <v>0.6</v>
      </c>
      <c r="I47" s="69">
        <v>0.3</v>
      </c>
      <c r="J47" s="49">
        <v>0.09</v>
      </c>
    </row>
    <row r="48" spans="1:10" ht="23" x14ac:dyDescent="0.3">
      <c r="A48" s="19" t="s">
        <v>104</v>
      </c>
      <c r="B48" s="69">
        <v>0.01</v>
      </c>
      <c r="C48" s="69">
        <v>0</v>
      </c>
      <c r="D48" s="69">
        <v>0.01</v>
      </c>
      <c r="E48" s="69">
        <v>0</v>
      </c>
      <c r="F48" s="69">
        <v>0.01</v>
      </c>
      <c r="G48" s="69">
        <v>0</v>
      </c>
      <c r="H48" s="49"/>
      <c r="I48" s="49"/>
      <c r="J48" s="49">
        <v>0.01</v>
      </c>
    </row>
    <row r="49" spans="1:10" ht="31.5" customHeight="1" x14ac:dyDescent="0.3">
      <c r="A49" s="19" t="s">
        <v>90</v>
      </c>
      <c r="B49" s="69">
        <v>0.4</v>
      </c>
      <c r="C49" s="69">
        <v>0</v>
      </c>
      <c r="D49" s="69">
        <v>0.3</v>
      </c>
      <c r="E49" s="69">
        <v>0</v>
      </c>
      <c r="F49" s="69">
        <v>0.2</v>
      </c>
      <c r="G49" s="69">
        <v>0.2</v>
      </c>
      <c r="H49" s="69">
        <v>1.6</v>
      </c>
      <c r="I49" s="69">
        <v>1.6</v>
      </c>
      <c r="J49" s="49">
        <v>0.6</v>
      </c>
    </row>
    <row r="50" spans="1:10" ht="39.75" customHeight="1" x14ac:dyDescent="0.3">
      <c r="A50" s="19" t="s">
        <v>128</v>
      </c>
      <c r="B50" s="49">
        <v>0.4</v>
      </c>
      <c r="C50" s="49">
        <v>0</v>
      </c>
      <c r="D50" s="69">
        <v>0.4</v>
      </c>
      <c r="E50" s="49">
        <v>0</v>
      </c>
      <c r="F50" s="49">
        <v>0.4</v>
      </c>
      <c r="G50" s="49">
        <v>0.7</v>
      </c>
      <c r="H50" s="49">
        <v>5.5</v>
      </c>
      <c r="I50" s="49">
        <v>5.7</v>
      </c>
      <c r="J50" s="49">
        <v>1.4</v>
      </c>
    </row>
    <row r="51" spans="1:10" ht="23" x14ac:dyDescent="0.3">
      <c r="A51" s="19" t="s">
        <v>62</v>
      </c>
      <c r="B51" s="69">
        <v>5</v>
      </c>
      <c r="C51" s="69">
        <v>1E-3</v>
      </c>
      <c r="D51" s="69">
        <v>5</v>
      </c>
      <c r="E51" s="69">
        <v>0</v>
      </c>
      <c r="F51" s="69">
        <v>20.8</v>
      </c>
      <c r="G51" s="69">
        <v>1.2</v>
      </c>
      <c r="H51" s="69">
        <v>9.4</v>
      </c>
      <c r="I51" s="69">
        <v>10.4</v>
      </c>
      <c r="J51" s="49">
        <v>27</v>
      </c>
    </row>
    <row r="52" spans="1:10" ht="57.5" x14ac:dyDescent="0.3">
      <c r="A52" s="19" t="s">
        <v>91</v>
      </c>
      <c r="B52" s="69">
        <v>5.5</v>
      </c>
      <c r="C52" s="69">
        <v>0</v>
      </c>
      <c r="D52" s="69">
        <v>5.3</v>
      </c>
      <c r="E52" s="69">
        <v>0.2</v>
      </c>
      <c r="F52" s="69">
        <v>2.7</v>
      </c>
      <c r="G52" s="69">
        <v>0.3</v>
      </c>
      <c r="H52" s="69">
        <v>14.4</v>
      </c>
      <c r="I52" s="69">
        <v>16.3</v>
      </c>
      <c r="J52" s="49">
        <v>8.3000000000000007</v>
      </c>
    </row>
    <row r="53" spans="1:10" ht="23" x14ac:dyDescent="0.3">
      <c r="A53" s="19" t="s">
        <v>64</v>
      </c>
      <c r="B53" s="69">
        <v>0.1</v>
      </c>
      <c r="C53" s="69">
        <v>0</v>
      </c>
      <c r="D53" s="69">
        <v>0.1</v>
      </c>
      <c r="E53" s="69">
        <v>0</v>
      </c>
      <c r="F53" s="69">
        <v>0.06</v>
      </c>
      <c r="G53" s="69" t="s">
        <v>16</v>
      </c>
      <c r="H53" s="69">
        <v>1.8</v>
      </c>
      <c r="I53" s="69">
        <v>0.8</v>
      </c>
      <c r="J53" s="49">
        <v>0.1</v>
      </c>
    </row>
    <row r="54" spans="1:10" ht="34.5" x14ac:dyDescent="0.3">
      <c r="A54" s="19" t="s">
        <v>92</v>
      </c>
      <c r="B54" s="69">
        <v>12.1</v>
      </c>
      <c r="C54" s="69">
        <v>0</v>
      </c>
      <c r="D54" s="69">
        <v>11</v>
      </c>
      <c r="E54" s="69">
        <v>1</v>
      </c>
      <c r="F54" s="69">
        <v>1.4</v>
      </c>
      <c r="G54" s="69">
        <v>0.04</v>
      </c>
      <c r="H54" s="69">
        <v>6.3</v>
      </c>
      <c r="I54" s="69">
        <v>3.3</v>
      </c>
      <c r="J54" s="49">
        <v>12.3</v>
      </c>
    </row>
    <row r="55" spans="1:10" ht="34.5" x14ac:dyDescent="0.3">
      <c r="A55" s="19" t="s">
        <v>93</v>
      </c>
      <c r="B55" s="69">
        <v>21.3</v>
      </c>
      <c r="C55" s="69">
        <v>0.01</v>
      </c>
      <c r="D55" s="69">
        <v>16.3</v>
      </c>
      <c r="E55" s="69">
        <v>5</v>
      </c>
      <c r="F55" s="69">
        <v>29.4</v>
      </c>
      <c r="G55" s="69">
        <v>7</v>
      </c>
      <c r="H55" s="69">
        <v>52.9</v>
      </c>
      <c r="I55" s="69">
        <v>8.9</v>
      </c>
      <c r="J55" s="49">
        <v>56.8</v>
      </c>
    </row>
    <row r="56" spans="1:10" ht="23" x14ac:dyDescent="0.3">
      <c r="A56" s="19" t="s">
        <v>94</v>
      </c>
      <c r="B56" s="69">
        <v>0.5</v>
      </c>
      <c r="C56" s="69">
        <v>0</v>
      </c>
      <c r="D56" s="69">
        <v>0.4</v>
      </c>
      <c r="E56" s="69">
        <v>0</v>
      </c>
      <c r="F56" s="69">
        <v>0.2</v>
      </c>
      <c r="G56" s="69">
        <v>0</v>
      </c>
      <c r="H56" s="69">
        <v>1.5</v>
      </c>
      <c r="I56" s="69">
        <v>0.9</v>
      </c>
      <c r="J56" s="49">
        <v>0.5</v>
      </c>
    </row>
    <row r="57" spans="1:10" ht="46" x14ac:dyDescent="0.3">
      <c r="A57" s="19" t="s">
        <v>106</v>
      </c>
      <c r="B57" s="49">
        <v>1.4</v>
      </c>
      <c r="C57" s="49">
        <v>0</v>
      </c>
      <c r="D57" s="49">
        <v>1.4</v>
      </c>
      <c r="E57" s="49">
        <v>0</v>
      </c>
      <c r="F57" s="49">
        <v>0.1</v>
      </c>
      <c r="G57" s="49">
        <v>0</v>
      </c>
      <c r="H57" s="49">
        <v>2.5</v>
      </c>
      <c r="I57" s="49">
        <v>1.2</v>
      </c>
      <c r="J57" s="49">
        <v>1.4</v>
      </c>
    </row>
    <row r="58" spans="1:10" ht="23" x14ac:dyDescent="0.3">
      <c r="A58" s="19" t="s">
        <v>107</v>
      </c>
      <c r="B58" s="69">
        <v>0.8</v>
      </c>
      <c r="C58" s="69">
        <v>0</v>
      </c>
      <c r="D58" s="69">
        <v>0.8</v>
      </c>
      <c r="E58" s="69">
        <v>0.03</v>
      </c>
      <c r="F58" s="69">
        <v>0.5</v>
      </c>
      <c r="G58" s="69">
        <v>0</v>
      </c>
      <c r="H58" s="69">
        <v>4.7</v>
      </c>
      <c r="I58" s="69">
        <v>2.9</v>
      </c>
      <c r="J58" s="49">
        <v>1</v>
      </c>
    </row>
    <row r="59" spans="1:10" ht="80.5" x14ac:dyDescent="0.3">
      <c r="A59" s="17" t="s">
        <v>71</v>
      </c>
      <c r="B59" s="69">
        <v>10.199999999999999</v>
      </c>
      <c r="C59" s="69">
        <v>0</v>
      </c>
      <c r="D59" s="69">
        <v>3.6</v>
      </c>
      <c r="E59" s="69">
        <v>6.5</v>
      </c>
      <c r="F59" s="69">
        <v>3.3</v>
      </c>
      <c r="G59" s="69">
        <v>0.1</v>
      </c>
      <c r="H59" s="69">
        <v>41</v>
      </c>
      <c r="I59" s="69">
        <v>12.4</v>
      </c>
      <c r="J59" s="49">
        <v>11.1</v>
      </c>
    </row>
    <row r="60" spans="1:10" x14ac:dyDescent="0.3">
      <c r="A60" s="17" t="s">
        <v>30</v>
      </c>
      <c r="B60" s="69">
        <v>5.7</v>
      </c>
      <c r="C60" s="69">
        <v>0</v>
      </c>
      <c r="D60" s="69">
        <v>5.7</v>
      </c>
      <c r="E60" s="69">
        <v>0.02</v>
      </c>
      <c r="F60" s="69">
        <v>12.6</v>
      </c>
      <c r="G60" s="69">
        <v>0</v>
      </c>
      <c r="H60" s="69">
        <v>4.4000000000000004</v>
      </c>
      <c r="I60" s="69">
        <v>0.8</v>
      </c>
      <c r="J60" s="49">
        <v>5.9</v>
      </c>
    </row>
    <row r="61" spans="1:10" x14ac:dyDescent="0.3">
      <c r="A61" s="17" t="s">
        <v>72</v>
      </c>
      <c r="B61" s="69">
        <v>44.9</v>
      </c>
      <c r="C61" s="69">
        <v>0.01</v>
      </c>
      <c r="D61" s="69">
        <v>44.7</v>
      </c>
      <c r="E61" s="69">
        <v>0.1</v>
      </c>
      <c r="F61" s="69">
        <v>35.1</v>
      </c>
      <c r="G61" s="69">
        <v>0</v>
      </c>
      <c r="H61" s="69">
        <v>29.8</v>
      </c>
      <c r="I61" s="69">
        <v>3</v>
      </c>
      <c r="J61" s="49">
        <v>54.8</v>
      </c>
    </row>
    <row r="62" spans="1:10" ht="23" x14ac:dyDescent="0.3">
      <c r="A62" s="17" t="s">
        <v>73</v>
      </c>
      <c r="B62" s="69">
        <v>0.04</v>
      </c>
      <c r="C62" s="69">
        <v>0</v>
      </c>
      <c r="D62" s="69">
        <v>0.03</v>
      </c>
      <c r="E62" s="69">
        <v>0.01</v>
      </c>
      <c r="F62" s="69">
        <v>0.1</v>
      </c>
      <c r="G62" s="69">
        <v>0</v>
      </c>
      <c r="H62" s="69">
        <v>2.1</v>
      </c>
      <c r="I62" s="69">
        <v>0.4</v>
      </c>
      <c r="J62" s="49">
        <v>0.04</v>
      </c>
    </row>
    <row r="63" spans="1:10" ht="23" x14ac:dyDescent="0.3">
      <c r="A63" s="17" t="s">
        <v>74</v>
      </c>
      <c r="B63" s="69">
        <v>5.3</v>
      </c>
      <c r="C63" s="69">
        <v>2E-3</v>
      </c>
      <c r="D63" s="69">
        <v>3.2</v>
      </c>
      <c r="E63" s="69">
        <v>0.6</v>
      </c>
      <c r="F63" s="69">
        <v>8.6</v>
      </c>
      <c r="G63" s="69">
        <v>0.01</v>
      </c>
      <c r="H63" s="69">
        <v>44.6</v>
      </c>
      <c r="I63" s="69">
        <v>23.5</v>
      </c>
      <c r="J63" s="49">
        <v>8.6</v>
      </c>
    </row>
    <row r="64" spans="1:10" ht="14.5" thickBot="1" x14ac:dyDescent="0.35">
      <c r="A64" s="20" t="s">
        <v>33</v>
      </c>
      <c r="B64" s="53">
        <v>76.599999999999994</v>
      </c>
      <c r="C64" s="53" t="s">
        <v>95</v>
      </c>
      <c r="D64" s="53">
        <v>73.400000000000006</v>
      </c>
      <c r="E64" s="53">
        <v>1.9</v>
      </c>
      <c r="F64" s="53">
        <v>62.3</v>
      </c>
      <c r="G64" s="53">
        <v>0.01</v>
      </c>
      <c r="H64" s="53">
        <v>53.6</v>
      </c>
      <c r="I64" s="53">
        <v>58.5</v>
      </c>
      <c r="J64" s="68">
        <v>93.2</v>
      </c>
    </row>
    <row r="65" spans="1:10" ht="15" customHeight="1" x14ac:dyDescent="0.3">
      <c r="A65" s="179" t="s">
        <v>268</v>
      </c>
      <c r="B65" s="179"/>
      <c r="C65" s="179"/>
      <c r="D65" s="179"/>
      <c r="E65" s="179"/>
      <c r="F65" s="179"/>
      <c r="G65" s="179"/>
      <c r="H65" s="179"/>
      <c r="I65" s="179"/>
      <c r="J65" s="179"/>
    </row>
    <row r="66" spans="1:10" x14ac:dyDescent="0.3">
      <c r="A66" s="205"/>
      <c r="B66" s="205"/>
      <c r="C66" s="205"/>
      <c r="D66" s="205"/>
      <c r="E66" s="205"/>
      <c r="F66" s="205"/>
      <c r="G66" s="205"/>
      <c r="H66" s="205"/>
      <c r="I66" s="205"/>
      <c r="J66" s="205"/>
    </row>
    <row r="67" spans="1:10" x14ac:dyDescent="0.3">
      <c r="A67" s="206"/>
      <c r="B67" s="206"/>
      <c r="C67" s="206"/>
      <c r="D67" s="206"/>
      <c r="E67" s="206"/>
      <c r="F67" s="206"/>
      <c r="G67" s="206"/>
      <c r="H67" s="206"/>
      <c r="I67" s="206"/>
      <c r="J67" s="206"/>
    </row>
    <row r="68" spans="1:10" x14ac:dyDescent="0.3">
      <c r="A68" s="2"/>
    </row>
  </sheetData>
  <mergeCells count="17">
    <mergeCell ref="C5:E6"/>
    <mergeCell ref="I5:I10"/>
    <mergeCell ref="A1:C1"/>
    <mergeCell ref="A66:J66"/>
    <mergeCell ref="A67:J67"/>
    <mergeCell ref="A2:J2"/>
    <mergeCell ref="A3:J3"/>
    <mergeCell ref="A65:J65"/>
    <mergeCell ref="A5:A10"/>
    <mergeCell ref="B5:B10"/>
    <mergeCell ref="F5:F10"/>
    <mergeCell ref="G5:G10"/>
    <mergeCell ref="H5:H10"/>
    <mergeCell ref="J5:J10"/>
    <mergeCell ref="C7:C10"/>
    <mergeCell ref="D7:D10"/>
    <mergeCell ref="E7:E10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M68"/>
  <sheetViews>
    <sheetView workbookViewId="0">
      <selection activeCell="A5" sqref="A5:J66"/>
    </sheetView>
  </sheetViews>
  <sheetFormatPr defaultColWidth="9.1796875" defaultRowHeight="14" x14ac:dyDescent="0.3"/>
  <cols>
    <col min="1" max="1" width="25.7265625" style="4" customWidth="1"/>
    <col min="2" max="7" width="14.7265625" style="42" customWidth="1"/>
    <col min="8" max="9" width="12.7265625" style="42" customWidth="1"/>
    <col min="10" max="10" width="14.7265625" style="42" customWidth="1"/>
    <col min="11" max="16384" width="9.1796875" style="4"/>
  </cols>
  <sheetData>
    <row r="1" spans="1:13" ht="33.75" customHeight="1" x14ac:dyDescent="0.3">
      <c r="A1" s="178" t="s">
        <v>287</v>
      </c>
      <c r="B1" s="178"/>
      <c r="C1" s="178"/>
      <c r="D1" s="4"/>
      <c r="K1" s="42"/>
      <c r="L1" s="42"/>
      <c r="M1" s="42"/>
    </row>
    <row r="2" spans="1:13" ht="15" x14ac:dyDescent="0.3">
      <c r="A2" s="183" t="s">
        <v>76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3" x14ac:dyDescent="0.3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3" ht="14.5" thickBot="1" x14ac:dyDescent="0.35">
      <c r="A4" s="9"/>
      <c r="B4" s="13"/>
      <c r="C4" s="13"/>
      <c r="D4" s="13"/>
      <c r="E4" s="13"/>
      <c r="F4" s="13"/>
      <c r="G4" s="13"/>
      <c r="H4" s="13"/>
      <c r="I4" s="13"/>
      <c r="J4" s="13"/>
    </row>
    <row r="5" spans="1:13" customFormat="1" ht="14.5" x14ac:dyDescent="0.35">
      <c r="A5" s="210"/>
      <c r="B5" s="180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3" customFormat="1" ht="15" thickBot="1" x14ac:dyDescent="0.4">
      <c r="A6" s="211"/>
      <c r="B6" s="181"/>
      <c r="C6" s="191"/>
      <c r="D6" s="192"/>
      <c r="E6" s="193"/>
      <c r="F6" s="181"/>
      <c r="G6" s="181"/>
      <c r="H6" s="181"/>
      <c r="I6" s="181"/>
      <c r="J6" s="181"/>
    </row>
    <row r="7" spans="1:13" customFormat="1" ht="14.5" x14ac:dyDescent="0.35">
      <c r="A7" s="211"/>
      <c r="B7" s="181"/>
      <c r="C7" s="180" t="s">
        <v>174</v>
      </c>
      <c r="D7" s="180" t="s">
        <v>179</v>
      </c>
      <c r="E7" s="180" t="s">
        <v>178</v>
      </c>
      <c r="F7" s="181"/>
      <c r="G7" s="181"/>
      <c r="H7" s="181"/>
      <c r="I7" s="181"/>
      <c r="J7" s="181"/>
    </row>
    <row r="8" spans="1:13" customFormat="1" ht="14.5" x14ac:dyDescent="0.35">
      <c r="A8" s="211"/>
      <c r="B8" s="181"/>
      <c r="C8" s="181"/>
      <c r="D8" s="181"/>
      <c r="E8" s="181"/>
      <c r="F8" s="181"/>
      <c r="G8" s="181"/>
      <c r="H8" s="181"/>
      <c r="I8" s="181"/>
      <c r="J8" s="181"/>
    </row>
    <row r="9" spans="1:13" customFormat="1" ht="14.5" x14ac:dyDescent="0.35">
      <c r="A9" s="211"/>
      <c r="B9" s="181"/>
      <c r="C9" s="181"/>
      <c r="D9" s="181"/>
      <c r="E9" s="181"/>
      <c r="F9" s="181"/>
      <c r="G9" s="181"/>
      <c r="H9" s="181"/>
      <c r="I9" s="181"/>
      <c r="J9" s="181"/>
    </row>
    <row r="10" spans="1:13" customFormat="1" ht="15" thickBot="1" x14ac:dyDescent="0.4">
      <c r="A10" s="212"/>
      <c r="B10" s="182"/>
      <c r="C10" s="182"/>
      <c r="D10" s="182"/>
      <c r="E10" s="182"/>
      <c r="F10" s="182"/>
      <c r="G10" s="182"/>
      <c r="H10" s="182"/>
      <c r="I10" s="182"/>
      <c r="J10" s="182"/>
    </row>
    <row r="11" spans="1:13" x14ac:dyDescent="0.3">
      <c r="A11" s="52" t="s">
        <v>2</v>
      </c>
      <c r="B11" s="54"/>
      <c r="C11" s="55"/>
      <c r="D11" s="55"/>
      <c r="E11" s="55"/>
      <c r="F11" s="56"/>
      <c r="G11" s="57"/>
      <c r="H11" s="12"/>
      <c r="I11" s="57"/>
      <c r="J11" s="54"/>
    </row>
    <row r="12" spans="1:13" x14ac:dyDescent="0.3">
      <c r="A12" s="11" t="s">
        <v>38</v>
      </c>
      <c r="B12" s="49">
        <v>1951.2</v>
      </c>
      <c r="C12" s="69">
        <v>794.4</v>
      </c>
      <c r="D12" s="69">
        <v>837.8</v>
      </c>
      <c r="E12" s="69">
        <v>314.39999999999998</v>
      </c>
      <c r="F12" s="70">
        <v>423.2</v>
      </c>
      <c r="G12" s="75">
        <v>16.7</v>
      </c>
      <c r="H12" s="75">
        <v>384.1</v>
      </c>
      <c r="I12" s="75">
        <v>187.1</v>
      </c>
      <c r="J12" s="49">
        <v>1323</v>
      </c>
    </row>
    <row r="13" spans="1:13" ht="14.5" x14ac:dyDescent="0.3">
      <c r="A13" s="50" t="s">
        <v>184</v>
      </c>
      <c r="B13" s="49">
        <v>1902.9</v>
      </c>
      <c r="C13" s="49">
        <v>794</v>
      </c>
      <c r="D13" s="49">
        <v>836.4</v>
      </c>
      <c r="E13" s="49">
        <v>268</v>
      </c>
      <c r="F13" s="49">
        <v>423.2</v>
      </c>
      <c r="G13" s="49">
        <v>16.7</v>
      </c>
      <c r="H13" s="49">
        <v>384.1</v>
      </c>
      <c r="I13" s="49">
        <v>187.1</v>
      </c>
      <c r="J13" s="49">
        <v>1275.0999999999999</v>
      </c>
    </row>
    <row r="14" spans="1:13" x14ac:dyDescent="0.3">
      <c r="A14" s="11" t="s">
        <v>4</v>
      </c>
      <c r="B14" s="49"/>
      <c r="C14" s="69"/>
      <c r="D14" s="69"/>
      <c r="E14" s="69"/>
      <c r="F14" s="70"/>
      <c r="G14" s="75"/>
      <c r="H14" s="75"/>
      <c r="I14" s="75"/>
      <c r="J14" s="49"/>
    </row>
    <row r="15" spans="1:13" x14ac:dyDescent="0.3">
      <c r="A15" s="50" t="s">
        <v>39</v>
      </c>
      <c r="B15" s="49">
        <v>117.5</v>
      </c>
      <c r="C15" s="69">
        <v>51.3</v>
      </c>
      <c r="D15" s="69">
        <v>48.8</v>
      </c>
      <c r="E15" s="69">
        <v>17.100000000000001</v>
      </c>
      <c r="F15" s="70">
        <v>4.7</v>
      </c>
      <c r="G15" s="75" t="s">
        <v>16</v>
      </c>
      <c r="H15" s="75" t="s">
        <v>16</v>
      </c>
      <c r="I15" s="75" t="s">
        <v>16</v>
      </c>
      <c r="J15" s="49">
        <v>67.2</v>
      </c>
    </row>
    <row r="16" spans="1:13" x14ac:dyDescent="0.3">
      <c r="A16" s="50" t="s">
        <v>40</v>
      </c>
      <c r="B16" s="49">
        <v>124.2</v>
      </c>
      <c r="C16" s="69">
        <v>51.9</v>
      </c>
      <c r="D16" s="69">
        <v>50</v>
      </c>
      <c r="E16" s="69">
        <v>21.9</v>
      </c>
      <c r="F16" s="70">
        <v>5</v>
      </c>
      <c r="G16" s="75" t="s">
        <v>16</v>
      </c>
      <c r="H16" s="75" t="s">
        <v>16</v>
      </c>
      <c r="I16" s="75" t="s">
        <v>16</v>
      </c>
      <c r="J16" s="49">
        <v>73.3</v>
      </c>
    </row>
    <row r="17" spans="1:12" x14ac:dyDescent="0.3">
      <c r="A17" s="50" t="s">
        <v>41</v>
      </c>
      <c r="B17" s="49">
        <v>-6.7</v>
      </c>
      <c r="C17" s="69">
        <v>-0.6</v>
      </c>
      <c r="D17" s="69">
        <v>-1.2</v>
      </c>
      <c r="E17" s="69">
        <v>-4.8</v>
      </c>
      <c r="F17" s="70">
        <v>-0.2</v>
      </c>
      <c r="G17" s="75" t="s">
        <v>16</v>
      </c>
      <c r="H17" s="75" t="s">
        <v>16</v>
      </c>
      <c r="I17" s="75" t="s">
        <v>16</v>
      </c>
      <c r="J17" s="49">
        <v>-6.1</v>
      </c>
    </row>
    <row r="18" spans="1:12" x14ac:dyDescent="0.3">
      <c r="A18" s="11" t="s">
        <v>8</v>
      </c>
      <c r="B18" s="49"/>
      <c r="C18" s="69"/>
      <c r="D18" s="69"/>
      <c r="E18" s="69"/>
      <c r="F18" s="70"/>
      <c r="G18" s="75"/>
      <c r="H18" s="75"/>
      <c r="I18" s="75"/>
      <c r="J18" s="49"/>
    </row>
    <row r="19" spans="1:12" x14ac:dyDescent="0.3">
      <c r="A19" s="50" t="s">
        <v>39</v>
      </c>
      <c r="B19" s="49">
        <v>18.3</v>
      </c>
      <c r="C19" s="69">
        <v>0.7</v>
      </c>
      <c r="D19" s="69">
        <v>1.3</v>
      </c>
      <c r="E19" s="69">
        <v>15.9</v>
      </c>
      <c r="F19" s="70">
        <v>17.399999999999999</v>
      </c>
      <c r="G19" s="75">
        <v>0.1</v>
      </c>
      <c r="H19" s="75" t="s">
        <v>16</v>
      </c>
      <c r="I19" s="75" t="s">
        <v>16</v>
      </c>
      <c r="J19" s="49">
        <v>24.9</v>
      </c>
    </row>
    <row r="20" spans="1:12" x14ac:dyDescent="0.3">
      <c r="A20" s="50" t="s">
        <v>40</v>
      </c>
      <c r="B20" s="49">
        <v>20.5</v>
      </c>
      <c r="C20" s="69">
        <v>0.7</v>
      </c>
      <c r="D20" s="69">
        <v>2.6</v>
      </c>
      <c r="E20" s="69">
        <v>16.7</v>
      </c>
      <c r="F20" s="70">
        <v>18.100000000000001</v>
      </c>
      <c r="G20" s="75">
        <v>0.1</v>
      </c>
      <c r="H20" s="75" t="s">
        <v>16</v>
      </c>
      <c r="I20" s="75" t="s">
        <v>16</v>
      </c>
      <c r="J20" s="49">
        <v>26.5</v>
      </c>
    </row>
    <row r="21" spans="1:12" x14ac:dyDescent="0.3">
      <c r="A21" s="50" t="s">
        <v>41</v>
      </c>
      <c r="B21" s="49">
        <v>-2.2000000000000002</v>
      </c>
      <c r="C21" s="69">
        <v>0.01</v>
      </c>
      <c r="D21" s="69">
        <v>-1.3</v>
      </c>
      <c r="E21" s="69">
        <v>-0.8</v>
      </c>
      <c r="F21" s="70">
        <v>-0.8</v>
      </c>
      <c r="G21" s="75">
        <v>-0.05</v>
      </c>
      <c r="H21" s="75" t="s">
        <v>16</v>
      </c>
      <c r="I21" s="75" t="s">
        <v>16</v>
      </c>
      <c r="J21" s="49">
        <v>-1.6</v>
      </c>
    </row>
    <row r="22" spans="1:12" x14ac:dyDescent="0.3">
      <c r="A22" s="11" t="s">
        <v>9</v>
      </c>
      <c r="B22" s="49">
        <v>30.1</v>
      </c>
      <c r="C22" s="69">
        <v>0.7</v>
      </c>
      <c r="D22" s="69">
        <v>10.8</v>
      </c>
      <c r="E22" s="69">
        <v>18.5</v>
      </c>
      <c r="F22" s="70">
        <v>1.2</v>
      </c>
      <c r="G22" s="75" t="s">
        <v>16</v>
      </c>
      <c r="H22" s="75">
        <v>1.8</v>
      </c>
      <c r="I22" s="75" t="s">
        <v>16</v>
      </c>
      <c r="J22" s="49">
        <v>29.7</v>
      </c>
    </row>
    <row r="23" spans="1:12" ht="14.5" thickBot="1" x14ac:dyDescent="0.35">
      <c r="A23" s="51" t="s">
        <v>10</v>
      </c>
      <c r="B23" s="68">
        <v>1924.1</v>
      </c>
      <c r="C23" s="53">
        <v>794.1</v>
      </c>
      <c r="D23" s="53">
        <v>844.7</v>
      </c>
      <c r="E23" s="53">
        <v>280.8</v>
      </c>
      <c r="F23" s="90">
        <v>423.4</v>
      </c>
      <c r="G23" s="91">
        <v>16.600000000000001</v>
      </c>
      <c r="H23" s="91">
        <v>385.9</v>
      </c>
      <c r="I23" s="91">
        <v>187.1</v>
      </c>
      <c r="J23" s="68">
        <v>1297.0999999999999</v>
      </c>
    </row>
    <row r="24" spans="1:12" x14ac:dyDescent="0.3">
      <c r="A24" s="52" t="s">
        <v>11</v>
      </c>
      <c r="B24" s="96"/>
      <c r="C24" s="97"/>
      <c r="D24" s="97"/>
      <c r="E24" s="97"/>
      <c r="F24" s="98"/>
      <c r="G24" s="99"/>
      <c r="H24" s="94"/>
      <c r="I24" s="99"/>
      <c r="J24" s="96"/>
    </row>
    <row r="25" spans="1:12" x14ac:dyDescent="0.3">
      <c r="A25" s="11" t="s">
        <v>12</v>
      </c>
      <c r="B25" s="49">
        <v>784.6</v>
      </c>
      <c r="C25" s="69">
        <v>372.6</v>
      </c>
      <c r="D25" s="69">
        <v>254.6</v>
      </c>
      <c r="E25" s="69">
        <v>157.4</v>
      </c>
      <c r="F25" s="70">
        <v>185.2</v>
      </c>
      <c r="G25" s="75" t="s">
        <v>16</v>
      </c>
      <c r="H25" s="75">
        <v>4.2</v>
      </c>
      <c r="I25" s="75" t="s">
        <v>16</v>
      </c>
      <c r="J25" s="49">
        <v>597.20000000000005</v>
      </c>
    </row>
    <row r="26" spans="1:12" x14ac:dyDescent="0.3">
      <c r="A26" s="11" t="s">
        <v>77</v>
      </c>
      <c r="B26" s="49">
        <v>1139.5</v>
      </c>
      <c r="C26" s="69">
        <v>421.5</v>
      </c>
      <c r="D26" s="69">
        <v>590.20000000000005</v>
      </c>
      <c r="E26" s="69">
        <v>123.4</v>
      </c>
      <c r="F26" s="70">
        <v>238.3</v>
      </c>
      <c r="G26" s="49">
        <v>16.600000000000001</v>
      </c>
      <c r="H26" s="69">
        <v>381.8</v>
      </c>
      <c r="I26" s="69">
        <v>187.1</v>
      </c>
      <c r="J26" s="69">
        <v>725</v>
      </c>
      <c r="L26" s="66"/>
    </row>
    <row r="27" spans="1:12" x14ac:dyDescent="0.3">
      <c r="A27" s="50" t="s">
        <v>42</v>
      </c>
      <c r="B27" s="49"/>
      <c r="C27" s="69"/>
      <c r="D27" s="69"/>
      <c r="E27" s="69"/>
      <c r="F27" s="69"/>
      <c r="G27" s="69"/>
      <c r="H27" s="69"/>
      <c r="I27" s="69"/>
      <c r="J27" s="69"/>
    </row>
    <row r="28" spans="1:12" ht="23.5" x14ac:dyDescent="0.3">
      <c r="A28" s="11" t="s">
        <v>43</v>
      </c>
      <c r="B28" s="49">
        <v>374.2</v>
      </c>
      <c r="C28" s="69">
        <v>0.7</v>
      </c>
      <c r="D28" s="69">
        <v>293</v>
      </c>
      <c r="E28" s="69">
        <v>79.5</v>
      </c>
      <c r="F28" s="69">
        <v>12.1</v>
      </c>
      <c r="G28" s="69">
        <v>5.8</v>
      </c>
      <c r="H28" s="69">
        <v>1</v>
      </c>
      <c r="I28" s="69" t="s">
        <v>16</v>
      </c>
      <c r="J28" s="69">
        <v>390</v>
      </c>
    </row>
    <row r="29" spans="1:12" x14ac:dyDescent="0.3">
      <c r="A29" s="11" t="s">
        <v>44</v>
      </c>
      <c r="B29" s="49"/>
      <c r="C29" s="69"/>
      <c r="D29" s="69"/>
      <c r="E29" s="69"/>
      <c r="F29" s="69"/>
      <c r="G29" s="69"/>
      <c r="H29" s="69"/>
      <c r="I29" s="69"/>
      <c r="J29" s="69"/>
    </row>
    <row r="30" spans="1:12" ht="23.5" x14ac:dyDescent="0.3">
      <c r="A30" s="11" t="s">
        <v>45</v>
      </c>
      <c r="B30" s="49">
        <v>412.9</v>
      </c>
      <c r="C30" s="69">
        <v>358.9</v>
      </c>
      <c r="D30" s="69">
        <v>27</v>
      </c>
      <c r="E30" s="69">
        <v>27</v>
      </c>
      <c r="F30" s="69">
        <v>2</v>
      </c>
      <c r="G30" s="69" t="s">
        <v>16</v>
      </c>
      <c r="H30" s="69" t="s">
        <v>16</v>
      </c>
      <c r="I30" s="69" t="s">
        <v>16</v>
      </c>
      <c r="J30" s="69" t="s">
        <v>16</v>
      </c>
    </row>
    <row r="31" spans="1:12" ht="36" customHeight="1" x14ac:dyDescent="0.3">
      <c r="A31" s="11" t="s">
        <v>46</v>
      </c>
      <c r="B31" s="49">
        <v>93.6</v>
      </c>
      <c r="C31" s="69">
        <v>52.9</v>
      </c>
      <c r="D31" s="69">
        <v>40.4</v>
      </c>
      <c r="E31" s="69">
        <v>0.3</v>
      </c>
      <c r="F31" s="69">
        <v>29.9</v>
      </c>
      <c r="G31" s="69">
        <v>0.2</v>
      </c>
      <c r="H31" s="69" t="s">
        <v>16</v>
      </c>
      <c r="I31" s="69" t="s">
        <v>16</v>
      </c>
      <c r="J31" s="69" t="s">
        <v>16</v>
      </c>
    </row>
    <row r="32" spans="1:12" ht="23.5" x14ac:dyDescent="0.3">
      <c r="A32" s="11" t="s">
        <v>47</v>
      </c>
      <c r="B32" s="49">
        <v>9.1</v>
      </c>
      <c r="C32" s="69">
        <v>0.2</v>
      </c>
      <c r="D32" s="69">
        <v>8.4</v>
      </c>
      <c r="E32" s="69">
        <v>0.3</v>
      </c>
      <c r="F32" s="69">
        <v>12.8</v>
      </c>
      <c r="G32" s="69">
        <v>0.1</v>
      </c>
      <c r="H32" s="69" t="s">
        <v>16</v>
      </c>
      <c r="I32" s="69" t="s">
        <v>16</v>
      </c>
      <c r="J32" s="69" t="s">
        <v>16</v>
      </c>
    </row>
    <row r="33" spans="1:10" ht="23.5" x14ac:dyDescent="0.3">
      <c r="A33" s="58" t="s">
        <v>48</v>
      </c>
      <c r="B33" s="49">
        <v>232.5</v>
      </c>
      <c r="C33" s="69">
        <v>0.4</v>
      </c>
      <c r="D33" s="69">
        <v>212.7</v>
      </c>
      <c r="E33" s="69">
        <v>16.3</v>
      </c>
      <c r="F33" s="69">
        <v>181.4</v>
      </c>
      <c r="G33" s="69">
        <v>10.4</v>
      </c>
      <c r="H33" s="69">
        <v>345.3</v>
      </c>
      <c r="I33" s="69">
        <v>172.5</v>
      </c>
      <c r="J33" s="69">
        <v>326.3</v>
      </c>
    </row>
    <row r="34" spans="1:10" x14ac:dyDescent="0.3">
      <c r="A34" s="11" t="s">
        <v>49</v>
      </c>
      <c r="B34" s="49">
        <v>17</v>
      </c>
      <c r="C34" s="69">
        <v>8.4</v>
      </c>
      <c r="D34" s="69">
        <v>8.6</v>
      </c>
      <c r="E34" s="69" t="s">
        <v>16</v>
      </c>
      <c r="F34" s="69" t="s">
        <v>16</v>
      </c>
      <c r="G34" s="69" t="s">
        <v>16</v>
      </c>
      <c r="H34" s="69">
        <v>35.5</v>
      </c>
      <c r="I34" s="69">
        <v>14.6</v>
      </c>
      <c r="J34" s="69">
        <v>8.6</v>
      </c>
    </row>
    <row r="35" spans="1:10" ht="58" x14ac:dyDescent="0.3">
      <c r="A35" s="11" t="s">
        <v>50</v>
      </c>
      <c r="B35" s="49"/>
      <c r="C35" s="69"/>
      <c r="D35" s="69"/>
      <c r="E35" s="69"/>
      <c r="F35" s="70"/>
      <c r="G35" s="75"/>
      <c r="H35" s="75"/>
      <c r="I35" s="75"/>
      <c r="J35" s="49"/>
    </row>
    <row r="36" spans="1:10" ht="28.5" customHeight="1" x14ac:dyDescent="0.3">
      <c r="A36" s="11" t="s">
        <v>51</v>
      </c>
      <c r="B36" s="49">
        <v>2.1</v>
      </c>
      <c r="C36" s="69">
        <v>0.01</v>
      </c>
      <c r="D36" s="69">
        <v>1.9</v>
      </c>
      <c r="E36" s="69">
        <v>7.0000000000000007E-2</v>
      </c>
      <c r="F36" s="70">
        <v>5.5</v>
      </c>
      <c r="G36" s="75">
        <v>0</v>
      </c>
      <c r="H36" s="75">
        <v>6.5</v>
      </c>
      <c r="I36" s="75">
        <v>4.2</v>
      </c>
      <c r="J36" s="49">
        <v>3.1</v>
      </c>
    </row>
    <row r="37" spans="1:10" x14ac:dyDescent="0.3">
      <c r="A37" s="11" t="s">
        <v>19</v>
      </c>
      <c r="B37" s="49">
        <v>77.5</v>
      </c>
      <c r="C37" s="69">
        <v>0.3</v>
      </c>
      <c r="D37" s="69">
        <v>63.8</v>
      </c>
      <c r="E37" s="69">
        <v>13.2</v>
      </c>
      <c r="F37" s="70">
        <v>65.2</v>
      </c>
      <c r="G37" s="75">
        <v>10.4</v>
      </c>
      <c r="H37" s="49">
        <v>200.9</v>
      </c>
      <c r="I37" s="69">
        <v>80.7</v>
      </c>
      <c r="J37" s="69">
        <v>140.30000000000001</v>
      </c>
    </row>
    <row r="38" spans="1:10" x14ac:dyDescent="0.3">
      <c r="A38" s="50" t="s">
        <v>42</v>
      </c>
      <c r="B38" s="49"/>
      <c r="C38" s="69"/>
      <c r="D38" s="69"/>
      <c r="E38" s="69"/>
      <c r="F38" s="70"/>
      <c r="G38" s="49"/>
      <c r="H38" s="69"/>
      <c r="I38" s="69"/>
      <c r="J38" s="69"/>
    </row>
    <row r="39" spans="1:10" x14ac:dyDescent="0.3">
      <c r="A39" s="11" t="s">
        <v>266</v>
      </c>
      <c r="B39" s="49">
        <v>17.5</v>
      </c>
      <c r="C39" s="49">
        <v>0.3</v>
      </c>
      <c r="D39" s="49">
        <v>16.899999999999999</v>
      </c>
      <c r="E39" s="49">
        <v>0.3</v>
      </c>
      <c r="F39" s="49">
        <v>8.1</v>
      </c>
      <c r="G39" s="49">
        <v>0</v>
      </c>
      <c r="H39" s="49">
        <v>47.3</v>
      </c>
      <c r="I39" s="49">
        <v>7</v>
      </c>
      <c r="J39" s="49">
        <v>18.3</v>
      </c>
    </row>
    <row r="40" spans="1:10" x14ac:dyDescent="0.3">
      <c r="A40" s="50" t="s">
        <v>52</v>
      </c>
      <c r="B40" s="49"/>
      <c r="C40" s="69"/>
      <c r="D40" s="69"/>
      <c r="E40" s="69"/>
      <c r="F40" s="69"/>
      <c r="G40" s="69"/>
      <c r="H40" s="69"/>
      <c r="I40" s="69"/>
      <c r="J40" s="69"/>
    </row>
    <row r="41" spans="1:10" x14ac:dyDescent="0.3">
      <c r="A41" s="50" t="s">
        <v>53</v>
      </c>
      <c r="B41" s="49">
        <v>0.5</v>
      </c>
      <c r="C41" s="69" t="s">
        <v>16</v>
      </c>
      <c r="D41" s="69">
        <v>0.2</v>
      </c>
      <c r="E41" s="69">
        <v>0.2</v>
      </c>
      <c r="F41" s="69">
        <v>2.8</v>
      </c>
      <c r="G41" s="69">
        <v>0</v>
      </c>
      <c r="H41" s="69">
        <v>2.9</v>
      </c>
      <c r="I41" s="69">
        <v>0.7</v>
      </c>
      <c r="J41" s="69">
        <v>0.5</v>
      </c>
    </row>
    <row r="42" spans="1:10" ht="23.5" x14ac:dyDescent="0.3">
      <c r="A42" s="50" t="s">
        <v>54</v>
      </c>
      <c r="B42" s="49">
        <v>13.4</v>
      </c>
      <c r="C42" s="69">
        <v>0.2</v>
      </c>
      <c r="D42" s="69">
        <v>13.2</v>
      </c>
      <c r="E42" s="69">
        <v>0</v>
      </c>
      <c r="F42" s="69">
        <v>1.1000000000000001</v>
      </c>
      <c r="G42" s="69">
        <v>0</v>
      </c>
      <c r="H42" s="69">
        <v>34.9</v>
      </c>
      <c r="I42" s="69">
        <v>4.5999999999999996</v>
      </c>
      <c r="J42" s="69">
        <v>13.6</v>
      </c>
    </row>
    <row r="43" spans="1:10" x14ac:dyDescent="0.3">
      <c r="A43" s="50" t="s">
        <v>55</v>
      </c>
      <c r="B43" s="49">
        <v>2.2999999999999998</v>
      </c>
      <c r="C43" s="69">
        <v>0</v>
      </c>
      <c r="D43" s="69">
        <v>2.2000000000000002</v>
      </c>
      <c r="E43" s="69">
        <v>0.09</v>
      </c>
      <c r="F43" s="69">
        <v>2.2999999999999998</v>
      </c>
      <c r="G43" s="69">
        <v>0</v>
      </c>
      <c r="H43" s="69">
        <v>7.5</v>
      </c>
      <c r="I43" s="69">
        <v>0.8</v>
      </c>
      <c r="J43" s="69">
        <v>2.6</v>
      </c>
    </row>
    <row r="44" spans="1:10" ht="46.5" x14ac:dyDescent="0.3">
      <c r="A44" s="50" t="s">
        <v>235</v>
      </c>
      <c r="B44" s="49">
        <v>1.3</v>
      </c>
      <c r="C44" s="69">
        <v>7.0000000000000007E-2</v>
      </c>
      <c r="D44" s="69">
        <v>1.2</v>
      </c>
      <c r="E44" s="69">
        <v>0</v>
      </c>
      <c r="F44" s="69">
        <v>1.9</v>
      </c>
      <c r="G44" s="69">
        <v>0</v>
      </c>
      <c r="H44" s="69">
        <v>1.9</v>
      </c>
      <c r="I44" s="69">
        <v>0.9</v>
      </c>
      <c r="J44" s="69">
        <v>1.6</v>
      </c>
    </row>
    <row r="45" spans="1:10" x14ac:dyDescent="0.3">
      <c r="A45" s="50" t="s">
        <v>267</v>
      </c>
      <c r="B45" s="49">
        <v>49.9</v>
      </c>
      <c r="C45" s="49">
        <v>0.02</v>
      </c>
      <c r="D45" s="49">
        <v>43.2</v>
      </c>
      <c r="E45" s="49">
        <v>6.6</v>
      </c>
      <c r="F45" s="49">
        <v>55.3</v>
      </c>
      <c r="G45" s="49">
        <v>10.199999999999999</v>
      </c>
      <c r="H45" s="49">
        <v>109.8</v>
      </c>
      <c r="I45" s="49">
        <v>61.4</v>
      </c>
      <c r="J45" s="49">
        <v>111.3</v>
      </c>
    </row>
    <row r="46" spans="1:10" ht="17.25" customHeight="1" x14ac:dyDescent="0.3">
      <c r="A46" s="50" t="s">
        <v>56</v>
      </c>
      <c r="B46" s="49"/>
      <c r="C46" s="69"/>
      <c r="D46" s="69"/>
      <c r="E46" s="69"/>
      <c r="F46" s="69"/>
      <c r="G46" s="69"/>
      <c r="H46" s="69"/>
      <c r="I46" s="69"/>
      <c r="J46" s="69"/>
    </row>
    <row r="47" spans="1:10" ht="50.25" customHeight="1" x14ac:dyDescent="0.3">
      <c r="A47" s="11" t="s">
        <v>57</v>
      </c>
      <c r="B47" s="49">
        <v>2.2999999999999998</v>
      </c>
      <c r="C47" s="49">
        <v>3.0000000000000001E-3</v>
      </c>
      <c r="D47" s="49">
        <v>2.1</v>
      </c>
      <c r="E47" s="49">
        <v>0.1</v>
      </c>
      <c r="F47" s="49">
        <v>1.3</v>
      </c>
      <c r="G47" s="49">
        <v>0.03</v>
      </c>
      <c r="H47" s="49">
        <v>5.5</v>
      </c>
      <c r="I47" s="49">
        <v>5.9</v>
      </c>
      <c r="J47" s="49">
        <v>2.6</v>
      </c>
    </row>
    <row r="48" spans="1:10" ht="23.5" x14ac:dyDescent="0.3">
      <c r="A48" s="50" t="s">
        <v>58</v>
      </c>
      <c r="B48" s="49">
        <v>7.0000000000000007E-2</v>
      </c>
      <c r="C48" s="69">
        <v>0</v>
      </c>
      <c r="D48" s="69">
        <v>7.0000000000000007E-2</v>
      </c>
      <c r="E48" s="69">
        <v>0</v>
      </c>
      <c r="F48" s="69">
        <v>0.05</v>
      </c>
      <c r="G48" s="69">
        <v>0</v>
      </c>
      <c r="H48" s="69">
        <v>0.5</v>
      </c>
      <c r="I48" s="69">
        <v>0.3</v>
      </c>
      <c r="J48" s="69">
        <v>0.1</v>
      </c>
    </row>
    <row r="49" spans="1:10" ht="23.5" x14ac:dyDescent="0.3">
      <c r="A49" s="50" t="s">
        <v>59</v>
      </c>
      <c r="B49" s="49">
        <v>0.01</v>
      </c>
      <c r="C49" s="69">
        <v>0</v>
      </c>
      <c r="D49" s="69">
        <v>0.01</v>
      </c>
      <c r="E49" s="69">
        <v>0</v>
      </c>
      <c r="F49" s="69">
        <v>0.01</v>
      </c>
      <c r="G49" s="69">
        <v>0</v>
      </c>
      <c r="H49" s="69">
        <v>0.06</v>
      </c>
      <c r="I49" s="69">
        <v>0.05</v>
      </c>
      <c r="J49" s="69">
        <v>0.01</v>
      </c>
    </row>
    <row r="50" spans="1:10" ht="63" customHeight="1" x14ac:dyDescent="0.3">
      <c r="A50" s="50" t="s">
        <v>60</v>
      </c>
      <c r="B50" s="49">
        <v>0.4</v>
      </c>
      <c r="C50" s="69">
        <v>0</v>
      </c>
      <c r="D50" s="69">
        <v>0.3</v>
      </c>
      <c r="E50" s="69">
        <v>0.01</v>
      </c>
      <c r="F50" s="69">
        <v>0.3</v>
      </c>
      <c r="G50" s="69">
        <v>0.7</v>
      </c>
      <c r="H50" s="69">
        <v>1.7</v>
      </c>
      <c r="I50" s="69">
        <v>1.8</v>
      </c>
      <c r="J50" s="69">
        <v>1.2</v>
      </c>
    </row>
    <row r="51" spans="1:10" ht="46.5" x14ac:dyDescent="0.3">
      <c r="A51" s="50" t="s">
        <v>61</v>
      </c>
      <c r="B51" s="49">
        <v>0.5</v>
      </c>
      <c r="C51" s="69">
        <v>0</v>
      </c>
      <c r="D51" s="69">
        <v>0.5</v>
      </c>
      <c r="E51" s="69">
        <v>0</v>
      </c>
      <c r="F51" s="69">
        <v>0.3</v>
      </c>
      <c r="G51" s="69">
        <v>0.8</v>
      </c>
      <c r="H51" s="69">
        <v>6.3</v>
      </c>
      <c r="I51" s="69">
        <v>6</v>
      </c>
      <c r="J51" s="69">
        <v>1.4</v>
      </c>
    </row>
    <row r="52" spans="1:10" ht="23.5" x14ac:dyDescent="0.3">
      <c r="A52" s="50" t="s">
        <v>62</v>
      </c>
      <c r="B52" s="49">
        <v>5.5</v>
      </c>
      <c r="C52" s="69">
        <v>0</v>
      </c>
      <c r="D52" s="69">
        <v>5.5</v>
      </c>
      <c r="E52" s="69">
        <v>0</v>
      </c>
      <c r="F52" s="69">
        <v>20.100000000000001</v>
      </c>
      <c r="G52" s="69">
        <v>1.2</v>
      </c>
      <c r="H52" s="69">
        <v>9.8000000000000007</v>
      </c>
      <c r="I52" s="69">
        <v>11.2</v>
      </c>
      <c r="J52" s="69">
        <v>26.8</v>
      </c>
    </row>
    <row r="53" spans="1:10" ht="64.5" customHeight="1" x14ac:dyDescent="0.3">
      <c r="A53" s="50" t="s">
        <v>63</v>
      </c>
      <c r="B53" s="49">
        <v>4.5</v>
      </c>
      <c r="C53" s="69">
        <v>0</v>
      </c>
      <c r="D53" s="69">
        <v>4.3</v>
      </c>
      <c r="E53" s="69">
        <v>0.2</v>
      </c>
      <c r="F53" s="69">
        <v>2.2999999999999998</v>
      </c>
      <c r="G53" s="69">
        <v>0.3</v>
      </c>
      <c r="H53" s="69">
        <v>14.5</v>
      </c>
      <c r="I53" s="69">
        <v>17.2</v>
      </c>
      <c r="J53" s="69">
        <v>6.9</v>
      </c>
    </row>
    <row r="54" spans="1:10" ht="23.5" x14ac:dyDescent="0.3">
      <c r="A54" s="50" t="s">
        <v>64</v>
      </c>
      <c r="B54" s="49">
        <v>0.1</v>
      </c>
      <c r="C54" s="69">
        <v>0</v>
      </c>
      <c r="D54" s="69">
        <v>0.1</v>
      </c>
      <c r="E54" s="69">
        <v>0</v>
      </c>
      <c r="F54" s="69">
        <v>0.05</v>
      </c>
      <c r="G54" s="69" t="s">
        <v>16</v>
      </c>
      <c r="H54" s="69">
        <v>1.8</v>
      </c>
      <c r="I54" s="69">
        <v>0.8</v>
      </c>
      <c r="J54" s="69">
        <v>0.2</v>
      </c>
    </row>
    <row r="55" spans="1:10" ht="35" x14ac:dyDescent="0.3">
      <c r="A55" s="50" t="s">
        <v>65</v>
      </c>
      <c r="B55" s="49">
        <v>12.2</v>
      </c>
      <c r="C55" s="69">
        <v>0</v>
      </c>
      <c r="D55" s="69">
        <v>11.2</v>
      </c>
      <c r="E55" s="69">
        <v>1</v>
      </c>
      <c r="F55" s="69">
        <v>0.7</v>
      </c>
      <c r="G55" s="69">
        <v>0.05</v>
      </c>
      <c r="H55" s="69">
        <v>5.7</v>
      </c>
      <c r="I55" s="69">
        <v>3</v>
      </c>
      <c r="J55" s="69">
        <v>12.4</v>
      </c>
    </row>
    <row r="56" spans="1:10" ht="46.5" x14ac:dyDescent="0.3">
      <c r="A56" s="50" t="s">
        <v>66</v>
      </c>
      <c r="B56" s="49">
        <v>21.3</v>
      </c>
      <c r="C56" s="69">
        <v>0.01</v>
      </c>
      <c r="D56" s="69">
        <v>16.100000000000001</v>
      </c>
      <c r="E56" s="69">
        <v>5.2</v>
      </c>
      <c r="F56" s="69">
        <v>29</v>
      </c>
      <c r="G56" s="69">
        <v>7.1</v>
      </c>
      <c r="H56" s="69">
        <v>54</v>
      </c>
      <c r="I56" s="69">
        <v>9.1</v>
      </c>
      <c r="J56" s="69">
        <v>56.6</v>
      </c>
    </row>
    <row r="57" spans="1:10" ht="35" x14ac:dyDescent="0.3">
      <c r="A57" s="50" t="s">
        <v>67</v>
      </c>
      <c r="B57" s="49">
        <v>0.2</v>
      </c>
      <c r="C57" s="69">
        <v>0</v>
      </c>
      <c r="D57" s="69">
        <v>0.2</v>
      </c>
      <c r="E57" s="69">
        <v>0</v>
      </c>
      <c r="F57" s="69">
        <v>0.1</v>
      </c>
      <c r="G57" s="69">
        <v>0</v>
      </c>
      <c r="H57" s="69">
        <v>1.4</v>
      </c>
      <c r="I57" s="69">
        <v>1.3</v>
      </c>
      <c r="J57" s="69">
        <v>0.3</v>
      </c>
    </row>
    <row r="58" spans="1:10" ht="46.5" x14ac:dyDescent="0.3">
      <c r="A58" s="50" t="s">
        <v>68</v>
      </c>
      <c r="B58" s="49">
        <v>1.5</v>
      </c>
      <c r="C58" s="69">
        <v>0</v>
      </c>
      <c r="D58" s="69">
        <v>1.5</v>
      </c>
      <c r="E58" s="69">
        <v>0</v>
      </c>
      <c r="F58" s="69">
        <v>0.1</v>
      </c>
      <c r="G58" s="69">
        <v>0</v>
      </c>
      <c r="H58" s="69">
        <v>2.1</v>
      </c>
      <c r="I58" s="69">
        <v>1.4</v>
      </c>
      <c r="J58" s="69">
        <v>1.5</v>
      </c>
    </row>
    <row r="59" spans="1:10" ht="58" x14ac:dyDescent="0.3">
      <c r="A59" s="50" t="s">
        <v>69</v>
      </c>
      <c r="B59" s="49">
        <v>1</v>
      </c>
      <c r="C59" s="69">
        <v>0</v>
      </c>
      <c r="D59" s="69">
        <v>1</v>
      </c>
      <c r="E59" s="69">
        <v>0.01</v>
      </c>
      <c r="F59" s="69">
        <v>0.4</v>
      </c>
      <c r="G59" s="69">
        <v>0</v>
      </c>
      <c r="H59" s="69">
        <v>4.5999999999999996</v>
      </c>
      <c r="I59" s="69">
        <v>3</v>
      </c>
      <c r="J59" s="69">
        <v>1.1000000000000001</v>
      </c>
    </row>
    <row r="60" spans="1:10" x14ac:dyDescent="0.3">
      <c r="A60" s="50" t="s">
        <v>70</v>
      </c>
      <c r="B60" s="49">
        <v>0.3</v>
      </c>
      <c r="C60" s="69">
        <v>0</v>
      </c>
      <c r="D60" s="69">
        <v>0.3</v>
      </c>
      <c r="E60" s="69">
        <v>0.01</v>
      </c>
      <c r="F60" s="69">
        <v>0.5</v>
      </c>
      <c r="G60" s="69">
        <v>0.01</v>
      </c>
      <c r="H60" s="69">
        <v>1.9</v>
      </c>
      <c r="I60" s="69">
        <v>0.5</v>
      </c>
      <c r="J60" s="69">
        <v>0.3</v>
      </c>
    </row>
    <row r="61" spans="1:10" ht="81" x14ac:dyDescent="0.3">
      <c r="A61" s="50" t="s">
        <v>71</v>
      </c>
      <c r="B61" s="49">
        <v>10.1</v>
      </c>
      <c r="C61" s="69">
        <v>0</v>
      </c>
      <c r="D61" s="69">
        <v>3.8</v>
      </c>
      <c r="E61" s="69">
        <v>6.3</v>
      </c>
      <c r="F61" s="69">
        <v>1.9</v>
      </c>
      <c r="G61" s="69">
        <v>0.2</v>
      </c>
      <c r="H61" s="69">
        <v>43.8</v>
      </c>
      <c r="I61" s="69">
        <v>12.4</v>
      </c>
      <c r="J61" s="69">
        <v>10.6</v>
      </c>
    </row>
    <row r="62" spans="1:10" x14ac:dyDescent="0.3">
      <c r="A62" s="11" t="s">
        <v>30</v>
      </c>
      <c r="B62" s="49">
        <v>6.4</v>
      </c>
      <c r="C62" s="69">
        <v>3.0000000000000001E-3</v>
      </c>
      <c r="D62" s="69">
        <v>6.3</v>
      </c>
      <c r="E62" s="69">
        <v>0.03</v>
      </c>
      <c r="F62" s="69">
        <v>5.0999999999999996</v>
      </c>
      <c r="G62" s="69">
        <v>0</v>
      </c>
      <c r="H62" s="69">
        <v>4.3</v>
      </c>
      <c r="I62" s="69">
        <v>0.7</v>
      </c>
      <c r="J62" s="69">
        <v>6.5</v>
      </c>
    </row>
    <row r="63" spans="1:10" x14ac:dyDescent="0.3">
      <c r="A63" s="11" t="s">
        <v>72</v>
      </c>
      <c r="B63" s="49">
        <v>45.4</v>
      </c>
      <c r="C63" s="69">
        <v>0.01</v>
      </c>
      <c r="D63" s="69">
        <v>45.2</v>
      </c>
      <c r="E63" s="69">
        <v>0.2</v>
      </c>
      <c r="F63" s="69">
        <v>35</v>
      </c>
      <c r="G63" s="69">
        <v>0.01</v>
      </c>
      <c r="H63" s="69">
        <v>31</v>
      </c>
      <c r="I63" s="69">
        <v>3</v>
      </c>
      <c r="J63" s="69">
        <v>56.3</v>
      </c>
    </row>
    <row r="64" spans="1:10" ht="23.5" x14ac:dyDescent="0.3">
      <c r="A64" s="11" t="s">
        <v>73</v>
      </c>
      <c r="B64" s="49">
        <v>0.04</v>
      </c>
      <c r="C64" s="69">
        <v>0</v>
      </c>
      <c r="D64" s="69">
        <v>0.03</v>
      </c>
      <c r="E64" s="69">
        <v>0.01</v>
      </c>
      <c r="F64" s="69">
        <v>0.2</v>
      </c>
      <c r="G64" s="69">
        <v>0</v>
      </c>
      <c r="H64" s="69">
        <v>2.2000000000000002</v>
      </c>
      <c r="I64" s="69">
        <v>0.3</v>
      </c>
      <c r="J64" s="69">
        <v>0.04</v>
      </c>
    </row>
    <row r="65" spans="1:10" ht="23.5" x14ac:dyDescent="0.3">
      <c r="A65" s="11" t="s">
        <v>74</v>
      </c>
      <c r="B65" s="49">
        <v>5.0999999999999996</v>
      </c>
      <c r="C65" s="69">
        <v>0</v>
      </c>
      <c r="D65" s="69">
        <v>3.1</v>
      </c>
      <c r="E65" s="69">
        <v>0.6</v>
      </c>
      <c r="F65" s="69">
        <v>5</v>
      </c>
      <c r="G65" s="69">
        <v>0.06</v>
      </c>
      <c r="H65" s="69">
        <v>45.5</v>
      </c>
      <c r="I65" s="69">
        <v>12.1</v>
      </c>
      <c r="J65" s="69">
        <v>7.3</v>
      </c>
    </row>
    <row r="66" spans="1:10" ht="14.5" thickBot="1" x14ac:dyDescent="0.35">
      <c r="A66" s="51" t="s">
        <v>75</v>
      </c>
      <c r="B66" s="68">
        <v>96</v>
      </c>
      <c r="C66" s="53" t="s">
        <v>16</v>
      </c>
      <c r="D66" s="53">
        <v>92.3</v>
      </c>
      <c r="E66" s="53">
        <v>2.2999999999999998</v>
      </c>
      <c r="F66" s="53">
        <v>65.400000000000006</v>
      </c>
      <c r="G66" s="53">
        <v>0.01</v>
      </c>
      <c r="H66" s="53">
        <v>54.9</v>
      </c>
      <c r="I66" s="53">
        <v>71.400000000000006</v>
      </c>
      <c r="J66" s="53">
        <v>112.8</v>
      </c>
    </row>
    <row r="67" spans="1:10" ht="15" customHeight="1" x14ac:dyDescent="0.3">
      <c r="A67" s="179" t="s">
        <v>268</v>
      </c>
      <c r="B67" s="179"/>
      <c r="C67" s="179"/>
      <c r="D67" s="179"/>
      <c r="E67" s="179"/>
      <c r="F67" s="179"/>
      <c r="G67" s="179"/>
      <c r="H67" s="179"/>
      <c r="I67" s="179"/>
      <c r="J67" s="179"/>
    </row>
    <row r="68" spans="1:10" x14ac:dyDescent="0.3">
      <c r="A68" s="2"/>
    </row>
  </sheetData>
  <mergeCells count="15">
    <mergeCell ref="A1:C1"/>
    <mergeCell ref="A2:J2"/>
    <mergeCell ref="A3:J3"/>
    <mergeCell ref="A67:J67"/>
    <mergeCell ref="A5:A10"/>
    <mergeCell ref="B5:B10"/>
    <mergeCell ref="F5:F10"/>
    <mergeCell ref="G5:G10"/>
    <mergeCell ref="H5:H10"/>
    <mergeCell ref="J5:J10"/>
    <mergeCell ref="C7:C10"/>
    <mergeCell ref="D7:D10"/>
    <mergeCell ref="E7:E10"/>
    <mergeCell ref="C5:E6"/>
    <mergeCell ref="I5:I10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pageSetUpPr fitToPage="1"/>
  </sheetPr>
  <dimension ref="A1:S69"/>
  <sheetViews>
    <sheetView zoomScaleNormal="100" workbookViewId="0">
      <selection activeCell="A5" sqref="A5:J66"/>
    </sheetView>
  </sheetViews>
  <sheetFormatPr defaultRowHeight="14.5" x14ac:dyDescent="0.35"/>
  <cols>
    <col min="1" max="1" width="25.7265625" customWidth="1"/>
    <col min="2" max="2" width="10.7265625" customWidth="1"/>
    <col min="3" max="7" width="14.7265625" customWidth="1"/>
    <col min="8" max="9" width="12.7265625" customWidth="1"/>
    <col min="10" max="10" width="14.7265625" customWidth="1"/>
  </cols>
  <sheetData>
    <row r="1" spans="1:19" ht="39.75" customHeight="1" x14ac:dyDescent="0.35">
      <c r="A1" s="178" t="s">
        <v>287</v>
      </c>
      <c r="B1" s="178"/>
      <c r="C1" s="178"/>
    </row>
    <row r="2" spans="1:19" ht="15" x14ac:dyDescent="0.35">
      <c r="A2" s="183" t="s">
        <v>34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19" x14ac:dyDescent="0.35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19" ht="15" thickBot="1" x14ac:dyDescent="0.4">
      <c r="A4" s="213"/>
      <c r="B4" s="213"/>
      <c r="C4" s="213"/>
      <c r="D4" s="213"/>
      <c r="E4" s="213"/>
      <c r="F4" s="213"/>
      <c r="G4" s="213"/>
      <c r="H4" s="213"/>
      <c r="I4" s="213"/>
      <c r="J4" s="213"/>
    </row>
    <row r="5" spans="1:19" x14ac:dyDescent="0.35">
      <c r="A5" s="210"/>
      <c r="B5" s="180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19" ht="15" thickBot="1" x14ac:dyDescent="0.4">
      <c r="A6" s="211"/>
      <c r="B6" s="181"/>
      <c r="C6" s="191"/>
      <c r="D6" s="192"/>
      <c r="E6" s="193"/>
      <c r="F6" s="181"/>
      <c r="G6" s="181"/>
      <c r="H6" s="181"/>
      <c r="I6" s="181"/>
      <c r="J6" s="181"/>
    </row>
    <row r="7" spans="1:19" x14ac:dyDescent="0.35">
      <c r="A7" s="211"/>
      <c r="B7" s="181"/>
      <c r="C7" s="180" t="s">
        <v>174</v>
      </c>
      <c r="D7" s="180" t="s">
        <v>179</v>
      </c>
      <c r="E7" s="180" t="s">
        <v>178</v>
      </c>
      <c r="F7" s="181"/>
      <c r="G7" s="181"/>
      <c r="H7" s="181"/>
      <c r="I7" s="181"/>
      <c r="J7" s="181"/>
    </row>
    <row r="8" spans="1:19" x14ac:dyDescent="0.35">
      <c r="A8" s="211"/>
      <c r="B8" s="181"/>
      <c r="C8" s="181"/>
      <c r="D8" s="181"/>
      <c r="E8" s="181"/>
      <c r="F8" s="181"/>
      <c r="G8" s="181"/>
      <c r="H8" s="181"/>
      <c r="I8" s="181"/>
      <c r="J8" s="181"/>
    </row>
    <row r="9" spans="1:19" x14ac:dyDescent="0.35">
      <c r="A9" s="211"/>
      <c r="B9" s="181"/>
      <c r="C9" s="181"/>
      <c r="D9" s="181"/>
      <c r="E9" s="181"/>
      <c r="F9" s="181"/>
      <c r="G9" s="181"/>
      <c r="H9" s="181"/>
      <c r="I9" s="181"/>
      <c r="J9" s="181"/>
    </row>
    <row r="10" spans="1:19" ht="15" thickBot="1" x14ac:dyDescent="0.4">
      <c r="A10" s="212"/>
      <c r="B10" s="182"/>
      <c r="C10" s="182"/>
      <c r="D10" s="182"/>
      <c r="E10" s="182"/>
      <c r="F10" s="182"/>
      <c r="G10" s="182"/>
      <c r="H10" s="182"/>
      <c r="I10" s="182"/>
      <c r="J10" s="182"/>
    </row>
    <row r="11" spans="1:19" x14ac:dyDescent="0.35">
      <c r="A11" s="44" t="s">
        <v>2</v>
      </c>
      <c r="B11" s="45"/>
      <c r="C11" s="46"/>
      <c r="D11" s="46"/>
      <c r="E11" s="46"/>
      <c r="F11" s="47"/>
      <c r="G11" s="48"/>
      <c r="H11" s="48"/>
      <c r="I11" s="48"/>
      <c r="J11" s="45"/>
    </row>
    <row r="12" spans="1:19" x14ac:dyDescent="0.35">
      <c r="A12" s="11" t="s">
        <v>38</v>
      </c>
      <c r="B12" s="49">
        <v>1974</v>
      </c>
      <c r="C12" s="69">
        <v>802.3</v>
      </c>
      <c r="D12" s="69">
        <v>853.3</v>
      </c>
      <c r="E12" s="69">
        <v>314.39999999999998</v>
      </c>
      <c r="F12" s="70">
        <v>423.4</v>
      </c>
      <c r="G12" s="75">
        <v>18.2</v>
      </c>
      <c r="H12" s="75">
        <v>386.4</v>
      </c>
      <c r="I12" s="75">
        <v>181.6</v>
      </c>
      <c r="J12" s="49">
        <v>1336.9</v>
      </c>
      <c r="K12" s="65"/>
      <c r="L12" s="65"/>
      <c r="M12" s="65"/>
      <c r="N12" s="65"/>
      <c r="O12" s="65"/>
      <c r="P12" s="65"/>
      <c r="Q12" s="65"/>
      <c r="R12" s="65"/>
      <c r="S12" s="65"/>
    </row>
    <row r="13" spans="1:19" ht="15" x14ac:dyDescent="0.35">
      <c r="A13" s="50" t="s">
        <v>184</v>
      </c>
      <c r="B13" s="49">
        <v>1929.9</v>
      </c>
      <c r="C13" s="69">
        <v>801.6</v>
      </c>
      <c r="D13" s="69">
        <v>852.3</v>
      </c>
      <c r="E13" s="69">
        <v>272</v>
      </c>
      <c r="F13" s="70">
        <v>423.4</v>
      </c>
      <c r="G13" s="75">
        <v>18.2</v>
      </c>
      <c r="H13" s="75">
        <v>386.4</v>
      </c>
      <c r="I13" s="75">
        <v>181.6</v>
      </c>
      <c r="J13" s="49">
        <v>1293.5</v>
      </c>
    </row>
    <row r="14" spans="1:19" x14ac:dyDescent="0.35">
      <c r="A14" s="11" t="s">
        <v>4</v>
      </c>
      <c r="B14" s="49"/>
      <c r="C14" s="69"/>
      <c r="D14" s="69"/>
      <c r="E14" s="69"/>
      <c r="F14" s="70"/>
      <c r="G14" s="75"/>
      <c r="H14" s="75"/>
      <c r="I14" s="75"/>
      <c r="J14" s="49"/>
    </row>
    <row r="15" spans="1:19" x14ac:dyDescent="0.35">
      <c r="A15" s="50" t="s">
        <v>39</v>
      </c>
      <c r="B15" s="49">
        <v>133.30000000000001</v>
      </c>
      <c r="C15" s="69">
        <v>61.9</v>
      </c>
      <c r="D15" s="69">
        <v>49.5</v>
      </c>
      <c r="E15" s="69">
        <v>21.5</v>
      </c>
      <c r="F15" s="70">
        <v>5</v>
      </c>
      <c r="G15" s="75" t="s">
        <v>16</v>
      </c>
      <c r="H15" s="75" t="s">
        <v>16</v>
      </c>
      <c r="I15" s="75" t="s">
        <v>16</v>
      </c>
      <c r="J15" s="49">
        <v>72.5</v>
      </c>
    </row>
    <row r="16" spans="1:19" x14ac:dyDescent="0.35">
      <c r="A16" s="50" t="s">
        <v>40</v>
      </c>
      <c r="B16" s="49">
        <v>150.19999999999999</v>
      </c>
      <c r="C16" s="69">
        <v>62</v>
      </c>
      <c r="D16" s="69">
        <v>61.5</v>
      </c>
      <c r="E16" s="69">
        <v>26.2</v>
      </c>
      <c r="F16" s="70">
        <v>4.5999999999999996</v>
      </c>
      <c r="G16" s="75" t="s">
        <v>16</v>
      </c>
      <c r="H16" s="75" t="s">
        <v>16</v>
      </c>
      <c r="I16" s="75" t="s">
        <v>16</v>
      </c>
      <c r="J16" s="49">
        <v>88.9</v>
      </c>
    </row>
    <row r="17" spans="1:19" x14ac:dyDescent="0.35">
      <c r="A17" s="50" t="s">
        <v>41</v>
      </c>
      <c r="B17" s="49">
        <v>-16.899999999999999</v>
      </c>
      <c r="C17" s="69">
        <v>-0.1</v>
      </c>
      <c r="D17" s="69">
        <v>-12</v>
      </c>
      <c r="E17" s="69">
        <v>-4.7</v>
      </c>
      <c r="F17" s="70">
        <v>0.4</v>
      </c>
      <c r="G17" s="75" t="s">
        <v>16</v>
      </c>
      <c r="H17" s="75" t="s">
        <v>16</v>
      </c>
      <c r="I17" s="75" t="s">
        <v>16</v>
      </c>
      <c r="J17" s="49">
        <v>-16.399999999999999</v>
      </c>
    </row>
    <row r="18" spans="1:19" x14ac:dyDescent="0.35">
      <c r="A18" s="11" t="s">
        <v>8</v>
      </c>
      <c r="B18" s="49"/>
      <c r="C18" s="69"/>
      <c r="D18" s="69"/>
      <c r="E18" s="69"/>
      <c r="F18" s="70"/>
      <c r="G18" s="75"/>
      <c r="H18" s="75"/>
      <c r="I18" s="75"/>
      <c r="J18" s="49"/>
    </row>
    <row r="19" spans="1:19" x14ac:dyDescent="0.35">
      <c r="A19" s="50" t="s">
        <v>39</v>
      </c>
      <c r="B19" s="49">
        <v>20.3</v>
      </c>
      <c r="C19" s="69">
        <v>0.7</v>
      </c>
      <c r="D19" s="69">
        <v>2.6</v>
      </c>
      <c r="E19" s="69">
        <v>16.600000000000001</v>
      </c>
      <c r="F19" s="70">
        <v>18.399999999999999</v>
      </c>
      <c r="G19" s="75">
        <v>0.2</v>
      </c>
      <c r="H19" s="75" t="s">
        <v>16</v>
      </c>
      <c r="I19" s="75" t="s">
        <v>16</v>
      </c>
      <c r="J19" s="49">
        <v>26.6</v>
      </c>
    </row>
    <row r="20" spans="1:19" x14ac:dyDescent="0.35">
      <c r="A20" s="50" t="s">
        <v>40</v>
      </c>
      <c r="B20" s="49">
        <v>20.7</v>
      </c>
      <c r="C20" s="69">
        <v>0.9</v>
      </c>
      <c r="D20" s="69">
        <v>1.4</v>
      </c>
      <c r="E20" s="69">
        <v>18</v>
      </c>
      <c r="F20" s="70">
        <v>19.2</v>
      </c>
      <c r="G20" s="75">
        <v>0.3</v>
      </c>
      <c r="H20" s="75" t="s">
        <v>16</v>
      </c>
      <c r="I20" s="75" t="s">
        <v>16</v>
      </c>
      <c r="J20" s="49">
        <v>26.7</v>
      </c>
    </row>
    <row r="21" spans="1:19" x14ac:dyDescent="0.35">
      <c r="A21" s="50" t="s">
        <v>41</v>
      </c>
      <c r="B21" s="49">
        <v>-0.4</v>
      </c>
      <c r="C21" s="69">
        <v>-0.2</v>
      </c>
      <c r="D21" s="69">
        <v>1.1000000000000001</v>
      </c>
      <c r="E21" s="69">
        <v>-1.4</v>
      </c>
      <c r="F21" s="70">
        <v>-0.8</v>
      </c>
      <c r="G21" s="75">
        <v>-0.08</v>
      </c>
      <c r="H21" s="75" t="s">
        <v>16</v>
      </c>
      <c r="I21" s="75" t="s">
        <v>16</v>
      </c>
      <c r="J21" s="49">
        <v>-0.05</v>
      </c>
    </row>
    <row r="22" spans="1:19" x14ac:dyDescent="0.35">
      <c r="A22" s="11" t="s">
        <v>9</v>
      </c>
      <c r="B22" s="49">
        <v>28.4</v>
      </c>
      <c r="C22" s="69">
        <v>0</v>
      </c>
      <c r="D22" s="69">
        <v>10.5</v>
      </c>
      <c r="E22" s="69">
        <v>17.899999999999999</v>
      </c>
      <c r="F22" s="70">
        <v>1</v>
      </c>
      <c r="G22" s="75" t="s">
        <v>16</v>
      </c>
      <c r="H22" s="75">
        <v>0.5</v>
      </c>
      <c r="I22" s="75" t="s">
        <v>16</v>
      </c>
      <c r="J22" s="49">
        <v>28.7</v>
      </c>
    </row>
    <row r="23" spans="1:19" ht="15" thickBot="1" x14ac:dyDescent="0.4">
      <c r="A23" s="51" t="s">
        <v>10</v>
      </c>
      <c r="B23" s="68">
        <v>1941</v>
      </c>
      <c r="C23" s="53">
        <v>801.3</v>
      </c>
      <c r="D23" s="53">
        <v>851.9</v>
      </c>
      <c r="E23" s="53">
        <v>283.7</v>
      </c>
      <c r="F23" s="90">
        <v>423.9</v>
      </c>
      <c r="G23" s="91">
        <v>18.100000000000001</v>
      </c>
      <c r="H23" s="91">
        <v>386.9</v>
      </c>
      <c r="I23" s="91">
        <v>181.6</v>
      </c>
      <c r="J23" s="68">
        <v>1305.7</v>
      </c>
      <c r="K23" s="65"/>
      <c r="L23" s="65"/>
      <c r="M23" s="65"/>
      <c r="N23" s="65"/>
      <c r="O23" s="65"/>
      <c r="P23" s="65"/>
      <c r="Q23" s="65"/>
      <c r="R23" s="65"/>
      <c r="S23" s="65"/>
    </row>
    <row r="24" spans="1:19" ht="15" customHeight="1" x14ac:dyDescent="0.35">
      <c r="A24" s="52" t="s">
        <v>11</v>
      </c>
      <c r="B24" s="49"/>
      <c r="C24" s="69"/>
      <c r="D24" s="69"/>
      <c r="E24" s="69"/>
      <c r="F24" s="70"/>
      <c r="G24" s="75"/>
      <c r="H24" s="75"/>
      <c r="I24" s="75"/>
      <c r="J24" s="49"/>
    </row>
    <row r="25" spans="1:19" x14ac:dyDescent="0.35">
      <c r="A25" s="11" t="s">
        <v>12</v>
      </c>
      <c r="B25" s="49">
        <v>802.1</v>
      </c>
      <c r="C25" s="69">
        <v>384.9</v>
      </c>
      <c r="D25" s="69">
        <v>254.6</v>
      </c>
      <c r="E25" s="69">
        <v>162.6</v>
      </c>
      <c r="F25" s="70">
        <v>182.7</v>
      </c>
      <c r="G25" s="75" t="s">
        <v>16</v>
      </c>
      <c r="H25" s="75">
        <v>4.4000000000000004</v>
      </c>
      <c r="I25" s="75" t="s">
        <v>16</v>
      </c>
      <c r="J25" s="49">
        <v>599.79999999999995</v>
      </c>
      <c r="L25" s="65"/>
    </row>
    <row r="26" spans="1:19" x14ac:dyDescent="0.35">
      <c r="A26" s="11" t="s">
        <v>13</v>
      </c>
      <c r="B26" s="49">
        <v>1138.9000000000001</v>
      </c>
      <c r="C26" s="69">
        <v>416.4</v>
      </c>
      <c r="D26" s="69">
        <v>597.29999999999995</v>
      </c>
      <c r="E26" s="69">
        <v>121.2</v>
      </c>
      <c r="F26" s="70">
        <v>241.3</v>
      </c>
      <c r="G26" s="49">
        <v>18.100000000000001</v>
      </c>
      <c r="H26" s="69">
        <v>382.4</v>
      </c>
      <c r="I26" s="69">
        <v>181.6</v>
      </c>
      <c r="J26" s="69">
        <v>710</v>
      </c>
    </row>
    <row r="27" spans="1:19" x14ac:dyDescent="0.35">
      <c r="A27" s="50" t="s">
        <v>42</v>
      </c>
      <c r="B27" s="49"/>
      <c r="C27" s="69"/>
      <c r="D27" s="69"/>
      <c r="E27" s="69"/>
      <c r="F27" s="69"/>
      <c r="G27" s="69"/>
      <c r="H27" s="69"/>
      <c r="I27" s="69"/>
      <c r="J27" s="69"/>
    </row>
    <row r="28" spans="1:19" ht="24" x14ac:dyDescent="0.35">
      <c r="A28" s="11" t="s">
        <v>43</v>
      </c>
      <c r="B28" s="49">
        <v>361.2</v>
      </c>
      <c r="C28" s="69">
        <v>0.8</v>
      </c>
      <c r="D28" s="69">
        <v>279.7</v>
      </c>
      <c r="E28" s="69">
        <v>79.599999999999994</v>
      </c>
      <c r="F28" s="69">
        <v>11.5</v>
      </c>
      <c r="G28" s="69">
        <v>6.8</v>
      </c>
      <c r="H28" s="69">
        <v>1</v>
      </c>
      <c r="I28" s="69" t="s">
        <v>16</v>
      </c>
      <c r="J28" s="69">
        <v>377.7</v>
      </c>
    </row>
    <row r="29" spans="1:19" x14ac:dyDescent="0.35">
      <c r="A29" s="11" t="s">
        <v>44</v>
      </c>
      <c r="B29" s="49"/>
      <c r="C29" s="69"/>
      <c r="D29" s="69"/>
      <c r="E29" s="69"/>
      <c r="F29" s="69"/>
      <c r="G29" s="69"/>
      <c r="H29" s="69"/>
      <c r="I29" s="69"/>
      <c r="J29" s="69"/>
    </row>
    <row r="30" spans="1:19" ht="28.5" customHeight="1" x14ac:dyDescent="0.35">
      <c r="A30" s="11" t="s">
        <v>45</v>
      </c>
      <c r="B30" s="49">
        <v>415.5</v>
      </c>
      <c r="C30" s="69">
        <v>354.4</v>
      </c>
      <c r="D30" s="69">
        <v>34</v>
      </c>
      <c r="E30" s="69">
        <v>27.1</v>
      </c>
      <c r="F30" s="69">
        <v>2</v>
      </c>
      <c r="G30" s="69" t="s">
        <v>16</v>
      </c>
      <c r="H30" s="69" t="s">
        <v>16</v>
      </c>
      <c r="I30" s="69" t="s">
        <v>16</v>
      </c>
      <c r="J30" s="69" t="s">
        <v>16</v>
      </c>
    </row>
    <row r="31" spans="1:19" ht="36.75" customHeight="1" x14ac:dyDescent="0.35">
      <c r="A31" s="11" t="s">
        <v>46</v>
      </c>
      <c r="B31" s="49">
        <v>105.9</v>
      </c>
      <c r="C31" s="69">
        <v>52.5</v>
      </c>
      <c r="D31" s="69">
        <v>53.3</v>
      </c>
      <c r="E31" s="69">
        <v>0.1</v>
      </c>
      <c r="F31" s="69">
        <v>32.700000000000003</v>
      </c>
      <c r="G31" s="69">
        <v>0.2</v>
      </c>
      <c r="H31" s="69" t="s">
        <v>16</v>
      </c>
      <c r="I31" s="69" t="s">
        <v>16</v>
      </c>
      <c r="J31" s="69" t="s">
        <v>16</v>
      </c>
    </row>
    <row r="32" spans="1:19" ht="24" x14ac:dyDescent="0.35">
      <c r="A32" s="11" t="s">
        <v>47</v>
      </c>
      <c r="B32" s="49">
        <v>11.3</v>
      </c>
      <c r="C32" s="69">
        <v>0.2</v>
      </c>
      <c r="D32" s="69">
        <v>10.5</v>
      </c>
      <c r="E32" s="69">
        <v>0.3</v>
      </c>
      <c r="F32" s="69">
        <v>12.7</v>
      </c>
      <c r="G32" s="69">
        <v>0.09</v>
      </c>
      <c r="H32" s="69" t="s">
        <v>16</v>
      </c>
      <c r="I32" s="69" t="s">
        <v>16</v>
      </c>
      <c r="J32" s="69" t="s">
        <v>16</v>
      </c>
    </row>
    <row r="33" spans="1:10" ht="24" x14ac:dyDescent="0.35">
      <c r="A33" s="11" t="s">
        <v>48</v>
      </c>
      <c r="B33" s="49">
        <v>228.3</v>
      </c>
      <c r="C33" s="69">
        <v>0.2</v>
      </c>
      <c r="D33" s="69">
        <v>211.5</v>
      </c>
      <c r="E33" s="69">
        <v>14.1</v>
      </c>
      <c r="F33" s="69">
        <v>182.3</v>
      </c>
      <c r="G33" s="69">
        <v>11.1</v>
      </c>
      <c r="H33" s="69">
        <v>347.3</v>
      </c>
      <c r="I33" s="69">
        <v>168.1</v>
      </c>
      <c r="J33" s="69">
        <v>323.89999999999998</v>
      </c>
    </row>
    <row r="34" spans="1:10" x14ac:dyDescent="0.35">
      <c r="A34" s="11" t="s">
        <v>49</v>
      </c>
      <c r="B34" s="49">
        <v>16.7</v>
      </c>
      <c r="C34" s="69">
        <v>8.3000000000000007</v>
      </c>
      <c r="D34" s="69">
        <v>8.4</v>
      </c>
      <c r="E34" s="69" t="s">
        <v>16</v>
      </c>
      <c r="F34" s="69" t="s">
        <v>16</v>
      </c>
      <c r="G34" s="69" t="s">
        <v>16</v>
      </c>
      <c r="H34" s="69">
        <v>34.1</v>
      </c>
      <c r="I34" s="69">
        <v>13.5</v>
      </c>
      <c r="J34" s="69">
        <v>8.4</v>
      </c>
    </row>
    <row r="35" spans="1:10" ht="59.25" customHeight="1" x14ac:dyDescent="0.35">
      <c r="A35" s="11" t="s">
        <v>50</v>
      </c>
      <c r="B35" s="49"/>
      <c r="C35" s="69"/>
      <c r="D35" s="69"/>
      <c r="E35" s="69"/>
      <c r="F35" s="70"/>
      <c r="G35" s="75"/>
      <c r="H35" s="75"/>
      <c r="I35" s="75"/>
      <c r="J35" s="49"/>
    </row>
    <row r="36" spans="1:10" ht="25.5" customHeight="1" x14ac:dyDescent="0.35">
      <c r="A36" s="11" t="s">
        <v>51</v>
      </c>
      <c r="B36" s="49">
        <v>1.9</v>
      </c>
      <c r="C36" s="69">
        <v>0.02</v>
      </c>
      <c r="D36" s="69">
        <v>1.7</v>
      </c>
      <c r="E36" s="69">
        <v>7.0000000000000007E-2</v>
      </c>
      <c r="F36" s="70">
        <v>5.3</v>
      </c>
      <c r="G36" s="75">
        <v>0.06</v>
      </c>
      <c r="H36" s="75">
        <v>6.8</v>
      </c>
      <c r="I36" s="75">
        <v>3.8</v>
      </c>
      <c r="J36" s="49">
        <v>2.7</v>
      </c>
    </row>
    <row r="37" spans="1:10" x14ac:dyDescent="0.35">
      <c r="A37" s="11" t="s">
        <v>19</v>
      </c>
      <c r="B37" s="49">
        <v>76.400000000000006</v>
      </c>
      <c r="C37" s="69">
        <v>0.2</v>
      </c>
      <c r="D37" s="69">
        <v>65.599999999999994</v>
      </c>
      <c r="E37" s="69">
        <v>10.6</v>
      </c>
      <c r="F37" s="70">
        <v>65.8</v>
      </c>
      <c r="G37" s="75">
        <v>11</v>
      </c>
      <c r="H37" s="49">
        <v>202</v>
      </c>
      <c r="I37" s="69">
        <v>79.8</v>
      </c>
      <c r="J37" s="69">
        <v>140.19999999999999</v>
      </c>
    </row>
    <row r="38" spans="1:10" x14ac:dyDescent="0.35">
      <c r="A38" s="50" t="s">
        <v>42</v>
      </c>
      <c r="B38" s="49"/>
      <c r="C38" s="69"/>
      <c r="D38" s="69"/>
      <c r="E38" s="69"/>
      <c r="F38" s="70"/>
      <c r="G38" s="49"/>
      <c r="H38" s="69"/>
      <c r="I38" s="69"/>
      <c r="J38" s="69"/>
    </row>
    <row r="39" spans="1:10" x14ac:dyDescent="0.35">
      <c r="A39" s="11" t="s">
        <v>201</v>
      </c>
      <c r="B39" s="49">
        <v>18.3</v>
      </c>
      <c r="C39" s="49">
        <v>0.1</v>
      </c>
      <c r="D39" s="49">
        <v>17.899999999999999</v>
      </c>
      <c r="E39" s="49">
        <v>0.3</v>
      </c>
      <c r="F39" s="49">
        <v>7.8</v>
      </c>
      <c r="G39" s="49">
        <v>1E-3</v>
      </c>
      <c r="H39" s="49">
        <v>48.7</v>
      </c>
      <c r="I39" s="49">
        <v>5.5</v>
      </c>
      <c r="J39" s="49">
        <v>18.8</v>
      </c>
    </row>
    <row r="40" spans="1:10" x14ac:dyDescent="0.35">
      <c r="A40" s="50" t="s">
        <v>52</v>
      </c>
      <c r="B40" s="49"/>
      <c r="C40" s="69"/>
      <c r="D40" s="69"/>
      <c r="E40" s="69"/>
      <c r="F40" s="69"/>
      <c r="G40" s="69"/>
      <c r="H40" s="69"/>
      <c r="I40" s="69"/>
      <c r="J40" s="69"/>
    </row>
    <row r="41" spans="1:10" x14ac:dyDescent="0.35">
      <c r="A41" s="50" t="s">
        <v>53</v>
      </c>
      <c r="B41" s="49">
        <v>0.5</v>
      </c>
      <c r="C41" s="69" t="s">
        <v>16</v>
      </c>
      <c r="D41" s="69">
        <v>0.3</v>
      </c>
      <c r="E41" s="69">
        <v>0.2</v>
      </c>
      <c r="F41" s="69">
        <v>2.6</v>
      </c>
      <c r="G41" s="69">
        <v>0</v>
      </c>
      <c r="H41" s="69">
        <v>3</v>
      </c>
      <c r="I41" s="69">
        <v>0.6</v>
      </c>
      <c r="J41" s="69">
        <v>0.5</v>
      </c>
    </row>
    <row r="42" spans="1:10" ht="24" x14ac:dyDescent="0.35">
      <c r="A42" s="50" t="s">
        <v>54</v>
      </c>
      <c r="B42" s="49">
        <v>13.9</v>
      </c>
      <c r="C42" s="69">
        <v>0.06</v>
      </c>
      <c r="D42" s="69">
        <v>13.9</v>
      </c>
      <c r="E42" s="69">
        <v>0</v>
      </c>
      <c r="F42" s="69">
        <v>0.8</v>
      </c>
      <c r="G42" s="69">
        <v>1E-3</v>
      </c>
      <c r="H42" s="69">
        <v>35.6</v>
      </c>
      <c r="I42" s="69">
        <v>3.6</v>
      </c>
      <c r="J42" s="69">
        <v>14</v>
      </c>
    </row>
    <row r="43" spans="1:10" x14ac:dyDescent="0.35">
      <c r="A43" s="50" t="s">
        <v>55</v>
      </c>
      <c r="B43" s="49">
        <v>2.2999999999999998</v>
      </c>
      <c r="C43" s="69">
        <v>0</v>
      </c>
      <c r="D43" s="69">
        <v>2.2000000000000002</v>
      </c>
      <c r="E43" s="69">
        <v>0.08</v>
      </c>
      <c r="F43" s="69">
        <v>2.5</v>
      </c>
      <c r="G43" s="69">
        <v>0</v>
      </c>
      <c r="H43" s="69">
        <v>8</v>
      </c>
      <c r="I43" s="69">
        <v>0.9</v>
      </c>
      <c r="J43" s="69">
        <v>2.6</v>
      </c>
    </row>
    <row r="44" spans="1:10" ht="47" x14ac:dyDescent="0.35">
      <c r="A44" s="50" t="s">
        <v>235</v>
      </c>
      <c r="B44" s="49">
        <v>1.6</v>
      </c>
      <c r="C44" s="69">
        <v>7.0000000000000007E-2</v>
      </c>
      <c r="D44" s="69">
        <v>1.5</v>
      </c>
      <c r="E44" s="69">
        <v>3.0000000000000001E-3</v>
      </c>
      <c r="F44" s="69">
        <v>1.9</v>
      </c>
      <c r="G44" s="69">
        <v>0</v>
      </c>
      <c r="H44" s="69">
        <v>2.1</v>
      </c>
      <c r="I44" s="69">
        <v>0.4</v>
      </c>
      <c r="J44" s="69">
        <v>1.8</v>
      </c>
    </row>
    <row r="45" spans="1:10" x14ac:dyDescent="0.35">
      <c r="A45" s="50" t="s">
        <v>202</v>
      </c>
      <c r="B45" s="49">
        <v>52.1</v>
      </c>
      <c r="C45" s="49">
        <v>0.02</v>
      </c>
      <c r="D45" s="49">
        <v>47.1</v>
      </c>
      <c r="E45" s="49">
        <v>4.9000000000000004</v>
      </c>
      <c r="F45" s="49">
        <v>56.2</v>
      </c>
      <c r="G45" s="49">
        <v>10.8</v>
      </c>
      <c r="H45" s="49">
        <v>110</v>
      </c>
      <c r="I45" s="49">
        <v>62.3</v>
      </c>
      <c r="J45" s="49">
        <v>114.8</v>
      </c>
    </row>
    <row r="46" spans="1:10" x14ac:dyDescent="0.35">
      <c r="A46" s="50" t="s">
        <v>56</v>
      </c>
      <c r="B46" s="49"/>
      <c r="C46" s="69"/>
      <c r="D46" s="69"/>
      <c r="E46" s="69"/>
      <c r="F46" s="69"/>
      <c r="G46" s="69"/>
      <c r="H46" s="69"/>
      <c r="I46" s="69"/>
      <c r="J46" s="69"/>
    </row>
    <row r="47" spans="1:10" ht="47" x14ac:dyDescent="0.35">
      <c r="A47" s="50" t="s">
        <v>57</v>
      </c>
      <c r="B47" s="49">
        <v>2</v>
      </c>
      <c r="C47" s="69">
        <v>2E-3</v>
      </c>
      <c r="D47" s="69">
        <v>1.9</v>
      </c>
      <c r="E47" s="69">
        <v>0.1</v>
      </c>
      <c r="F47" s="69">
        <v>1.2</v>
      </c>
      <c r="G47" s="69">
        <v>0.3</v>
      </c>
      <c r="H47" s="69">
        <v>5.7</v>
      </c>
      <c r="I47" s="69">
        <v>5.9</v>
      </c>
      <c r="J47" s="69">
        <v>2.6</v>
      </c>
    </row>
    <row r="48" spans="1:10" ht="24" x14ac:dyDescent="0.35">
      <c r="A48" s="50" t="s">
        <v>58</v>
      </c>
      <c r="B48" s="49">
        <v>7.0000000000000007E-2</v>
      </c>
      <c r="C48" s="69">
        <v>0</v>
      </c>
      <c r="D48" s="69">
        <v>7.0000000000000007E-2</v>
      </c>
      <c r="E48" s="69">
        <v>0</v>
      </c>
      <c r="F48" s="69">
        <v>0.02</v>
      </c>
      <c r="G48" s="69">
        <v>0.01</v>
      </c>
      <c r="H48" s="69">
        <v>0.5</v>
      </c>
      <c r="I48" s="69">
        <v>0.3</v>
      </c>
      <c r="J48" s="69">
        <v>0.08</v>
      </c>
    </row>
    <row r="49" spans="1:10" ht="24" x14ac:dyDescent="0.35">
      <c r="A49" s="50" t="s">
        <v>59</v>
      </c>
      <c r="B49" s="49">
        <v>0.01</v>
      </c>
      <c r="C49" s="69">
        <v>0</v>
      </c>
      <c r="D49" s="69">
        <v>0.01</v>
      </c>
      <c r="E49" s="69">
        <v>0</v>
      </c>
      <c r="F49" s="69">
        <v>0.01</v>
      </c>
      <c r="G49" s="69">
        <v>0</v>
      </c>
      <c r="H49" s="69">
        <v>0.05</v>
      </c>
      <c r="I49" s="69">
        <v>0.05</v>
      </c>
      <c r="J49" s="69">
        <v>0.01</v>
      </c>
    </row>
    <row r="50" spans="1:10" ht="61.5" customHeight="1" x14ac:dyDescent="0.35">
      <c r="A50" s="50" t="s">
        <v>60</v>
      </c>
      <c r="B50" s="49">
        <v>0.4</v>
      </c>
      <c r="C50" s="69">
        <v>0</v>
      </c>
      <c r="D50" s="69">
        <v>0.3</v>
      </c>
      <c r="E50" s="69">
        <v>0.01</v>
      </c>
      <c r="F50" s="69">
        <v>0.3</v>
      </c>
      <c r="G50" s="69">
        <v>0.8</v>
      </c>
      <c r="H50" s="69">
        <v>1.5</v>
      </c>
      <c r="I50" s="69">
        <v>1.8</v>
      </c>
      <c r="J50" s="69">
        <v>1.2</v>
      </c>
    </row>
    <row r="51" spans="1:10" ht="47" x14ac:dyDescent="0.35">
      <c r="A51" s="50" t="s">
        <v>61</v>
      </c>
      <c r="B51" s="49">
        <v>0.8</v>
      </c>
      <c r="C51" s="69">
        <v>0</v>
      </c>
      <c r="D51" s="69">
        <v>0.8</v>
      </c>
      <c r="E51" s="69">
        <v>0</v>
      </c>
      <c r="F51" s="69">
        <v>0.3</v>
      </c>
      <c r="G51" s="69">
        <v>0.7</v>
      </c>
      <c r="H51" s="69">
        <v>6.3</v>
      </c>
      <c r="I51" s="69">
        <v>6</v>
      </c>
      <c r="J51" s="69">
        <v>1.6</v>
      </c>
    </row>
    <row r="52" spans="1:10" ht="24" x14ac:dyDescent="0.35">
      <c r="A52" s="50" t="s">
        <v>62</v>
      </c>
      <c r="B52" s="49">
        <v>6</v>
      </c>
      <c r="C52" s="69">
        <v>0</v>
      </c>
      <c r="D52" s="69">
        <v>6</v>
      </c>
      <c r="E52" s="69">
        <v>0</v>
      </c>
      <c r="F52" s="69">
        <v>21.3</v>
      </c>
      <c r="G52" s="69">
        <v>1.5</v>
      </c>
      <c r="H52" s="69">
        <v>10.4</v>
      </c>
      <c r="I52" s="69">
        <v>13.1</v>
      </c>
      <c r="J52" s="69">
        <v>28.8</v>
      </c>
    </row>
    <row r="53" spans="1:10" ht="62.25" customHeight="1" x14ac:dyDescent="0.35">
      <c r="A53" s="50" t="s">
        <v>63</v>
      </c>
      <c r="B53" s="49">
        <v>6</v>
      </c>
      <c r="C53" s="69">
        <v>0</v>
      </c>
      <c r="D53" s="69">
        <v>5.8</v>
      </c>
      <c r="E53" s="69">
        <v>0.2</v>
      </c>
      <c r="F53" s="69">
        <v>2.5</v>
      </c>
      <c r="G53" s="69">
        <v>0.4</v>
      </c>
      <c r="H53" s="69">
        <v>14.5</v>
      </c>
      <c r="I53" s="69">
        <v>16.899999999999999</v>
      </c>
      <c r="J53" s="69">
        <v>8.6999999999999993</v>
      </c>
    </row>
    <row r="54" spans="1:10" ht="24" x14ac:dyDescent="0.35">
      <c r="A54" s="50" t="s">
        <v>64</v>
      </c>
      <c r="B54" s="49">
        <v>0.1</v>
      </c>
      <c r="C54" s="69">
        <v>0</v>
      </c>
      <c r="D54" s="69">
        <v>0.1</v>
      </c>
      <c r="E54" s="69">
        <v>0</v>
      </c>
      <c r="F54" s="69">
        <v>0.05</v>
      </c>
      <c r="G54" s="69" t="s">
        <v>16</v>
      </c>
      <c r="H54" s="69">
        <v>1.9</v>
      </c>
      <c r="I54" s="69">
        <v>0.8</v>
      </c>
      <c r="J54" s="69">
        <v>0.1</v>
      </c>
    </row>
    <row r="55" spans="1:10" ht="35.5" x14ac:dyDescent="0.35">
      <c r="A55" s="50" t="s">
        <v>65</v>
      </c>
      <c r="B55" s="49">
        <v>12.3</v>
      </c>
      <c r="C55" s="69">
        <v>0</v>
      </c>
      <c r="D55" s="69">
        <v>11.4</v>
      </c>
      <c r="E55" s="69">
        <v>0.9</v>
      </c>
      <c r="F55" s="69">
        <v>0.8</v>
      </c>
      <c r="G55" s="69">
        <v>0.1</v>
      </c>
      <c r="H55" s="69">
        <v>5.8</v>
      </c>
      <c r="I55" s="69">
        <v>3</v>
      </c>
      <c r="J55" s="69">
        <v>12.6</v>
      </c>
    </row>
    <row r="56" spans="1:10" ht="47" x14ac:dyDescent="0.35">
      <c r="A56" s="50" t="s">
        <v>66</v>
      </c>
      <c r="B56" s="49">
        <v>20.100000000000001</v>
      </c>
      <c r="C56" s="69">
        <v>0.02</v>
      </c>
      <c r="D56" s="69">
        <v>16.399999999999999</v>
      </c>
      <c r="E56" s="69">
        <v>3.7</v>
      </c>
      <c r="F56" s="69">
        <v>28.8</v>
      </c>
      <c r="G56" s="69">
        <v>6.8</v>
      </c>
      <c r="H56" s="69">
        <v>53.5</v>
      </c>
      <c r="I56" s="69">
        <v>8.6999999999999993</v>
      </c>
      <c r="J56" s="69">
        <v>54.5</v>
      </c>
    </row>
    <row r="57" spans="1:10" ht="35.5" x14ac:dyDescent="0.35">
      <c r="A57" s="50" t="s">
        <v>67</v>
      </c>
      <c r="B57" s="49">
        <v>1.9</v>
      </c>
      <c r="C57" s="69">
        <v>0</v>
      </c>
      <c r="D57" s="69">
        <v>1.9</v>
      </c>
      <c r="E57" s="69">
        <v>0</v>
      </c>
      <c r="F57" s="69">
        <v>0.2</v>
      </c>
      <c r="G57" s="69">
        <v>0</v>
      </c>
      <c r="H57" s="69">
        <v>2.2000000000000002</v>
      </c>
      <c r="I57" s="69">
        <v>1.7</v>
      </c>
      <c r="J57" s="69">
        <v>1.9</v>
      </c>
    </row>
    <row r="58" spans="1:10" ht="47" x14ac:dyDescent="0.35">
      <c r="A58" s="50" t="s">
        <v>68</v>
      </c>
      <c r="B58" s="49">
        <v>0.3</v>
      </c>
      <c r="C58" s="69">
        <v>0</v>
      </c>
      <c r="D58" s="69">
        <v>0.3</v>
      </c>
      <c r="E58" s="69">
        <v>0</v>
      </c>
      <c r="F58" s="69">
        <v>0.1</v>
      </c>
      <c r="G58" s="69">
        <v>0</v>
      </c>
      <c r="H58" s="69">
        <v>0.8</v>
      </c>
      <c r="I58" s="69">
        <v>0.7</v>
      </c>
      <c r="J58" s="69">
        <v>0.3</v>
      </c>
    </row>
    <row r="59" spans="1:10" ht="58.5" x14ac:dyDescent="0.35">
      <c r="A59" s="50" t="s">
        <v>69</v>
      </c>
      <c r="B59" s="49">
        <v>1.1000000000000001</v>
      </c>
      <c r="C59" s="69">
        <v>0</v>
      </c>
      <c r="D59" s="69">
        <v>1.1000000000000001</v>
      </c>
      <c r="E59" s="69">
        <v>0.01</v>
      </c>
      <c r="F59" s="69">
        <v>0.4</v>
      </c>
      <c r="G59" s="69">
        <v>0</v>
      </c>
      <c r="H59" s="69">
        <v>4.5</v>
      </c>
      <c r="I59" s="69">
        <v>2.9</v>
      </c>
      <c r="J59" s="69">
        <v>1.3</v>
      </c>
    </row>
    <row r="60" spans="1:10" x14ac:dyDescent="0.35">
      <c r="A60" s="50" t="s">
        <v>70</v>
      </c>
      <c r="B60" s="49">
        <v>1</v>
      </c>
      <c r="C60" s="69">
        <v>0</v>
      </c>
      <c r="D60" s="69">
        <v>1</v>
      </c>
      <c r="E60" s="69">
        <v>0</v>
      </c>
      <c r="F60" s="69">
        <v>0.4</v>
      </c>
      <c r="G60" s="69">
        <v>0.01</v>
      </c>
      <c r="H60" s="69">
        <v>2.2999999999999998</v>
      </c>
      <c r="I60" s="69">
        <v>0.4</v>
      </c>
      <c r="J60" s="69">
        <v>1</v>
      </c>
    </row>
    <row r="61" spans="1:10" ht="81.5" x14ac:dyDescent="0.35">
      <c r="A61" s="50" t="s">
        <v>71</v>
      </c>
      <c r="B61" s="49">
        <v>6</v>
      </c>
      <c r="C61" s="69">
        <v>0.01</v>
      </c>
      <c r="D61" s="69">
        <v>0.6</v>
      </c>
      <c r="E61" s="69">
        <v>5.4</v>
      </c>
      <c r="F61" s="69">
        <v>1.8</v>
      </c>
      <c r="G61" s="69">
        <v>0.2</v>
      </c>
      <c r="H61" s="69">
        <v>43.4</v>
      </c>
      <c r="I61" s="69">
        <v>12.1</v>
      </c>
      <c r="J61" s="69">
        <v>6.6</v>
      </c>
    </row>
    <row r="62" spans="1:10" x14ac:dyDescent="0.35">
      <c r="A62" s="11" t="s">
        <v>30</v>
      </c>
      <c r="B62" s="49">
        <v>5.3</v>
      </c>
      <c r="C62" s="69">
        <v>7.0000000000000001E-3</v>
      </c>
      <c r="D62" s="69">
        <v>5.3</v>
      </c>
      <c r="E62" s="69">
        <v>0.02</v>
      </c>
      <c r="F62" s="69">
        <v>5</v>
      </c>
      <c r="G62" s="69">
        <v>0</v>
      </c>
      <c r="H62" s="69">
        <v>4.2</v>
      </c>
      <c r="I62" s="69">
        <v>0.6</v>
      </c>
      <c r="J62" s="69">
        <v>5.4</v>
      </c>
    </row>
    <row r="63" spans="1:10" x14ac:dyDescent="0.35">
      <c r="A63" s="11" t="s">
        <v>72</v>
      </c>
      <c r="B63" s="49">
        <v>39.799999999999997</v>
      </c>
      <c r="C63" s="69">
        <v>3.0000000000000001E-3</v>
      </c>
      <c r="D63" s="69">
        <v>39.700000000000003</v>
      </c>
      <c r="E63" s="69">
        <v>0.2</v>
      </c>
      <c r="F63" s="69">
        <v>36.5</v>
      </c>
      <c r="G63" s="69">
        <v>8.0000000000000002E-3</v>
      </c>
      <c r="H63" s="69">
        <v>30.9</v>
      </c>
      <c r="I63" s="69">
        <v>3.4</v>
      </c>
      <c r="J63" s="69">
        <v>52.2</v>
      </c>
    </row>
    <row r="64" spans="1:10" ht="24" x14ac:dyDescent="0.35">
      <c r="A64" s="11" t="s">
        <v>73</v>
      </c>
      <c r="B64" s="49">
        <v>0.03</v>
      </c>
      <c r="C64" s="69">
        <v>0</v>
      </c>
      <c r="D64" s="69">
        <v>0.02</v>
      </c>
      <c r="E64" s="69">
        <v>5.0000000000000001E-3</v>
      </c>
      <c r="F64" s="69">
        <v>0.2</v>
      </c>
      <c r="G64" s="69">
        <v>0</v>
      </c>
      <c r="H64" s="69">
        <v>2.2000000000000002</v>
      </c>
      <c r="I64" s="69">
        <v>0.3</v>
      </c>
      <c r="J64" s="69">
        <v>0.03</v>
      </c>
    </row>
    <row r="65" spans="1:10" ht="24" x14ac:dyDescent="0.35">
      <c r="A65" s="11" t="s">
        <v>74</v>
      </c>
      <c r="B65" s="49">
        <v>9.8000000000000007</v>
      </c>
      <c r="C65" s="69">
        <v>2E-3</v>
      </c>
      <c r="D65" s="69">
        <v>7.9</v>
      </c>
      <c r="E65" s="69">
        <v>1</v>
      </c>
      <c r="F65" s="69">
        <v>4</v>
      </c>
      <c r="G65" s="69">
        <v>0.03</v>
      </c>
      <c r="H65" s="69">
        <v>45.8</v>
      </c>
      <c r="I65" s="69">
        <v>12.2</v>
      </c>
      <c r="J65" s="69">
        <v>10.7</v>
      </c>
    </row>
    <row r="66" spans="1:10" ht="15" thickBot="1" x14ac:dyDescent="0.4">
      <c r="A66" s="51" t="s">
        <v>75</v>
      </c>
      <c r="B66" s="53">
        <v>95</v>
      </c>
      <c r="C66" s="53" t="s">
        <v>16</v>
      </c>
      <c r="D66" s="53">
        <v>91.3</v>
      </c>
      <c r="E66" s="53">
        <v>2.2999999999999998</v>
      </c>
      <c r="F66" s="53">
        <v>65.5</v>
      </c>
      <c r="G66" s="53">
        <v>0.01</v>
      </c>
      <c r="H66" s="53">
        <v>55.4</v>
      </c>
      <c r="I66" s="53">
        <v>68.099999999999994</v>
      </c>
      <c r="J66" s="53">
        <v>112.6</v>
      </c>
    </row>
    <row r="67" spans="1:10" s="4" customFormat="1" ht="15" customHeight="1" x14ac:dyDescent="0.3">
      <c r="A67" s="179" t="s">
        <v>268</v>
      </c>
      <c r="B67" s="179"/>
      <c r="C67" s="179"/>
      <c r="D67" s="179"/>
      <c r="E67" s="179"/>
      <c r="F67" s="179"/>
      <c r="G67" s="179"/>
      <c r="H67" s="179"/>
      <c r="I67" s="179"/>
      <c r="J67" s="179"/>
    </row>
    <row r="68" spans="1:10" x14ac:dyDescent="0.35">
      <c r="A68" s="2"/>
    </row>
    <row r="69" spans="1:10" x14ac:dyDescent="0.35">
      <c r="A69" s="1"/>
    </row>
  </sheetData>
  <mergeCells count="16">
    <mergeCell ref="A1:C1"/>
    <mergeCell ref="A67:J67"/>
    <mergeCell ref="C7:C10"/>
    <mergeCell ref="J5:J10"/>
    <mergeCell ref="A2:J2"/>
    <mergeCell ref="A3:J3"/>
    <mergeCell ref="A4:J4"/>
    <mergeCell ref="I5:I10"/>
    <mergeCell ref="E7:E10"/>
    <mergeCell ref="D7:D10"/>
    <mergeCell ref="A5:A10"/>
    <mergeCell ref="B5:B10"/>
    <mergeCell ref="C5:E6"/>
    <mergeCell ref="F5:F10"/>
    <mergeCell ref="G5:G10"/>
    <mergeCell ref="H5:H10"/>
  </mergeCells>
  <pageMargins left="0.7" right="0.7" top="0.75" bottom="0.75" header="0.3" footer="0.3"/>
  <pageSetup paperSize="9" scale="58" fitToHeight="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/>
  <dimension ref="A1:V69"/>
  <sheetViews>
    <sheetView zoomScaleNormal="100" workbookViewId="0">
      <selection activeCell="A2" sqref="A2:J2"/>
    </sheetView>
  </sheetViews>
  <sheetFormatPr defaultRowHeight="14.5" x14ac:dyDescent="0.35"/>
  <cols>
    <col min="1" max="1" width="25.7265625" customWidth="1"/>
    <col min="2" max="2" width="10.7265625" style="65" customWidth="1"/>
    <col min="3" max="3" width="15.453125" customWidth="1"/>
    <col min="4" max="7" width="14.7265625" customWidth="1"/>
    <col min="8" max="8" width="13.26953125" customWidth="1"/>
    <col min="9" max="9" width="12.7265625" customWidth="1"/>
    <col min="10" max="10" width="14.7265625" customWidth="1"/>
    <col min="11" max="11" width="6.81640625" customWidth="1"/>
    <col min="12" max="12" width="11.453125" style="65" customWidth="1"/>
    <col min="13" max="13" width="11" style="65" customWidth="1"/>
    <col min="14" max="14" width="10.7265625" customWidth="1"/>
    <col min="15" max="15" width="5.7265625" customWidth="1"/>
    <col min="17" max="17" width="5.54296875" customWidth="1"/>
    <col min="18" max="18" width="7.26953125" customWidth="1"/>
    <col min="19" max="19" width="5.453125" customWidth="1"/>
  </cols>
  <sheetData>
    <row r="1" spans="1:21" ht="39" customHeight="1" x14ac:dyDescent="0.35">
      <c r="A1" s="178" t="s">
        <v>287</v>
      </c>
      <c r="B1" s="178"/>
      <c r="C1" s="178"/>
    </row>
    <row r="2" spans="1:21" ht="15" x14ac:dyDescent="0.35">
      <c r="A2" s="183" t="s">
        <v>234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21" x14ac:dyDescent="0.35">
      <c r="A3" s="184" t="s">
        <v>35</v>
      </c>
      <c r="B3" s="184"/>
      <c r="C3" s="184"/>
      <c r="D3" s="184"/>
      <c r="E3" s="184"/>
      <c r="F3" s="184"/>
      <c r="G3" s="184"/>
      <c r="H3" s="184"/>
      <c r="I3" s="184"/>
      <c r="J3" s="184"/>
    </row>
    <row r="4" spans="1:21" ht="15" thickBot="1" x14ac:dyDescent="0.4">
      <c r="A4" s="213"/>
      <c r="B4" s="213"/>
      <c r="C4" s="213"/>
      <c r="D4" s="213"/>
      <c r="E4" s="213"/>
      <c r="F4" s="213"/>
      <c r="G4" s="213"/>
      <c r="H4" s="213"/>
      <c r="I4" s="213"/>
      <c r="J4" s="213"/>
    </row>
    <row r="5" spans="1:21" x14ac:dyDescent="0.35">
      <c r="A5" s="210"/>
      <c r="B5" s="214" t="s">
        <v>1</v>
      </c>
      <c r="C5" s="188" t="s">
        <v>103</v>
      </c>
      <c r="D5" s="189"/>
      <c r="E5" s="190"/>
      <c r="F5" s="180" t="s">
        <v>36</v>
      </c>
      <c r="G5" s="180" t="s">
        <v>37</v>
      </c>
      <c r="H5" s="180" t="s">
        <v>175</v>
      </c>
      <c r="I5" s="180" t="s">
        <v>176</v>
      </c>
      <c r="J5" s="180" t="s">
        <v>177</v>
      </c>
    </row>
    <row r="6" spans="1:21" ht="15" thickBot="1" x14ac:dyDescent="0.4">
      <c r="A6" s="211"/>
      <c r="B6" s="215"/>
      <c r="C6" s="191"/>
      <c r="D6" s="192"/>
      <c r="E6" s="193"/>
      <c r="F6" s="181"/>
      <c r="G6" s="181"/>
      <c r="H6" s="181"/>
      <c r="I6" s="181"/>
      <c r="J6" s="181"/>
    </row>
    <row r="7" spans="1:21" x14ac:dyDescent="0.35">
      <c r="A7" s="211"/>
      <c r="B7" s="215"/>
      <c r="C7" s="180" t="s">
        <v>292</v>
      </c>
      <c r="D7" s="180" t="s">
        <v>179</v>
      </c>
      <c r="E7" s="180" t="s">
        <v>178</v>
      </c>
      <c r="F7" s="181"/>
      <c r="G7" s="181"/>
      <c r="H7" s="181"/>
      <c r="I7" s="181"/>
      <c r="J7" s="181"/>
    </row>
    <row r="8" spans="1:21" x14ac:dyDescent="0.35">
      <c r="A8" s="211"/>
      <c r="B8" s="215"/>
      <c r="C8" s="181"/>
      <c r="D8" s="181"/>
      <c r="E8" s="181"/>
      <c r="F8" s="181"/>
      <c r="G8" s="181"/>
      <c r="H8" s="181"/>
      <c r="I8" s="181"/>
      <c r="J8" s="181"/>
    </row>
    <row r="9" spans="1:21" x14ac:dyDescent="0.35">
      <c r="A9" s="211"/>
      <c r="B9" s="215"/>
      <c r="C9" s="181"/>
      <c r="D9" s="181"/>
      <c r="E9" s="181"/>
      <c r="F9" s="181"/>
      <c r="G9" s="181"/>
      <c r="H9" s="181"/>
      <c r="I9" s="181"/>
      <c r="J9" s="181"/>
    </row>
    <row r="10" spans="1:21" ht="30.75" customHeight="1" thickBot="1" x14ac:dyDescent="0.4">
      <c r="A10" s="212"/>
      <c r="B10" s="216"/>
      <c r="C10" s="182"/>
      <c r="D10" s="182"/>
      <c r="E10" s="182"/>
      <c r="F10" s="182"/>
      <c r="G10" s="182"/>
      <c r="H10" s="182"/>
      <c r="I10" s="182"/>
      <c r="J10" s="182"/>
    </row>
    <row r="11" spans="1:21" x14ac:dyDescent="0.35">
      <c r="A11" s="44" t="s">
        <v>2</v>
      </c>
      <c r="B11" s="67"/>
      <c r="C11" s="46"/>
      <c r="D11" s="46"/>
      <c r="E11" s="46"/>
      <c r="F11" s="47"/>
      <c r="G11" s="48"/>
      <c r="H11" s="48"/>
      <c r="I11" s="48"/>
      <c r="J11" s="45"/>
      <c r="L11" s="64"/>
    </row>
    <row r="12" spans="1:21" x14ac:dyDescent="0.35">
      <c r="A12" s="11" t="s">
        <v>38</v>
      </c>
      <c r="B12" s="49">
        <v>1826</v>
      </c>
      <c r="C12" s="69">
        <v>733.7</v>
      </c>
      <c r="D12" s="69">
        <v>801.4</v>
      </c>
      <c r="E12" s="69">
        <v>286.89999999999998</v>
      </c>
      <c r="F12" s="70">
        <v>393.3</v>
      </c>
      <c r="G12" s="75">
        <v>18.2</v>
      </c>
      <c r="H12" s="75">
        <v>375.4</v>
      </c>
      <c r="I12" s="75">
        <v>177.5</v>
      </c>
      <c r="J12" s="49">
        <v>1242.5</v>
      </c>
      <c r="K12" s="65"/>
      <c r="N12" s="65"/>
      <c r="O12" s="65"/>
      <c r="P12" s="65"/>
      <c r="Q12" s="65"/>
      <c r="R12" s="65"/>
      <c r="S12" s="65"/>
      <c r="T12" s="65"/>
    </row>
    <row r="13" spans="1:21" ht="15" x14ac:dyDescent="0.35">
      <c r="A13" s="50" t="s">
        <v>184</v>
      </c>
      <c r="B13" s="49">
        <v>1781.2</v>
      </c>
      <c r="C13" s="69">
        <v>733.1</v>
      </c>
      <c r="D13" s="69">
        <v>800.1</v>
      </c>
      <c r="E13" s="69">
        <v>244.1</v>
      </c>
      <c r="F13" s="70">
        <v>393.3</v>
      </c>
      <c r="G13" s="75">
        <v>18.2</v>
      </c>
      <c r="H13" s="75">
        <v>375.4</v>
      </c>
      <c r="I13" s="75">
        <v>177.5</v>
      </c>
      <c r="J13" s="49">
        <v>1198.4000000000001</v>
      </c>
      <c r="K13" s="65"/>
      <c r="L13" s="64"/>
      <c r="M13" s="64"/>
      <c r="N13" s="64"/>
      <c r="O13" s="64"/>
      <c r="P13" s="64"/>
      <c r="Q13" s="64"/>
      <c r="R13" s="64"/>
      <c r="S13" s="64"/>
      <c r="T13" s="64"/>
      <c r="U13" s="64"/>
    </row>
    <row r="14" spans="1:21" x14ac:dyDescent="0.35">
      <c r="A14" s="11" t="s">
        <v>4</v>
      </c>
      <c r="B14" s="49"/>
      <c r="C14" s="69"/>
      <c r="D14" s="69"/>
      <c r="E14" s="69"/>
      <c r="F14" s="70"/>
      <c r="G14" s="75"/>
      <c r="H14" s="75"/>
      <c r="I14" s="75"/>
      <c r="J14" s="49"/>
      <c r="K14" s="65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1:21" x14ac:dyDescent="0.35">
      <c r="A15" s="50" t="s">
        <v>39</v>
      </c>
      <c r="B15" s="49">
        <v>135.9</v>
      </c>
      <c r="C15" s="69">
        <v>62</v>
      </c>
      <c r="D15" s="69">
        <v>46.5</v>
      </c>
      <c r="E15" s="69">
        <v>27</v>
      </c>
      <c r="F15" s="70">
        <v>3.5</v>
      </c>
      <c r="G15" s="75" t="s">
        <v>16</v>
      </c>
      <c r="H15" s="75" t="s">
        <v>16</v>
      </c>
      <c r="I15" s="75" t="s">
        <v>16</v>
      </c>
      <c r="J15" s="49">
        <v>74.5</v>
      </c>
      <c r="K15" s="65"/>
      <c r="L15" s="64"/>
    </row>
    <row r="16" spans="1:21" x14ac:dyDescent="0.35">
      <c r="A16" s="50" t="s">
        <v>40</v>
      </c>
      <c r="B16" s="49">
        <v>106.9</v>
      </c>
      <c r="C16" s="69">
        <v>51.1</v>
      </c>
      <c r="D16" s="69">
        <v>36.1</v>
      </c>
      <c r="E16" s="69">
        <v>19.2</v>
      </c>
      <c r="F16" s="70">
        <v>3.4</v>
      </c>
      <c r="G16" s="75" t="s">
        <v>16</v>
      </c>
      <c r="H16" s="75" t="s">
        <v>16</v>
      </c>
      <c r="I16" s="75" t="s">
        <v>16</v>
      </c>
      <c r="J16" s="49">
        <v>56.6</v>
      </c>
      <c r="K16" s="65"/>
      <c r="L16" s="64"/>
    </row>
    <row r="17" spans="1:22" x14ac:dyDescent="0.35">
      <c r="A17" s="50" t="s">
        <v>41</v>
      </c>
      <c r="B17" s="49">
        <v>29</v>
      </c>
      <c r="C17" s="69">
        <v>10.9</v>
      </c>
      <c r="D17" s="69">
        <v>10.3</v>
      </c>
      <c r="E17" s="69">
        <v>7.8</v>
      </c>
      <c r="F17" s="70">
        <v>0.1</v>
      </c>
      <c r="G17" s="75" t="s">
        <v>16</v>
      </c>
      <c r="H17" s="75" t="s">
        <v>16</v>
      </c>
      <c r="I17" s="75" t="s">
        <v>16</v>
      </c>
      <c r="J17" s="49">
        <v>18</v>
      </c>
      <c r="K17" s="65"/>
      <c r="L17" s="64"/>
    </row>
    <row r="18" spans="1:22" x14ac:dyDescent="0.35">
      <c r="A18" s="11" t="s">
        <v>8</v>
      </c>
      <c r="B18" s="49"/>
      <c r="C18" s="69"/>
      <c r="D18" s="69"/>
      <c r="E18" s="69"/>
      <c r="F18" s="70"/>
      <c r="G18" s="75"/>
      <c r="H18" s="75"/>
      <c r="I18" s="75"/>
      <c r="J18" s="49"/>
      <c r="K18" s="65"/>
      <c r="L18" s="64"/>
    </row>
    <row r="19" spans="1:22" x14ac:dyDescent="0.35">
      <c r="A19" s="50" t="s">
        <v>39</v>
      </c>
      <c r="B19" s="49">
        <v>20.399999999999999</v>
      </c>
      <c r="C19" s="69">
        <v>0.9</v>
      </c>
      <c r="D19" s="69">
        <v>1</v>
      </c>
      <c r="E19" s="69">
        <v>18.100000000000001</v>
      </c>
      <c r="F19" s="70">
        <v>17.399999999999999</v>
      </c>
      <c r="G19" s="75">
        <v>0.3</v>
      </c>
      <c r="H19" s="75" t="s">
        <v>16</v>
      </c>
      <c r="I19" s="75" t="s">
        <v>16</v>
      </c>
      <c r="J19" s="49">
        <v>26.4</v>
      </c>
      <c r="K19" s="65"/>
      <c r="L19" s="64"/>
    </row>
    <row r="20" spans="1:22" x14ac:dyDescent="0.35">
      <c r="A20" s="50" t="s">
        <v>40</v>
      </c>
      <c r="B20" s="49">
        <v>19.399999999999999</v>
      </c>
      <c r="C20" s="69">
        <v>0.8</v>
      </c>
      <c r="D20" s="69">
        <v>0.4</v>
      </c>
      <c r="E20" s="69">
        <v>17.7</v>
      </c>
      <c r="F20" s="70">
        <v>16.899999999999999</v>
      </c>
      <c r="G20" s="75">
        <v>0.2</v>
      </c>
      <c r="H20" s="75" t="s">
        <v>16</v>
      </c>
      <c r="I20" s="75" t="s">
        <v>16</v>
      </c>
      <c r="J20" s="49">
        <v>25</v>
      </c>
      <c r="K20" s="65"/>
      <c r="L20" s="64"/>
    </row>
    <row r="21" spans="1:22" x14ac:dyDescent="0.35">
      <c r="A21" s="50" t="s">
        <v>41</v>
      </c>
      <c r="B21" s="49">
        <v>1</v>
      </c>
      <c r="C21" s="69">
        <v>0.1</v>
      </c>
      <c r="D21" s="69">
        <v>0.6</v>
      </c>
      <c r="E21" s="69">
        <v>0.3</v>
      </c>
      <c r="F21" s="70">
        <v>0.5</v>
      </c>
      <c r="G21" s="75">
        <v>0.1</v>
      </c>
      <c r="H21" s="75" t="s">
        <v>16</v>
      </c>
      <c r="I21" s="75" t="s">
        <v>16</v>
      </c>
      <c r="J21" s="49">
        <v>1.4</v>
      </c>
      <c r="K21" s="65"/>
    </row>
    <row r="22" spans="1:22" x14ac:dyDescent="0.35">
      <c r="A22" s="11" t="s">
        <v>9</v>
      </c>
      <c r="B22" s="49">
        <v>28.3</v>
      </c>
      <c r="C22" s="69">
        <v>3.8610000000000003E-3</v>
      </c>
      <c r="D22" s="69">
        <v>10.4</v>
      </c>
      <c r="E22" s="69">
        <v>18</v>
      </c>
      <c r="F22" s="70">
        <v>1.9</v>
      </c>
      <c r="G22" s="75" t="s">
        <v>16</v>
      </c>
      <c r="H22" s="75">
        <v>1.1000000000000001</v>
      </c>
      <c r="I22" s="75" t="s">
        <v>16</v>
      </c>
      <c r="J22" s="49">
        <v>28.6</v>
      </c>
    </row>
    <row r="23" spans="1:22" ht="15" thickBot="1" x14ac:dyDescent="0.4">
      <c r="A23" s="51" t="s">
        <v>10</v>
      </c>
      <c r="B23" s="68">
        <v>1839.5</v>
      </c>
      <c r="C23" s="53">
        <v>744</v>
      </c>
      <c r="D23" s="53">
        <v>821.4</v>
      </c>
      <c r="E23" s="53">
        <v>270.2</v>
      </c>
      <c r="F23" s="90">
        <v>395.8</v>
      </c>
      <c r="G23" s="91">
        <v>18.3</v>
      </c>
      <c r="H23" s="91">
        <v>376.5</v>
      </c>
      <c r="I23" s="91">
        <v>177.5</v>
      </c>
      <c r="J23" s="68">
        <v>1246.3</v>
      </c>
      <c r="K23" s="64"/>
      <c r="L23" s="64"/>
      <c r="M23" s="64"/>
      <c r="N23" s="64"/>
      <c r="O23" s="64"/>
      <c r="P23" s="64"/>
      <c r="Q23" s="64"/>
      <c r="R23" s="64"/>
      <c r="S23" s="64"/>
      <c r="T23" s="65"/>
      <c r="U23" s="65"/>
    </row>
    <row r="24" spans="1:22" ht="15" customHeight="1" x14ac:dyDescent="0.35">
      <c r="A24" s="52" t="s">
        <v>11</v>
      </c>
      <c r="B24" s="49"/>
      <c r="C24" s="69"/>
      <c r="D24" s="69"/>
      <c r="E24" s="100"/>
      <c r="F24" s="70"/>
      <c r="G24" s="75"/>
      <c r="H24" s="75"/>
      <c r="I24" s="75"/>
      <c r="J24" s="49"/>
      <c r="K24" s="65"/>
      <c r="N24" s="65"/>
      <c r="O24" s="65"/>
      <c r="P24" s="65"/>
      <c r="Q24" s="65"/>
      <c r="R24" s="65"/>
      <c r="S24" s="65"/>
      <c r="T24" s="65"/>
      <c r="U24" s="65"/>
      <c r="V24" s="65"/>
    </row>
    <row r="25" spans="1:22" x14ac:dyDescent="0.35">
      <c r="A25" s="11" t="s">
        <v>12</v>
      </c>
      <c r="B25" s="49">
        <v>734.1</v>
      </c>
      <c r="C25" s="69">
        <v>342</v>
      </c>
      <c r="D25" s="69">
        <v>233.7</v>
      </c>
      <c r="E25" s="49">
        <v>158.30000000000001</v>
      </c>
      <c r="F25" s="70">
        <v>166.7</v>
      </c>
      <c r="G25" s="75" t="s">
        <v>16</v>
      </c>
      <c r="H25" s="75">
        <v>2.7</v>
      </c>
      <c r="I25" s="75" t="s">
        <v>16</v>
      </c>
      <c r="J25" s="49">
        <v>578.5</v>
      </c>
      <c r="N25" s="65"/>
      <c r="O25" s="65"/>
      <c r="P25" s="65"/>
      <c r="Q25" s="65"/>
      <c r="R25" s="65"/>
      <c r="S25" s="65"/>
      <c r="T25" s="65"/>
      <c r="U25" s="65"/>
    </row>
    <row r="26" spans="1:22" x14ac:dyDescent="0.35">
      <c r="A26" s="11" t="s">
        <v>13</v>
      </c>
      <c r="B26" s="49">
        <v>1105.5</v>
      </c>
      <c r="C26" s="69">
        <v>402</v>
      </c>
      <c r="D26" s="69">
        <v>587.70000000000005</v>
      </c>
      <c r="E26" s="49">
        <v>111.8</v>
      </c>
      <c r="F26" s="70">
        <v>229</v>
      </c>
      <c r="G26" s="49">
        <v>18.3</v>
      </c>
      <c r="H26" s="69">
        <v>373.8</v>
      </c>
      <c r="I26" s="69">
        <v>177.5</v>
      </c>
      <c r="J26" s="69">
        <v>667.8</v>
      </c>
      <c r="N26" s="65"/>
      <c r="O26" s="65"/>
      <c r="P26" s="65"/>
      <c r="Q26" s="65"/>
      <c r="R26" s="65"/>
      <c r="S26" s="65"/>
      <c r="T26" s="65"/>
      <c r="U26" s="65"/>
      <c r="V26" s="65"/>
    </row>
    <row r="27" spans="1:22" x14ac:dyDescent="0.35">
      <c r="A27" s="50" t="s">
        <v>42</v>
      </c>
      <c r="B27" s="49"/>
      <c r="C27" s="69"/>
      <c r="D27" s="69"/>
      <c r="E27" s="101"/>
      <c r="F27" s="69"/>
      <c r="G27" s="69"/>
      <c r="H27" s="69"/>
      <c r="I27" s="69"/>
      <c r="J27" s="69"/>
      <c r="L27"/>
      <c r="M27"/>
      <c r="N27" s="65"/>
      <c r="O27" s="65"/>
      <c r="P27" s="65"/>
      <c r="Q27" s="65"/>
      <c r="R27" s="65"/>
      <c r="S27" s="65"/>
      <c r="T27" s="65"/>
      <c r="U27" s="65"/>
    </row>
    <row r="28" spans="1:22" ht="24" x14ac:dyDescent="0.35">
      <c r="A28" s="11" t="s">
        <v>43</v>
      </c>
      <c r="B28" s="49">
        <v>339.2</v>
      </c>
      <c r="C28" s="69">
        <v>0.7</v>
      </c>
      <c r="D28" s="69">
        <v>287.8</v>
      </c>
      <c r="E28" s="49">
        <v>74.900000000000006</v>
      </c>
      <c r="F28" s="69">
        <v>10.9</v>
      </c>
      <c r="G28" s="69">
        <v>7.3</v>
      </c>
      <c r="H28" s="69">
        <v>0.9</v>
      </c>
      <c r="I28" s="69" t="s">
        <v>16</v>
      </c>
      <c r="J28" s="69">
        <v>380.9</v>
      </c>
    </row>
    <row r="29" spans="1:22" x14ac:dyDescent="0.35">
      <c r="A29" s="11" t="s">
        <v>44</v>
      </c>
      <c r="B29" s="102"/>
      <c r="C29" s="103"/>
      <c r="D29" s="103"/>
      <c r="E29" s="49"/>
      <c r="F29" s="103"/>
      <c r="G29" s="103"/>
      <c r="H29" s="103"/>
      <c r="I29" s="103"/>
      <c r="J29" s="104"/>
    </row>
    <row r="30" spans="1:22" ht="28.5" customHeight="1" x14ac:dyDescent="0.35">
      <c r="A30" s="11" t="s">
        <v>45</v>
      </c>
      <c r="B30" s="102">
        <v>444.3</v>
      </c>
      <c r="C30" s="69">
        <v>362.3</v>
      </c>
      <c r="D30" s="69">
        <v>34.799999999999997</v>
      </c>
      <c r="E30" s="49">
        <v>27.5</v>
      </c>
      <c r="F30" s="69">
        <v>2</v>
      </c>
      <c r="G30" s="69" t="s">
        <v>16</v>
      </c>
      <c r="H30" s="69" t="s">
        <v>16</v>
      </c>
      <c r="I30" s="69" t="s">
        <v>16</v>
      </c>
      <c r="J30" s="69" t="s">
        <v>16</v>
      </c>
      <c r="N30" s="65"/>
      <c r="O30" s="65"/>
      <c r="P30" s="65"/>
      <c r="Q30" s="65"/>
      <c r="R30" s="65"/>
      <c r="S30" s="65"/>
    </row>
    <row r="31" spans="1:22" ht="42" customHeight="1" x14ac:dyDescent="0.35">
      <c r="A31" s="11" t="s">
        <v>46</v>
      </c>
      <c r="B31" s="102">
        <v>124</v>
      </c>
      <c r="C31" s="69">
        <v>32.6</v>
      </c>
      <c r="D31" s="69">
        <v>56.6</v>
      </c>
      <c r="E31" s="49">
        <v>0.1</v>
      </c>
      <c r="F31" s="69">
        <v>29.1</v>
      </c>
      <c r="G31" s="69">
        <v>0.1</v>
      </c>
      <c r="H31" s="69" t="s">
        <v>16</v>
      </c>
      <c r="I31" s="69" t="s">
        <v>16</v>
      </c>
      <c r="J31" s="69" t="s">
        <v>16</v>
      </c>
      <c r="N31" s="65"/>
      <c r="O31" s="65"/>
      <c r="P31" s="65"/>
      <c r="Q31" s="65"/>
      <c r="R31" s="65"/>
      <c r="S31" s="65"/>
    </row>
    <row r="32" spans="1:22" ht="24" x14ac:dyDescent="0.35">
      <c r="A32" s="11" t="s">
        <v>47</v>
      </c>
      <c r="B32" s="49">
        <v>12</v>
      </c>
      <c r="C32" s="69">
        <v>0.2</v>
      </c>
      <c r="D32" s="69">
        <v>11.3</v>
      </c>
      <c r="E32" s="49">
        <v>0.3</v>
      </c>
      <c r="F32" s="69">
        <v>14.7</v>
      </c>
      <c r="G32" s="69">
        <v>0.1</v>
      </c>
      <c r="H32" s="69" t="s">
        <v>16</v>
      </c>
      <c r="I32" s="69" t="s">
        <v>16</v>
      </c>
      <c r="J32" s="69" t="s">
        <v>16</v>
      </c>
    </row>
    <row r="33" spans="1:19" ht="24" x14ac:dyDescent="0.35">
      <c r="A33" s="11" t="s">
        <v>48</v>
      </c>
      <c r="B33" s="49">
        <v>185.9</v>
      </c>
      <c r="C33" s="69">
        <v>0.3</v>
      </c>
      <c r="D33" s="69">
        <v>188.2</v>
      </c>
      <c r="E33" s="49">
        <v>9.1</v>
      </c>
      <c r="F33" s="69">
        <v>172.3</v>
      </c>
      <c r="G33" s="69">
        <v>10.8</v>
      </c>
      <c r="H33" s="69">
        <v>340</v>
      </c>
      <c r="I33" s="69">
        <v>163.9</v>
      </c>
      <c r="J33" s="69">
        <v>286.89999999999998</v>
      </c>
      <c r="K33" s="65"/>
      <c r="N33" s="65"/>
      <c r="O33" s="65"/>
      <c r="P33" s="65"/>
      <c r="Q33" s="65"/>
      <c r="R33" s="65"/>
      <c r="S33" s="65"/>
    </row>
    <row r="34" spans="1:19" x14ac:dyDescent="0.35">
      <c r="A34" s="11" t="s">
        <v>49</v>
      </c>
      <c r="B34" s="49">
        <v>15.1</v>
      </c>
      <c r="C34" s="69">
        <v>6</v>
      </c>
      <c r="D34" s="69">
        <v>9</v>
      </c>
      <c r="E34" s="49" t="s">
        <v>16</v>
      </c>
      <c r="F34" s="69" t="s">
        <v>16</v>
      </c>
      <c r="G34" s="69" t="s">
        <v>16</v>
      </c>
      <c r="H34" s="69">
        <v>32.9</v>
      </c>
      <c r="I34" s="69">
        <v>13.6</v>
      </c>
      <c r="J34" s="69" t="s">
        <v>16</v>
      </c>
    </row>
    <row r="35" spans="1:19" ht="58.5" x14ac:dyDescent="0.35">
      <c r="A35" s="11" t="s">
        <v>50</v>
      </c>
      <c r="B35" s="49"/>
      <c r="C35" s="69"/>
      <c r="D35" s="69"/>
      <c r="E35" s="49"/>
      <c r="F35" s="70"/>
      <c r="G35" s="75"/>
      <c r="H35" s="75"/>
      <c r="I35" s="75"/>
      <c r="J35" s="49"/>
    </row>
    <row r="36" spans="1:19" ht="28.5" customHeight="1" x14ac:dyDescent="0.35">
      <c r="A36" s="11" t="s">
        <v>51</v>
      </c>
      <c r="B36" s="49">
        <v>2.1</v>
      </c>
      <c r="C36" s="69">
        <v>0.03</v>
      </c>
      <c r="D36" s="69">
        <v>1.9</v>
      </c>
      <c r="E36" s="49">
        <v>0.1</v>
      </c>
      <c r="F36" s="70">
        <v>5.0999999999999996</v>
      </c>
      <c r="G36" s="75">
        <v>0.1</v>
      </c>
      <c r="H36" s="75">
        <v>6.8</v>
      </c>
      <c r="I36" s="75">
        <v>4.0999999999999996</v>
      </c>
      <c r="J36" s="49">
        <v>2.7</v>
      </c>
      <c r="K36" s="65"/>
      <c r="N36" s="65"/>
      <c r="O36" s="65"/>
      <c r="P36" s="65"/>
      <c r="Q36" s="65"/>
    </row>
    <row r="37" spans="1:19" x14ac:dyDescent="0.35">
      <c r="A37" s="11" t="s">
        <v>19</v>
      </c>
      <c r="B37" s="49">
        <v>80.099999999999994</v>
      </c>
      <c r="C37" s="69">
        <v>0.2</v>
      </c>
      <c r="D37" s="69">
        <v>74</v>
      </c>
      <c r="E37" s="49">
        <v>5.9</v>
      </c>
      <c r="F37" s="70">
        <v>65.8</v>
      </c>
      <c r="G37" s="75">
        <v>10.6</v>
      </c>
      <c r="H37" s="49">
        <v>197.6</v>
      </c>
      <c r="I37" s="69">
        <v>80.599999999999994</v>
      </c>
      <c r="J37" s="69">
        <v>144.30000000000001</v>
      </c>
      <c r="K37" s="65"/>
      <c r="N37" s="65"/>
      <c r="O37" s="65"/>
      <c r="P37" s="65"/>
      <c r="Q37" s="65"/>
      <c r="R37" s="65"/>
      <c r="S37" s="65"/>
    </row>
    <row r="38" spans="1:19" x14ac:dyDescent="0.35">
      <c r="A38" s="50" t="s">
        <v>42</v>
      </c>
      <c r="B38" s="49"/>
      <c r="C38" s="69"/>
      <c r="D38" s="69"/>
      <c r="E38" s="49"/>
      <c r="F38" s="70"/>
      <c r="G38" s="49"/>
      <c r="H38" s="69"/>
      <c r="I38" s="69"/>
      <c r="J38" s="69"/>
      <c r="L38" s="71"/>
    </row>
    <row r="39" spans="1:19" x14ac:dyDescent="0.35">
      <c r="A39" s="11" t="s">
        <v>201</v>
      </c>
      <c r="B39" s="102">
        <v>26.8</v>
      </c>
      <c r="C39" s="102">
        <v>0.2</v>
      </c>
      <c r="D39" s="102">
        <v>26.4</v>
      </c>
      <c r="E39" s="102">
        <v>0.3</v>
      </c>
      <c r="F39" s="103">
        <v>7.4</v>
      </c>
      <c r="G39" s="102">
        <v>1E-3</v>
      </c>
      <c r="H39" s="102">
        <v>46.7</v>
      </c>
      <c r="I39" s="102">
        <v>5.5</v>
      </c>
      <c r="J39" s="102">
        <v>27.3</v>
      </c>
      <c r="K39" s="65"/>
      <c r="N39" s="65"/>
      <c r="O39" s="65"/>
      <c r="P39" s="65"/>
      <c r="Q39" s="65"/>
      <c r="R39" s="65"/>
      <c r="S39" s="65"/>
    </row>
    <row r="40" spans="1:19" x14ac:dyDescent="0.35">
      <c r="A40" s="50" t="s">
        <v>52</v>
      </c>
      <c r="B40" s="49"/>
      <c r="C40" s="69"/>
      <c r="D40" s="69"/>
      <c r="E40" s="49"/>
      <c r="F40" s="69"/>
      <c r="G40" s="69"/>
      <c r="H40" s="69"/>
      <c r="I40" s="69"/>
      <c r="J40" s="69"/>
    </row>
    <row r="41" spans="1:19" x14ac:dyDescent="0.35">
      <c r="A41" s="50" t="s">
        <v>53</v>
      </c>
      <c r="B41" s="49">
        <v>0.4</v>
      </c>
      <c r="C41" s="69" t="s">
        <v>16</v>
      </c>
      <c r="D41" s="69">
        <v>0.2</v>
      </c>
      <c r="E41" s="49">
        <v>0.2</v>
      </c>
      <c r="F41" s="69">
        <v>3.2</v>
      </c>
      <c r="G41" s="69" t="s">
        <v>16</v>
      </c>
      <c r="H41" s="69">
        <v>3.1</v>
      </c>
      <c r="I41" s="69">
        <v>0.7</v>
      </c>
      <c r="J41" s="69">
        <v>0.5</v>
      </c>
    </row>
    <row r="42" spans="1:19" ht="24" x14ac:dyDescent="0.35">
      <c r="A42" s="50" t="s">
        <v>54</v>
      </c>
      <c r="B42" s="49">
        <v>20.5</v>
      </c>
      <c r="C42" s="69">
        <v>0.05</v>
      </c>
      <c r="D42" s="69">
        <v>20.5</v>
      </c>
      <c r="E42" s="49" t="s">
        <v>16</v>
      </c>
      <c r="F42" s="69">
        <v>0.8</v>
      </c>
      <c r="G42" s="69">
        <v>1E-3</v>
      </c>
      <c r="H42" s="69">
        <v>33.4</v>
      </c>
      <c r="I42" s="69">
        <v>3.3</v>
      </c>
      <c r="J42" s="69">
        <v>20.6</v>
      </c>
    </row>
    <row r="43" spans="1:19" x14ac:dyDescent="0.35">
      <c r="A43" s="50" t="s">
        <v>55</v>
      </c>
      <c r="B43" s="49">
        <v>2.2000000000000002</v>
      </c>
      <c r="C43" s="69">
        <v>0</v>
      </c>
      <c r="D43" s="69">
        <v>2.2000000000000002</v>
      </c>
      <c r="E43" s="49">
        <v>0.05</v>
      </c>
      <c r="F43" s="69">
        <v>2.5</v>
      </c>
      <c r="G43" s="69">
        <v>0</v>
      </c>
      <c r="H43" s="69">
        <v>8.4</v>
      </c>
      <c r="I43" s="69">
        <v>0.8</v>
      </c>
      <c r="J43" s="69">
        <v>2.5</v>
      </c>
    </row>
    <row r="44" spans="1:19" ht="47" x14ac:dyDescent="0.35">
      <c r="A44" s="50" t="s">
        <v>235</v>
      </c>
      <c r="B44" s="49">
        <v>3.6</v>
      </c>
      <c r="C44" s="69">
        <v>0.1</v>
      </c>
      <c r="D44" s="69">
        <v>3.5</v>
      </c>
      <c r="E44" s="49">
        <v>4.0000000000000001E-3</v>
      </c>
      <c r="F44" s="69">
        <v>1</v>
      </c>
      <c r="G44" s="69">
        <v>0</v>
      </c>
      <c r="H44" s="69">
        <v>1.8</v>
      </c>
      <c r="I44" s="69">
        <v>0.7</v>
      </c>
      <c r="J44" s="69">
        <v>3.8</v>
      </c>
    </row>
    <row r="45" spans="1:19" x14ac:dyDescent="0.35">
      <c r="A45" s="50" t="s">
        <v>202</v>
      </c>
      <c r="B45" s="102">
        <v>49</v>
      </c>
      <c r="C45" s="102">
        <v>0.02</v>
      </c>
      <c r="D45" s="102">
        <v>46.1</v>
      </c>
      <c r="E45" s="102">
        <v>2.8</v>
      </c>
      <c r="F45" s="103">
        <v>56.8</v>
      </c>
      <c r="G45" s="102">
        <v>10.4</v>
      </c>
      <c r="H45" s="102">
        <v>108.4</v>
      </c>
      <c r="I45" s="102">
        <v>63</v>
      </c>
      <c r="J45" s="102">
        <v>112.2</v>
      </c>
      <c r="K45" s="71"/>
      <c r="L45" s="71"/>
      <c r="M45" s="71"/>
      <c r="N45" s="71"/>
      <c r="O45" s="71"/>
      <c r="P45" s="71"/>
      <c r="Q45" s="71"/>
      <c r="R45" s="71"/>
      <c r="S45" s="71"/>
    </row>
    <row r="46" spans="1:19" x14ac:dyDescent="0.35">
      <c r="A46" s="50" t="s">
        <v>56</v>
      </c>
      <c r="B46" s="49"/>
      <c r="C46" s="69"/>
      <c r="D46" s="69"/>
      <c r="E46" s="49"/>
      <c r="F46" s="69"/>
      <c r="G46" s="69"/>
      <c r="H46" s="69"/>
      <c r="I46" s="69"/>
      <c r="J46" s="69"/>
    </row>
    <row r="47" spans="1:19" ht="47" x14ac:dyDescent="0.35">
      <c r="A47" s="50" t="s">
        <v>57</v>
      </c>
      <c r="B47" s="49">
        <v>2</v>
      </c>
      <c r="C47" s="69">
        <v>0</v>
      </c>
      <c r="D47" s="69">
        <v>1.8</v>
      </c>
      <c r="E47" s="49">
        <v>0.1</v>
      </c>
      <c r="F47" s="69">
        <v>1.3</v>
      </c>
      <c r="G47" s="69">
        <v>0.3</v>
      </c>
      <c r="H47" s="69">
        <v>5.7</v>
      </c>
      <c r="I47" s="69">
        <v>5.9</v>
      </c>
      <c r="J47" s="69">
        <v>2.6</v>
      </c>
    </row>
    <row r="48" spans="1:19" ht="24" x14ac:dyDescent="0.35">
      <c r="A48" s="50" t="s">
        <v>58</v>
      </c>
      <c r="B48" s="49">
        <v>0.1</v>
      </c>
      <c r="C48" s="69" t="s">
        <v>16</v>
      </c>
      <c r="D48" s="69">
        <v>0.1</v>
      </c>
      <c r="E48" s="49">
        <v>0</v>
      </c>
      <c r="F48" s="69">
        <v>0.04</v>
      </c>
      <c r="G48" s="69">
        <v>2E-3</v>
      </c>
      <c r="H48" s="69">
        <v>0.5</v>
      </c>
      <c r="I48" s="69">
        <v>0.3</v>
      </c>
      <c r="J48" s="69">
        <v>0.1</v>
      </c>
    </row>
    <row r="49" spans="1:10" ht="24" x14ac:dyDescent="0.35">
      <c r="A49" s="50" t="s">
        <v>59</v>
      </c>
      <c r="B49" s="49">
        <v>0.01</v>
      </c>
      <c r="C49" s="69" t="s">
        <v>16</v>
      </c>
      <c r="D49" s="69">
        <v>0.01</v>
      </c>
      <c r="E49" s="49">
        <v>0</v>
      </c>
      <c r="F49" s="69">
        <v>3.0000000000000001E-3</v>
      </c>
      <c r="G49" s="69">
        <v>0</v>
      </c>
      <c r="H49" s="69">
        <v>0.1</v>
      </c>
      <c r="I49" s="69">
        <v>0.05</v>
      </c>
      <c r="J49" s="69">
        <v>0.01</v>
      </c>
    </row>
    <row r="50" spans="1:10" ht="61.5" customHeight="1" x14ac:dyDescent="0.35">
      <c r="A50" s="50" t="s">
        <v>60</v>
      </c>
      <c r="B50" s="49">
        <v>0.4</v>
      </c>
      <c r="C50" s="69" t="s">
        <v>16</v>
      </c>
      <c r="D50" s="69">
        <v>0.3</v>
      </c>
      <c r="E50" s="49">
        <v>1E-3</v>
      </c>
      <c r="F50" s="69">
        <v>0.4</v>
      </c>
      <c r="G50" s="69">
        <v>0.8</v>
      </c>
      <c r="H50" s="69">
        <v>1.6</v>
      </c>
      <c r="I50" s="69">
        <v>1.7</v>
      </c>
      <c r="J50" s="69">
        <v>1.2</v>
      </c>
    </row>
    <row r="51" spans="1:10" ht="47" x14ac:dyDescent="0.35">
      <c r="A51" s="50" t="s">
        <v>61</v>
      </c>
      <c r="B51" s="49">
        <v>0.7</v>
      </c>
      <c r="C51" s="69" t="s">
        <v>16</v>
      </c>
      <c r="D51" s="69">
        <v>0.7</v>
      </c>
      <c r="E51" s="49">
        <v>1E-3</v>
      </c>
      <c r="F51" s="69">
        <v>0.3</v>
      </c>
      <c r="G51" s="69">
        <v>0.4</v>
      </c>
      <c r="H51" s="69">
        <v>6.3</v>
      </c>
      <c r="I51" s="69">
        <v>6.4</v>
      </c>
      <c r="J51" s="69">
        <v>1.3</v>
      </c>
    </row>
    <row r="52" spans="1:10" ht="24" x14ac:dyDescent="0.35">
      <c r="A52" s="50" t="s">
        <v>62</v>
      </c>
      <c r="B52" s="49">
        <v>5.3</v>
      </c>
      <c r="C52" s="69" t="s">
        <v>16</v>
      </c>
      <c r="D52" s="69">
        <v>5.3</v>
      </c>
      <c r="E52" s="49">
        <v>0</v>
      </c>
      <c r="F52" s="69">
        <v>21</v>
      </c>
      <c r="G52" s="69">
        <v>1.5</v>
      </c>
      <c r="H52" s="69">
        <v>9.6999999999999993</v>
      </c>
      <c r="I52" s="69">
        <v>12</v>
      </c>
      <c r="J52" s="69">
        <v>27.7</v>
      </c>
    </row>
    <row r="53" spans="1:10" ht="62.25" customHeight="1" x14ac:dyDescent="0.35">
      <c r="A53" s="50" t="s">
        <v>63</v>
      </c>
      <c r="B53" s="49">
        <v>3.5</v>
      </c>
      <c r="C53" s="69" t="s">
        <v>16</v>
      </c>
      <c r="D53" s="69">
        <v>3.2</v>
      </c>
      <c r="E53" s="49">
        <v>0.3</v>
      </c>
      <c r="F53" s="69">
        <v>3.9</v>
      </c>
      <c r="G53" s="69">
        <v>0.3</v>
      </c>
      <c r="H53" s="69">
        <v>16</v>
      </c>
      <c r="I53" s="69">
        <v>18.899999999999999</v>
      </c>
      <c r="J53" s="69">
        <v>7.6</v>
      </c>
    </row>
    <row r="54" spans="1:10" ht="24" x14ac:dyDescent="0.35">
      <c r="A54" s="50" t="s">
        <v>64</v>
      </c>
      <c r="B54" s="49">
        <v>0.1</v>
      </c>
      <c r="C54" s="69" t="s">
        <v>16</v>
      </c>
      <c r="D54" s="69">
        <v>0.1</v>
      </c>
      <c r="E54" s="49">
        <v>0</v>
      </c>
      <c r="F54" s="69">
        <v>0.1</v>
      </c>
      <c r="G54" s="69">
        <v>0</v>
      </c>
      <c r="H54" s="69">
        <v>1.7</v>
      </c>
      <c r="I54" s="69">
        <v>0.7</v>
      </c>
      <c r="J54" s="69">
        <v>0.1</v>
      </c>
    </row>
    <row r="55" spans="1:10" ht="35.5" x14ac:dyDescent="0.35">
      <c r="A55" s="50" t="s">
        <v>65</v>
      </c>
      <c r="B55" s="49">
        <v>14.5</v>
      </c>
      <c r="C55" s="69" t="s">
        <v>16</v>
      </c>
      <c r="D55" s="69">
        <v>13.7</v>
      </c>
      <c r="E55" s="49">
        <v>0.8</v>
      </c>
      <c r="F55" s="69">
        <v>0.6</v>
      </c>
      <c r="G55" s="69">
        <v>0.1</v>
      </c>
      <c r="H55" s="69">
        <v>5.7</v>
      </c>
      <c r="I55" s="69">
        <v>3</v>
      </c>
      <c r="J55" s="69">
        <v>14.8</v>
      </c>
    </row>
    <row r="56" spans="1:10" ht="47" x14ac:dyDescent="0.35">
      <c r="A56" s="50" t="s">
        <v>66</v>
      </c>
      <c r="B56" s="49">
        <v>17.8</v>
      </c>
      <c r="C56" s="69">
        <v>0.02</v>
      </c>
      <c r="D56" s="69">
        <v>16.2</v>
      </c>
      <c r="E56" s="49">
        <v>1.6</v>
      </c>
      <c r="F56" s="69">
        <v>28.3</v>
      </c>
      <c r="G56" s="69">
        <v>6.9</v>
      </c>
      <c r="H56" s="69">
        <v>52.9</v>
      </c>
      <c r="I56" s="69">
        <v>8.5</v>
      </c>
      <c r="J56" s="69">
        <v>52</v>
      </c>
    </row>
    <row r="57" spans="1:10" ht="35.5" x14ac:dyDescent="0.35">
      <c r="A57" s="50" t="s">
        <v>67</v>
      </c>
      <c r="B57" s="49">
        <v>2.4</v>
      </c>
      <c r="C57" s="69" t="s">
        <v>16</v>
      </c>
      <c r="D57" s="69">
        <v>2.4</v>
      </c>
      <c r="E57" s="49">
        <v>0</v>
      </c>
      <c r="F57" s="69">
        <v>0.2</v>
      </c>
      <c r="G57" s="69">
        <v>0</v>
      </c>
      <c r="H57" s="69">
        <v>1.1000000000000001</v>
      </c>
      <c r="I57" s="69">
        <v>1.4</v>
      </c>
      <c r="J57" s="69">
        <v>2.4</v>
      </c>
    </row>
    <row r="58" spans="1:10" ht="47" x14ac:dyDescent="0.35">
      <c r="A58" s="50" t="s">
        <v>68</v>
      </c>
      <c r="B58" s="49">
        <v>0.3</v>
      </c>
      <c r="C58" s="69" t="s">
        <v>16</v>
      </c>
      <c r="D58" s="69">
        <v>0.3</v>
      </c>
      <c r="E58" s="49">
        <v>0</v>
      </c>
      <c r="F58" s="69">
        <v>0.1</v>
      </c>
      <c r="G58" s="69">
        <v>0</v>
      </c>
      <c r="H58" s="69">
        <v>1.7</v>
      </c>
      <c r="I58" s="69">
        <v>1</v>
      </c>
      <c r="J58" s="69">
        <v>0.3</v>
      </c>
    </row>
    <row r="59" spans="1:10" ht="58.5" x14ac:dyDescent="0.35">
      <c r="A59" s="50" t="s">
        <v>69</v>
      </c>
      <c r="B59" s="49">
        <v>0.7</v>
      </c>
      <c r="C59" s="69" t="s">
        <v>16</v>
      </c>
      <c r="D59" s="69">
        <v>0.7</v>
      </c>
      <c r="E59" s="49">
        <v>0.01</v>
      </c>
      <c r="F59" s="69">
        <v>0.3</v>
      </c>
      <c r="G59" s="69">
        <v>0</v>
      </c>
      <c r="H59" s="69">
        <v>4.0999999999999996</v>
      </c>
      <c r="I59" s="69">
        <v>2.7</v>
      </c>
      <c r="J59" s="69">
        <v>0.8</v>
      </c>
    </row>
    <row r="60" spans="1:10" x14ac:dyDescent="0.35">
      <c r="A60" s="50" t="s">
        <v>70</v>
      </c>
      <c r="B60" s="49">
        <v>1.1000000000000001</v>
      </c>
      <c r="C60" s="69" t="s">
        <v>16</v>
      </c>
      <c r="D60" s="69">
        <v>1.1000000000000001</v>
      </c>
      <c r="E60" s="49">
        <v>0</v>
      </c>
      <c r="F60" s="69">
        <v>0.3</v>
      </c>
      <c r="G60" s="69">
        <v>0.01</v>
      </c>
      <c r="H60" s="69">
        <v>1.3</v>
      </c>
      <c r="I60" s="69">
        <v>0.4</v>
      </c>
      <c r="J60" s="69">
        <v>1.1000000000000001</v>
      </c>
    </row>
    <row r="61" spans="1:10" ht="81.5" x14ac:dyDescent="0.35">
      <c r="A61" s="50" t="s">
        <v>71</v>
      </c>
      <c r="B61" s="49">
        <v>4.3</v>
      </c>
      <c r="C61" s="69">
        <v>0.01</v>
      </c>
      <c r="D61" s="69">
        <v>1.5</v>
      </c>
      <c r="E61" s="49">
        <v>2.8</v>
      </c>
      <c r="F61" s="69">
        <v>1.6</v>
      </c>
      <c r="G61" s="69">
        <v>0.2</v>
      </c>
      <c r="H61" s="69">
        <v>42.5</v>
      </c>
      <c r="I61" s="69">
        <v>12.1</v>
      </c>
      <c r="J61" s="69">
        <v>4.8</v>
      </c>
    </row>
    <row r="62" spans="1:10" x14ac:dyDescent="0.35">
      <c r="A62" s="11" t="s">
        <v>30</v>
      </c>
      <c r="B62" s="49">
        <v>4.2</v>
      </c>
      <c r="C62" s="69">
        <v>0.01</v>
      </c>
      <c r="D62" s="69">
        <v>4.2</v>
      </c>
      <c r="E62" s="49">
        <v>0.02</v>
      </c>
      <c r="F62" s="69">
        <v>4.0999999999999996</v>
      </c>
      <c r="G62" s="69" t="s">
        <v>16</v>
      </c>
      <c r="H62" s="69">
        <v>4.0999999999999996</v>
      </c>
      <c r="I62" s="69">
        <v>0.5</v>
      </c>
      <c r="J62" s="69">
        <v>4.3</v>
      </c>
    </row>
    <row r="63" spans="1:10" x14ac:dyDescent="0.35">
      <c r="A63" s="11" t="s">
        <v>72</v>
      </c>
      <c r="B63" s="49">
        <v>34</v>
      </c>
      <c r="C63" s="69">
        <v>0.01</v>
      </c>
      <c r="D63" s="69">
        <v>33.799999999999997</v>
      </c>
      <c r="E63" s="49">
        <v>0.2</v>
      </c>
      <c r="F63" s="69">
        <v>34.299999999999997</v>
      </c>
      <c r="G63" s="69">
        <v>3.0000000000000001E-3</v>
      </c>
      <c r="H63" s="69">
        <v>29.3</v>
      </c>
      <c r="I63" s="69">
        <v>2.8</v>
      </c>
      <c r="J63" s="69">
        <v>43.4</v>
      </c>
    </row>
    <row r="64" spans="1:10" ht="24" x14ac:dyDescent="0.35">
      <c r="A64" s="11" t="s">
        <v>73</v>
      </c>
      <c r="B64" s="49">
        <v>0.1</v>
      </c>
      <c r="C64" s="69" t="s">
        <v>16</v>
      </c>
      <c r="D64" s="69">
        <v>0.1</v>
      </c>
      <c r="E64" s="49">
        <v>4.0000000000000001E-3</v>
      </c>
      <c r="F64" s="69">
        <v>0.1</v>
      </c>
      <c r="G64" s="69" t="s">
        <v>16</v>
      </c>
      <c r="H64" s="69">
        <v>2.4</v>
      </c>
      <c r="I64" s="69">
        <v>0.3</v>
      </c>
      <c r="J64" s="69">
        <v>0.1</v>
      </c>
    </row>
    <row r="65" spans="1:13" ht="24" x14ac:dyDescent="0.35">
      <c r="A65" s="11" t="s">
        <v>74</v>
      </c>
      <c r="B65" s="49">
        <v>7.6</v>
      </c>
      <c r="C65" s="69" t="s">
        <v>16</v>
      </c>
      <c r="D65" s="69">
        <v>5.6</v>
      </c>
      <c r="E65" s="49">
        <v>1</v>
      </c>
      <c r="F65" s="69">
        <v>7.5</v>
      </c>
      <c r="G65" s="69">
        <v>0.02</v>
      </c>
      <c r="H65" s="69">
        <v>43.5</v>
      </c>
      <c r="I65" s="69">
        <v>11.8</v>
      </c>
      <c r="J65" s="69">
        <v>8.4</v>
      </c>
    </row>
    <row r="66" spans="1:13" ht="15" thickBot="1" x14ac:dyDescent="0.4">
      <c r="A66" s="51" t="s">
        <v>75</v>
      </c>
      <c r="B66" s="53">
        <v>57.8</v>
      </c>
      <c r="C66" s="53" t="s">
        <v>16</v>
      </c>
      <c r="D66" s="53">
        <v>54.5</v>
      </c>
      <c r="E66" s="68">
        <v>1.9</v>
      </c>
      <c r="F66" s="53">
        <v>55.3</v>
      </c>
      <c r="G66" s="53">
        <v>0.01</v>
      </c>
      <c r="H66" s="53">
        <v>56.3</v>
      </c>
      <c r="I66" s="53">
        <v>63.8</v>
      </c>
      <c r="J66" s="53">
        <v>69.5</v>
      </c>
    </row>
    <row r="67" spans="1:13" s="4" customFormat="1" ht="15" customHeight="1" x14ac:dyDescent="0.3">
      <c r="A67" s="179" t="s">
        <v>268</v>
      </c>
      <c r="B67" s="179"/>
      <c r="C67" s="179"/>
      <c r="D67" s="179"/>
      <c r="E67" s="179"/>
      <c r="F67" s="179"/>
      <c r="G67" s="179"/>
      <c r="H67" s="179"/>
      <c r="I67" s="179"/>
      <c r="J67" s="179"/>
      <c r="L67" s="66"/>
      <c r="M67" s="66"/>
    </row>
    <row r="68" spans="1:13" x14ac:dyDescent="0.35">
      <c r="A68" s="2"/>
    </row>
    <row r="69" spans="1:13" x14ac:dyDescent="0.35">
      <c r="A69" s="1"/>
    </row>
  </sheetData>
  <mergeCells count="16">
    <mergeCell ref="A1:C1"/>
    <mergeCell ref="A67:J67"/>
    <mergeCell ref="A2:J2"/>
    <mergeCell ref="A3:J3"/>
    <mergeCell ref="A4:J4"/>
    <mergeCell ref="A5:A10"/>
    <mergeCell ref="B5:B10"/>
    <mergeCell ref="C5:E6"/>
    <mergeCell ref="F5:F10"/>
    <mergeCell ref="G5:G10"/>
    <mergeCell ref="H5:H10"/>
    <mergeCell ref="I5:I10"/>
    <mergeCell ref="J5:J10"/>
    <mergeCell ref="C7:C10"/>
    <mergeCell ref="D7:D10"/>
    <mergeCell ref="E7:E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FAFD-3D99-4289-8E27-508F4043A42D}">
  <dimension ref="A33:AK108"/>
  <sheetViews>
    <sheetView topLeftCell="A64" workbookViewId="0">
      <selection activeCell="O82" sqref="O82"/>
    </sheetView>
  </sheetViews>
  <sheetFormatPr defaultColWidth="6" defaultRowHeight="14.5" x14ac:dyDescent="0.35"/>
  <cols>
    <col min="35" max="35" width="8.1796875" bestFit="1" customWidth="1"/>
  </cols>
  <sheetData>
    <row r="33" spans="1:37" x14ac:dyDescent="0.35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</row>
    <row r="34" spans="1:37" ht="123" x14ac:dyDescent="0.35">
      <c r="A34" s="112"/>
      <c r="B34" s="115" t="s">
        <v>325</v>
      </c>
      <c r="C34" s="115" t="s">
        <v>9</v>
      </c>
      <c r="D34" s="144" t="s">
        <v>345</v>
      </c>
      <c r="E34" s="115" t="s">
        <v>12</v>
      </c>
      <c r="F34" s="115" t="s">
        <v>335</v>
      </c>
      <c r="G34" s="150" t="s">
        <v>346</v>
      </c>
      <c r="H34" s="115" t="s">
        <v>305</v>
      </c>
      <c r="I34" s="115" t="s">
        <v>326</v>
      </c>
      <c r="J34" s="115" t="s">
        <v>306</v>
      </c>
      <c r="K34" s="115" t="s">
        <v>307</v>
      </c>
      <c r="L34" s="115" t="s">
        <v>308</v>
      </c>
      <c r="M34" s="115" t="s">
        <v>309</v>
      </c>
      <c r="N34" s="115" t="s">
        <v>149</v>
      </c>
      <c r="O34" s="115" t="s">
        <v>310</v>
      </c>
      <c r="P34" s="115" t="s">
        <v>311</v>
      </c>
      <c r="Q34" s="115" t="s">
        <v>312</v>
      </c>
      <c r="R34" s="115" t="s">
        <v>313</v>
      </c>
      <c r="S34" s="115" t="s">
        <v>314</v>
      </c>
      <c r="T34" s="115" t="s">
        <v>315</v>
      </c>
      <c r="U34" s="115" t="s">
        <v>316</v>
      </c>
      <c r="V34" s="115" t="s">
        <v>317</v>
      </c>
      <c r="W34" s="115" t="s">
        <v>318</v>
      </c>
      <c r="X34" s="115" t="s">
        <v>319</v>
      </c>
      <c r="Y34" s="115" t="s">
        <v>321</v>
      </c>
      <c r="Z34" s="115" t="s">
        <v>320</v>
      </c>
      <c r="AA34" s="115" t="s">
        <v>322</v>
      </c>
      <c r="AB34" s="115" t="s">
        <v>331</v>
      </c>
      <c r="AC34" s="115" t="s">
        <v>323</v>
      </c>
      <c r="AD34" s="115" t="s">
        <v>324</v>
      </c>
      <c r="AE34" s="115" t="s">
        <v>153</v>
      </c>
      <c r="AF34" s="115" t="s">
        <v>152</v>
      </c>
      <c r="AG34" s="150" t="s">
        <v>347</v>
      </c>
      <c r="AI34" s="115" t="s">
        <v>348</v>
      </c>
      <c r="AJ34" s="115" t="s">
        <v>350</v>
      </c>
      <c r="AK34" s="115" t="s">
        <v>349</v>
      </c>
    </row>
    <row r="35" spans="1:37" x14ac:dyDescent="0.35">
      <c r="A35" s="133">
        <v>2005</v>
      </c>
      <c r="B35" s="114">
        <v>2727.1000000000004</v>
      </c>
      <c r="C35" s="114">
        <v>31.9</v>
      </c>
      <c r="D35" s="145">
        <f>B35+C35</f>
        <v>2759.0000000000005</v>
      </c>
      <c r="E35" s="114">
        <v>802.2</v>
      </c>
      <c r="F35" s="114">
        <v>1956.8</v>
      </c>
      <c r="G35" s="151">
        <f>E35+F35</f>
        <v>2759</v>
      </c>
      <c r="H35" s="114">
        <v>425.8</v>
      </c>
      <c r="I35" s="114">
        <v>305.49999999999994</v>
      </c>
      <c r="J35" s="114">
        <v>82.3</v>
      </c>
      <c r="K35" s="114">
        <v>17.899999999999999</v>
      </c>
      <c r="L35" s="114">
        <v>21.4</v>
      </c>
      <c r="M35" s="114">
        <v>59.599999999999994</v>
      </c>
      <c r="N35" s="114">
        <v>303.5</v>
      </c>
      <c r="O35" s="114">
        <v>15.4</v>
      </c>
      <c r="P35" s="114">
        <v>2.2999999999999998</v>
      </c>
      <c r="Q35" s="114">
        <v>0.2</v>
      </c>
      <c r="R35" s="114">
        <v>3.5999999999999996</v>
      </c>
      <c r="S35" s="114">
        <v>13.3</v>
      </c>
      <c r="T35" s="114">
        <v>35.900000000000006</v>
      </c>
      <c r="U35" s="114">
        <v>36.9</v>
      </c>
      <c r="V35" s="114">
        <v>2.8</v>
      </c>
      <c r="W35" s="114">
        <v>23.400000000000002</v>
      </c>
      <c r="X35" s="114">
        <v>140.70000000000002</v>
      </c>
      <c r="Y35" s="114">
        <v>8.1999999999999993</v>
      </c>
      <c r="Z35" s="114">
        <v>4.9000000000000004</v>
      </c>
      <c r="AA35" s="114">
        <v>9.9</v>
      </c>
      <c r="AB35" s="114">
        <v>42.7</v>
      </c>
      <c r="AC35" s="114">
        <v>8.7999999999999989</v>
      </c>
      <c r="AD35" s="114">
        <v>109.4</v>
      </c>
      <c r="AE35" s="114">
        <v>197.40000000000003</v>
      </c>
      <c r="AF35" s="114">
        <v>85</v>
      </c>
      <c r="AG35" s="151">
        <f>SUM(H35:AF35)+E35</f>
        <v>2759.0000000000009</v>
      </c>
      <c r="AI35" s="114">
        <f>D35-G35</f>
        <v>0</v>
      </c>
      <c r="AJ35" s="114">
        <f>D35-AG35</f>
        <v>0</v>
      </c>
      <c r="AK35" s="114">
        <f>AVERAGE(AI35:AJ35)</f>
        <v>0</v>
      </c>
    </row>
    <row r="36" spans="1:37" x14ac:dyDescent="0.35">
      <c r="A36" s="133">
        <v>2006</v>
      </c>
      <c r="B36" s="114">
        <v>2991.900000000001</v>
      </c>
      <c r="C36" s="114">
        <v>32.1</v>
      </c>
      <c r="D36" s="145">
        <f t="shared" ref="D36:D60" si="0">B36+C36</f>
        <v>3024.0000000000009</v>
      </c>
      <c r="E36" s="114">
        <v>812.7</v>
      </c>
      <c r="F36" s="114">
        <v>2211.3000000000006</v>
      </c>
      <c r="G36" s="151">
        <f t="shared" ref="G36:G60" si="1">E36+F36</f>
        <v>3024.0000000000009</v>
      </c>
      <c r="H36" s="114">
        <v>442.10000000000008</v>
      </c>
      <c r="I36" s="114">
        <v>316.79999999999995</v>
      </c>
      <c r="J36" s="114">
        <v>82.899999999999991</v>
      </c>
      <c r="K36" s="114">
        <v>15.9</v>
      </c>
      <c r="L36" s="114">
        <v>20.100000000000001</v>
      </c>
      <c r="M36" s="114">
        <v>64.100000000000009</v>
      </c>
      <c r="N36" s="114">
        <v>302.5</v>
      </c>
      <c r="O36" s="114">
        <v>27</v>
      </c>
      <c r="P36" s="114">
        <v>4.5</v>
      </c>
      <c r="Q36" s="114">
        <v>0.4</v>
      </c>
      <c r="R36" s="114">
        <v>6.4</v>
      </c>
      <c r="S36" s="114">
        <v>25.8</v>
      </c>
      <c r="T36" s="114">
        <v>54.6</v>
      </c>
      <c r="U36" s="114">
        <v>64.8</v>
      </c>
      <c r="V36" s="114">
        <v>4.9000000000000004</v>
      </c>
      <c r="W36" s="114">
        <v>36.700000000000003</v>
      </c>
      <c r="X36" s="114">
        <v>238</v>
      </c>
      <c r="Y36" s="114">
        <v>17.399999999999999</v>
      </c>
      <c r="Z36" s="114">
        <v>9.6</v>
      </c>
      <c r="AA36" s="114">
        <v>20.3</v>
      </c>
      <c r="AB36" s="114">
        <v>47.800000000000004</v>
      </c>
      <c r="AC36" s="114">
        <v>10.9</v>
      </c>
      <c r="AD36" s="114">
        <v>112.3</v>
      </c>
      <c r="AE36" s="114">
        <v>205.20000000000002</v>
      </c>
      <c r="AF36" s="114">
        <v>80.300000000000011</v>
      </c>
      <c r="AG36" s="151">
        <f t="shared" ref="AG36:AG60" si="2">SUM(H36:AF36)+E36</f>
        <v>3024</v>
      </c>
      <c r="AI36" s="114">
        <f t="shared" ref="AI36:AI60" si="3">D36-G36</f>
        <v>0</v>
      </c>
      <c r="AJ36" s="114">
        <f t="shared" ref="AJ36:AJ60" si="4">D36-AG36</f>
        <v>0</v>
      </c>
      <c r="AK36" s="114">
        <f t="shared" ref="AK36:AK63" si="5">AVERAGE(AI36:AJ36)</f>
        <v>0</v>
      </c>
    </row>
    <row r="37" spans="1:37" x14ac:dyDescent="0.35">
      <c r="A37" s="133">
        <v>2007</v>
      </c>
      <c r="B37" s="114">
        <v>2808.12</v>
      </c>
      <c r="C37" s="114">
        <v>31.6</v>
      </c>
      <c r="D37" s="145">
        <f t="shared" si="0"/>
        <v>2839.72</v>
      </c>
      <c r="E37" s="114">
        <v>830.5</v>
      </c>
      <c r="F37" s="114">
        <v>2009.22</v>
      </c>
      <c r="G37" s="151">
        <f t="shared" si="1"/>
        <v>2839.7200000000003</v>
      </c>
      <c r="H37" s="114">
        <v>432.8</v>
      </c>
      <c r="I37" s="114">
        <v>326.60000000000002</v>
      </c>
      <c r="J37" s="114">
        <v>86.1</v>
      </c>
      <c r="K37" s="114">
        <v>22.299999999999997</v>
      </c>
      <c r="L37" s="114">
        <v>20.599999999999998</v>
      </c>
      <c r="M37" s="114">
        <v>69.400000000000006</v>
      </c>
      <c r="N37" s="114">
        <v>301.73</v>
      </c>
      <c r="O37" s="114">
        <v>15.41</v>
      </c>
      <c r="P37" s="114">
        <v>1.9800000000000002</v>
      </c>
      <c r="Q37" s="114">
        <v>0.21000000000000002</v>
      </c>
      <c r="R37" s="114">
        <v>3.7</v>
      </c>
      <c r="S37" s="114">
        <v>13.2</v>
      </c>
      <c r="T37" s="114">
        <v>34.520000000000003</v>
      </c>
      <c r="U37" s="114">
        <v>35.6</v>
      </c>
      <c r="V37" s="114">
        <v>2.76</v>
      </c>
      <c r="W37" s="114">
        <v>25</v>
      </c>
      <c r="X37" s="114">
        <v>136.9</v>
      </c>
      <c r="Y37" s="114">
        <v>7.3900000000000006</v>
      </c>
      <c r="Z37" s="114">
        <v>4.0999999999999996</v>
      </c>
      <c r="AA37" s="114">
        <v>8.2099999999999991</v>
      </c>
      <c r="AB37" s="114">
        <v>46.3</v>
      </c>
      <c r="AC37" s="114">
        <v>11.2</v>
      </c>
      <c r="AD37" s="114">
        <v>115</v>
      </c>
      <c r="AE37" s="114">
        <v>203.91000000000003</v>
      </c>
      <c r="AF37" s="114">
        <v>84.3</v>
      </c>
      <c r="AG37" s="151">
        <f t="shared" si="2"/>
        <v>2839.7200000000003</v>
      </c>
      <c r="AI37" s="114">
        <f t="shared" si="3"/>
        <v>0</v>
      </c>
      <c r="AJ37" s="114">
        <f t="shared" si="4"/>
        <v>0</v>
      </c>
      <c r="AK37" s="114">
        <f t="shared" si="5"/>
        <v>0</v>
      </c>
    </row>
    <row r="38" spans="1:37" x14ac:dyDescent="0.35">
      <c r="A38" s="133">
        <v>2008</v>
      </c>
      <c r="B38" s="114">
        <v>2825.6200000000003</v>
      </c>
      <c r="C38" s="114">
        <v>37.6</v>
      </c>
      <c r="D38" s="145">
        <f t="shared" si="0"/>
        <v>2863.2200000000003</v>
      </c>
      <c r="E38" s="114">
        <v>819.2</v>
      </c>
      <c r="F38" s="114">
        <v>2044.0200000000004</v>
      </c>
      <c r="G38" s="151">
        <f t="shared" si="1"/>
        <v>2863.2200000000003</v>
      </c>
      <c r="H38" s="114">
        <v>438.20000000000005</v>
      </c>
      <c r="I38" s="114">
        <v>339.90000000000003</v>
      </c>
      <c r="J38" s="114">
        <v>85.800000000000011</v>
      </c>
      <c r="K38" s="114">
        <v>22.14</v>
      </c>
      <c r="L38" s="114">
        <v>20.72</v>
      </c>
      <c r="M38" s="114">
        <v>71.100000000000009</v>
      </c>
      <c r="N38" s="114">
        <v>299.29999999999995</v>
      </c>
      <c r="O38" s="114">
        <v>15.32</v>
      </c>
      <c r="P38" s="114">
        <v>1.96</v>
      </c>
      <c r="Q38" s="114">
        <v>0.21000000000000002</v>
      </c>
      <c r="R38" s="114">
        <v>3.91</v>
      </c>
      <c r="S38" s="114">
        <v>14.2</v>
      </c>
      <c r="T38" s="114">
        <v>35.700000000000003</v>
      </c>
      <c r="U38" s="114">
        <v>32.9</v>
      </c>
      <c r="V38" s="114">
        <v>2.86</v>
      </c>
      <c r="W38" s="114">
        <v>27.5</v>
      </c>
      <c r="X38" s="114">
        <v>135.30000000000001</v>
      </c>
      <c r="Y38" s="114">
        <v>9.61</v>
      </c>
      <c r="Z38" s="114">
        <v>5.4</v>
      </c>
      <c r="AA38" s="114">
        <v>9.7100000000000009</v>
      </c>
      <c r="AB38" s="114">
        <v>50.599999999999994</v>
      </c>
      <c r="AC38" s="114">
        <v>11.180000000000001</v>
      </c>
      <c r="AD38" s="114">
        <v>114.72000000000001</v>
      </c>
      <c r="AE38" s="114">
        <v>210.03</v>
      </c>
      <c r="AF38" s="114">
        <v>85.75</v>
      </c>
      <c r="AG38" s="151">
        <f t="shared" si="2"/>
        <v>2863.2200000000003</v>
      </c>
      <c r="AI38" s="114">
        <f t="shared" si="3"/>
        <v>0</v>
      </c>
      <c r="AJ38" s="114">
        <f t="shared" si="4"/>
        <v>0</v>
      </c>
      <c r="AK38" s="114">
        <f t="shared" si="5"/>
        <v>0</v>
      </c>
    </row>
    <row r="39" spans="1:37" x14ac:dyDescent="0.35">
      <c r="A39" s="133">
        <v>2009</v>
      </c>
      <c r="B39" s="114">
        <v>2751.33</v>
      </c>
      <c r="C39" s="114">
        <v>32.099999999999994</v>
      </c>
      <c r="D39" s="145">
        <f t="shared" si="0"/>
        <v>2783.43</v>
      </c>
      <c r="E39" s="114">
        <v>816.1</v>
      </c>
      <c r="F39" s="114">
        <v>1967.3299999999997</v>
      </c>
      <c r="G39" s="151">
        <f t="shared" si="1"/>
        <v>2783.43</v>
      </c>
      <c r="H39" s="114">
        <v>407.8</v>
      </c>
      <c r="I39" s="114">
        <v>341.7</v>
      </c>
      <c r="J39" s="114">
        <v>87.3</v>
      </c>
      <c r="K39" s="114">
        <v>22.700000000000003</v>
      </c>
      <c r="L39" s="114">
        <v>20.019999999999996</v>
      </c>
      <c r="M39" s="114">
        <v>64.400000000000006</v>
      </c>
      <c r="N39" s="114">
        <v>281.89999999999998</v>
      </c>
      <c r="O39" s="114">
        <v>14.5</v>
      </c>
      <c r="P39" s="114">
        <v>2.2000000000000002</v>
      </c>
      <c r="Q39" s="114">
        <v>0.2</v>
      </c>
      <c r="R39" s="114">
        <v>3.9000000000000004</v>
      </c>
      <c r="S39" s="114">
        <v>12.5</v>
      </c>
      <c r="T39" s="114">
        <v>36.299999999999997</v>
      </c>
      <c r="U39" s="114">
        <v>36.900000000000006</v>
      </c>
      <c r="V39" s="114">
        <v>2.5999999999999996</v>
      </c>
      <c r="W39" s="114">
        <v>24.900000000000002</v>
      </c>
      <c r="X39" s="114">
        <v>122.2</v>
      </c>
      <c r="Y39" s="114">
        <v>10.399999999999999</v>
      </c>
      <c r="Z39" s="114">
        <v>4.8</v>
      </c>
      <c r="AA39" s="114">
        <v>8.6000000000000014</v>
      </c>
      <c r="AB39" s="114">
        <v>54</v>
      </c>
      <c r="AC39" s="114">
        <v>11.11</v>
      </c>
      <c r="AD39" s="114">
        <v>100.74999999999997</v>
      </c>
      <c r="AE39" s="114">
        <v>215.83</v>
      </c>
      <c r="AF39" s="114">
        <v>79.820000000000007</v>
      </c>
      <c r="AG39" s="151">
        <f t="shared" si="2"/>
        <v>2783.43</v>
      </c>
      <c r="AI39" s="114">
        <f t="shared" si="3"/>
        <v>0</v>
      </c>
      <c r="AJ39" s="114">
        <f t="shared" si="4"/>
        <v>0</v>
      </c>
      <c r="AK39" s="114">
        <f t="shared" si="5"/>
        <v>0</v>
      </c>
    </row>
    <row r="40" spans="1:37" x14ac:dyDescent="0.35">
      <c r="A40" s="133">
        <v>2010</v>
      </c>
      <c r="B40" s="114">
        <v>2892.7800000000007</v>
      </c>
      <c r="C40" s="114">
        <v>30.299999999999997</v>
      </c>
      <c r="D40" s="145">
        <f t="shared" si="0"/>
        <v>2923.0800000000008</v>
      </c>
      <c r="E40" s="114">
        <v>853.30000000000007</v>
      </c>
      <c r="F40" s="114">
        <v>2069.7799999999997</v>
      </c>
      <c r="G40" s="151">
        <f t="shared" si="1"/>
        <v>2923.08</v>
      </c>
      <c r="H40" s="114">
        <v>431.4</v>
      </c>
      <c r="I40" s="114">
        <v>359.90000000000003</v>
      </c>
      <c r="J40" s="114">
        <v>93.9</v>
      </c>
      <c r="K40" s="114">
        <v>22.04</v>
      </c>
      <c r="L40" s="114">
        <v>18.060000000000002</v>
      </c>
      <c r="M40" s="114">
        <v>66.11</v>
      </c>
      <c r="N40" s="114">
        <v>298.8</v>
      </c>
      <c r="O40" s="114">
        <v>15.52</v>
      </c>
      <c r="P40" s="114">
        <v>2.4500000000000002</v>
      </c>
      <c r="Q40" s="114">
        <v>0.23</v>
      </c>
      <c r="R40" s="114">
        <v>4.01</v>
      </c>
      <c r="S40" s="114">
        <v>13.91</v>
      </c>
      <c r="T40" s="114">
        <v>39.5</v>
      </c>
      <c r="U40" s="114">
        <v>40.239999999999995</v>
      </c>
      <c r="V40" s="114">
        <v>3.2800000000000002</v>
      </c>
      <c r="W40" s="114">
        <v>25.77</v>
      </c>
      <c r="X40" s="114">
        <v>128.80000000000001</v>
      </c>
      <c r="Y40" s="114">
        <v>9.3500000000000014</v>
      </c>
      <c r="Z40" s="114">
        <v>5.21</v>
      </c>
      <c r="AA40" s="114">
        <v>9.01</v>
      </c>
      <c r="AB40" s="114">
        <v>57.400000000000006</v>
      </c>
      <c r="AC40" s="114">
        <v>11.11</v>
      </c>
      <c r="AD40" s="114">
        <v>110.91999999999999</v>
      </c>
      <c r="AE40" s="114">
        <v>220.03</v>
      </c>
      <c r="AF40" s="114">
        <v>82.83</v>
      </c>
      <c r="AG40" s="151">
        <f t="shared" si="2"/>
        <v>2923.0800000000004</v>
      </c>
      <c r="AI40" s="114">
        <f t="shared" si="3"/>
        <v>0</v>
      </c>
      <c r="AJ40" s="114">
        <f t="shared" si="4"/>
        <v>0</v>
      </c>
      <c r="AK40" s="114">
        <f t="shared" si="5"/>
        <v>0</v>
      </c>
    </row>
    <row r="41" spans="1:37" x14ac:dyDescent="0.35">
      <c r="A41" s="133">
        <v>2011</v>
      </c>
      <c r="B41" s="114">
        <v>2931.23</v>
      </c>
      <c r="C41" s="114">
        <v>36.699999999999996</v>
      </c>
      <c r="D41" s="145">
        <f t="shared" si="0"/>
        <v>2967.93</v>
      </c>
      <c r="E41" s="114">
        <v>847.7</v>
      </c>
      <c r="F41" s="114">
        <v>2120.2300000000005</v>
      </c>
      <c r="G41" s="151">
        <f t="shared" si="1"/>
        <v>2967.9300000000003</v>
      </c>
      <c r="H41" s="114">
        <v>436.8</v>
      </c>
      <c r="I41" s="114">
        <v>374.60000000000008</v>
      </c>
      <c r="J41" s="114">
        <v>96.3</v>
      </c>
      <c r="K41" s="114">
        <v>23.369999999999997</v>
      </c>
      <c r="L41" s="114">
        <v>17.649999999999999</v>
      </c>
      <c r="M41" s="114">
        <v>67.3</v>
      </c>
      <c r="N41" s="114">
        <v>305.60000000000002</v>
      </c>
      <c r="O41" s="114">
        <v>16.3</v>
      </c>
      <c r="P41" s="114">
        <v>2</v>
      </c>
      <c r="Q41" s="114">
        <v>0.2</v>
      </c>
      <c r="R41" s="114">
        <v>3.9000000000000004</v>
      </c>
      <c r="S41" s="114">
        <v>14.100000000000001</v>
      </c>
      <c r="T41" s="114">
        <v>41.5</v>
      </c>
      <c r="U41" s="114">
        <v>38.700000000000003</v>
      </c>
      <c r="V41" s="114">
        <v>3.2</v>
      </c>
      <c r="W41" s="114">
        <v>27</v>
      </c>
      <c r="X41" s="114">
        <v>131.5</v>
      </c>
      <c r="Y41" s="114">
        <v>8.7000000000000011</v>
      </c>
      <c r="Z41" s="114">
        <v>5.0999999999999996</v>
      </c>
      <c r="AA41" s="114">
        <v>8.6999999999999993</v>
      </c>
      <c r="AB41" s="114">
        <v>60.7</v>
      </c>
      <c r="AC41" s="114">
        <v>10.91</v>
      </c>
      <c r="AD41" s="114">
        <v>116.33</v>
      </c>
      <c r="AE41" s="114">
        <v>226.64000000000001</v>
      </c>
      <c r="AF41" s="114">
        <v>83.13</v>
      </c>
      <c r="AG41" s="151">
        <f t="shared" si="2"/>
        <v>2967.9300000000003</v>
      </c>
      <c r="AI41" s="114">
        <f t="shared" si="3"/>
        <v>0</v>
      </c>
      <c r="AJ41" s="114">
        <f t="shared" si="4"/>
        <v>0</v>
      </c>
      <c r="AK41" s="114">
        <f t="shared" si="5"/>
        <v>0</v>
      </c>
    </row>
    <row r="42" spans="1:37" x14ac:dyDescent="0.35">
      <c r="A42" s="133">
        <v>2012</v>
      </c>
      <c r="B42" s="114">
        <v>2928.4700000000003</v>
      </c>
      <c r="C42" s="114">
        <v>32.4</v>
      </c>
      <c r="D42" s="145">
        <f t="shared" si="0"/>
        <v>2960.8700000000003</v>
      </c>
      <c r="E42" s="114">
        <v>846.99999999999989</v>
      </c>
      <c r="F42" s="114">
        <v>2113.8700000000003</v>
      </c>
      <c r="G42" s="151">
        <f t="shared" si="1"/>
        <v>2960.8700000000003</v>
      </c>
      <c r="H42" s="114">
        <v>438.59999999999997</v>
      </c>
      <c r="I42" s="114">
        <v>393.59999999999997</v>
      </c>
      <c r="J42" s="114">
        <v>96.100000000000009</v>
      </c>
      <c r="K42" s="114">
        <v>21.2</v>
      </c>
      <c r="L42" s="114">
        <v>10.050000000000001</v>
      </c>
      <c r="M42" s="114">
        <v>70.400000000000006</v>
      </c>
      <c r="N42" s="114">
        <v>298.10000000000002</v>
      </c>
      <c r="O42" s="114">
        <v>16.399999999999999</v>
      </c>
      <c r="P42" s="114">
        <v>1.8000000000000003</v>
      </c>
      <c r="Q42" s="114">
        <v>0.2</v>
      </c>
      <c r="R42" s="114">
        <v>3.8000000000000003</v>
      </c>
      <c r="S42" s="114">
        <v>15</v>
      </c>
      <c r="T42" s="114">
        <v>43.2</v>
      </c>
      <c r="U42" s="114">
        <v>38.6</v>
      </c>
      <c r="V42" s="114">
        <v>3.1000000000000005</v>
      </c>
      <c r="W42" s="114">
        <v>28.5</v>
      </c>
      <c r="X42" s="114">
        <v>122.9</v>
      </c>
      <c r="Y42" s="114">
        <v>9.2000000000000011</v>
      </c>
      <c r="Z42" s="114">
        <v>4.9000000000000004</v>
      </c>
      <c r="AA42" s="114">
        <v>9</v>
      </c>
      <c r="AB42" s="114">
        <v>58.6</v>
      </c>
      <c r="AC42" s="114">
        <v>12.5</v>
      </c>
      <c r="AD42" s="114">
        <v>111.22</v>
      </c>
      <c r="AE42" s="114">
        <v>226.14000000000001</v>
      </c>
      <c r="AF42" s="114">
        <v>80.760000000000005</v>
      </c>
      <c r="AG42" s="151">
        <f t="shared" si="2"/>
        <v>2960.8700000000003</v>
      </c>
      <c r="AI42" s="114">
        <f t="shared" si="3"/>
        <v>0</v>
      </c>
      <c r="AJ42" s="114">
        <f t="shared" si="4"/>
        <v>0</v>
      </c>
      <c r="AK42" s="114">
        <f t="shared" si="5"/>
        <v>0</v>
      </c>
    </row>
    <row r="43" spans="1:37" x14ac:dyDescent="0.35">
      <c r="A43" s="133">
        <v>2013</v>
      </c>
      <c r="B43" s="114">
        <v>2937.7799999999997</v>
      </c>
      <c r="C43" s="114">
        <v>34.9</v>
      </c>
      <c r="D43" s="145">
        <f t="shared" si="0"/>
        <v>2972.68</v>
      </c>
      <c r="E43" s="114">
        <v>885.49999999999989</v>
      </c>
      <c r="F43" s="114">
        <v>2087.1799999999998</v>
      </c>
      <c r="G43" s="151">
        <f t="shared" si="1"/>
        <v>2972.68</v>
      </c>
      <c r="H43" s="114">
        <v>408.20000000000005</v>
      </c>
      <c r="I43" s="114">
        <v>398.59999999999997</v>
      </c>
      <c r="J43" s="114">
        <v>99.3</v>
      </c>
      <c r="K43" s="114">
        <v>23.31</v>
      </c>
      <c r="L43" s="114">
        <v>15.23</v>
      </c>
      <c r="M43" s="114">
        <v>68.73</v>
      </c>
      <c r="N43" s="114">
        <v>290.63</v>
      </c>
      <c r="O43" s="114">
        <v>15.49</v>
      </c>
      <c r="P43" s="114">
        <v>1.8000000000000003</v>
      </c>
      <c r="Q43" s="114">
        <v>0.21000000000000002</v>
      </c>
      <c r="R43" s="114">
        <v>3.1</v>
      </c>
      <c r="S43" s="114">
        <v>14.01</v>
      </c>
      <c r="T43" s="114">
        <v>48.6</v>
      </c>
      <c r="U43" s="114">
        <v>36.39</v>
      </c>
      <c r="V43" s="114">
        <v>3.46</v>
      </c>
      <c r="W43" s="114">
        <v>27.710000000000004</v>
      </c>
      <c r="X43" s="114">
        <v>117.00000000000001</v>
      </c>
      <c r="Y43" s="114">
        <v>8.7100000000000009</v>
      </c>
      <c r="Z43" s="114">
        <v>4.51</v>
      </c>
      <c r="AA43" s="114">
        <v>8.2199999999999989</v>
      </c>
      <c r="AB43" s="114">
        <v>56.11</v>
      </c>
      <c r="AC43" s="114">
        <v>13.1</v>
      </c>
      <c r="AD43" s="114">
        <v>111.12999999999998</v>
      </c>
      <c r="AE43" s="114">
        <v>232.93999999999997</v>
      </c>
      <c r="AF43" s="114">
        <v>80.69</v>
      </c>
      <c r="AG43" s="151">
        <f t="shared" si="2"/>
        <v>2972.68</v>
      </c>
      <c r="AI43" s="114">
        <f t="shared" si="3"/>
        <v>0</v>
      </c>
      <c r="AJ43" s="114">
        <f t="shared" si="4"/>
        <v>0</v>
      </c>
      <c r="AK43" s="114">
        <f t="shared" si="5"/>
        <v>0</v>
      </c>
    </row>
    <row r="44" spans="1:37" x14ac:dyDescent="0.35">
      <c r="A44" s="133">
        <v>2014</v>
      </c>
      <c r="B44" s="114">
        <v>2936.0709999999999</v>
      </c>
      <c r="C44" s="114">
        <v>36.900000000000006</v>
      </c>
      <c r="D44" s="145">
        <f t="shared" si="0"/>
        <v>2972.971</v>
      </c>
      <c r="E44" s="114">
        <v>853.8</v>
      </c>
      <c r="F44" s="114">
        <v>2119.1709999999998</v>
      </c>
      <c r="G44" s="151">
        <f t="shared" si="1"/>
        <v>2972.9709999999995</v>
      </c>
      <c r="H44" s="114">
        <v>403.59999999999997</v>
      </c>
      <c r="I44" s="114">
        <v>419.20000000000005</v>
      </c>
      <c r="J44" s="114">
        <v>106.1</v>
      </c>
      <c r="K44" s="114">
        <v>25.91</v>
      </c>
      <c r="L44" s="114">
        <v>17.32</v>
      </c>
      <c r="M44" s="114">
        <v>77.41</v>
      </c>
      <c r="N44" s="114">
        <v>283.52</v>
      </c>
      <c r="O44" s="114">
        <v>14.143999999999998</v>
      </c>
      <c r="P44" s="114">
        <v>1.0329999999999999</v>
      </c>
      <c r="Q44" s="114">
        <v>0.23</v>
      </c>
      <c r="R44" s="114">
        <v>3.5</v>
      </c>
      <c r="S44" s="114">
        <v>12.81</v>
      </c>
      <c r="T44" s="114">
        <v>46.5</v>
      </c>
      <c r="U44" s="114">
        <v>36.299999999999997</v>
      </c>
      <c r="V44" s="114">
        <v>2.6</v>
      </c>
      <c r="W44" s="114">
        <v>27.920999999999999</v>
      </c>
      <c r="X44" s="114">
        <v>119.00000000000001</v>
      </c>
      <c r="Y44" s="114">
        <v>5.5400000000000009</v>
      </c>
      <c r="Z44" s="114">
        <v>4.1210000000000004</v>
      </c>
      <c r="AA44" s="114">
        <v>8.92</v>
      </c>
      <c r="AB44" s="114">
        <v>58.51</v>
      </c>
      <c r="AC44" s="114">
        <v>13.200000000000001</v>
      </c>
      <c r="AD44" s="114">
        <v>108.94199999999999</v>
      </c>
      <c r="AE44" s="114">
        <v>237.34</v>
      </c>
      <c r="AF44" s="114">
        <v>85.5</v>
      </c>
      <c r="AG44" s="151">
        <f t="shared" si="2"/>
        <v>2972.9709999999995</v>
      </c>
      <c r="AI44" s="114">
        <f t="shared" si="3"/>
        <v>0</v>
      </c>
      <c r="AJ44" s="114">
        <f t="shared" si="4"/>
        <v>0</v>
      </c>
      <c r="AK44" s="114">
        <f t="shared" si="5"/>
        <v>0</v>
      </c>
    </row>
    <row r="45" spans="1:37" x14ac:dyDescent="0.35">
      <c r="A45" s="133">
        <v>2015</v>
      </c>
      <c r="B45" s="114">
        <v>2922.4802</v>
      </c>
      <c r="C45" s="114">
        <v>38.300000000000004</v>
      </c>
      <c r="D45" s="145">
        <f t="shared" si="0"/>
        <v>2960.7802000000001</v>
      </c>
      <c r="E45" s="114">
        <v>880.5</v>
      </c>
      <c r="F45" s="114">
        <v>2080.2802000000001</v>
      </c>
      <c r="G45" s="151">
        <f t="shared" si="1"/>
        <v>2960.7802000000001</v>
      </c>
      <c r="H45" s="114">
        <v>384.2</v>
      </c>
      <c r="I45" s="114">
        <v>404.09999999999997</v>
      </c>
      <c r="J45" s="114">
        <v>109.2</v>
      </c>
      <c r="K45" s="114">
        <v>25.419999999999998</v>
      </c>
      <c r="L45" s="114">
        <v>16.009999999999998</v>
      </c>
      <c r="M45" s="114">
        <v>78.80019999999999</v>
      </c>
      <c r="N45" s="114">
        <v>274.21000000000004</v>
      </c>
      <c r="O45" s="114">
        <v>13.303000000000001</v>
      </c>
      <c r="P45" s="114">
        <v>1.0209999999999999</v>
      </c>
      <c r="Q45" s="114">
        <v>0.20800000000000002</v>
      </c>
      <c r="R45" s="114">
        <v>2.3010000000000002</v>
      </c>
      <c r="S45" s="114">
        <v>12.801</v>
      </c>
      <c r="T45" s="114">
        <v>45.8</v>
      </c>
      <c r="U45" s="114">
        <v>37.5</v>
      </c>
      <c r="V45" s="114">
        <v>2.5999999999999996</v>
      </c>
      <c r="W45" s="114">
        <v>23.120999999999999</v>
      </c>
      <c r="X45" s="114">
        <v>118.69999999999999</v>
      </c>
      <c r="Y45" s="114">
        <v>4.74</v>
      </c>
      <c r="Z45" s="114">
        <v>3.601</v>
      </c>
      <c r="AA45" s="114">
        <v>7.81</v>
      </c>
      <c r="AB45" s="114">
        <v>62.01</v>
      </c>
      <c r="AC45" s="114">
        <v>15.3</v>
      </c>
      <c r="AD45" s="114">
        <v>107.74400000000001</v>
      </c>
      <c r="AE45" s="114">
        <v>251.15</v>
      </c>
      <c r="AF45" s="114">
        <v>78.63000000000001</v>
      </c>
      <c r="AG45" s="151">
        <f t="shared" si="2"/>
        <v>2960.7802000000001</v>
      </c>
      <c r="AI45" s="114">
        <f t="shared" si="3"/>
        <v>0</v>
      </c>
      <c r="AJ45" s="114">
        <f t="shared" si="4"/>
        <v>0</v>
      </c>
      <c r="AK45" s="114">
        <f t="shared" si="5"/>
        <v>0</v>
      </c>
    </row>
    <row r="46" spans="1:37" x14ac:dyDescent="0.35">
      <c r="A46" s="133">
        <v>2016</v>
      </c>
      <c r="B46" s="114">
        <v>2963.6610000000001</v>
      </c>
      <c r="C46" s="114">
        <v>31.1</v>
      </c>
      <c r="D46" s="145">
        <f t="shared" si="0"/>
        <v>2994.761</v>
      </c>
      <c r="E46" s="114">
        <v>904.39999999999986</v>
      </c>
      <c r="F46" s="114">
        <v>2090.3609999999999</v>
      </c>
      <c r="G46" s="151">
        <f t="shared" si="1"/>
        <v>2994.7609999999995</v>
      </c>
      <c r="H46" s="114">
        <v>380.90000000000003</v>
      </c>
      <c r="I46" s="114">
        <v>407</v>
      </c>
      <c r="J46" s="114">
        <v>106.7</v>
      </c>
      <c r="K46" s="114">
        <v>20.301000000000002</v>
      </c>
      <c r="L46" s="114">
        <v>15.983000000000001</v>
      </c>
      <c r="M46" s="114">
        <v>81.231999999999999</v>
      </c>
      <c r="N46" s="114">
        <v>278.20800000000003</v>
      </c>
      <c r="O46" s="114">
        <v>14.804</v>
      </c>
      <c r="P46" s="114">
        <v>0.90500000000000003</v>
      </c>
      <c r="Q46" s="114">
        <v>0.13999999999999999</v>
      </c>
      <c r="R46" s="114">
        <v>3.9000000000000004</v>
      </c>
      <c r="S46" s="114">
        <v>13.608000000000001</v>
      </c>
      <c r="T46" s="114">
        <v>42.6</v>
      </c>
      <c r="U46" s="114">
        <v>38</v>
      </c>
      <c r="V46" s="114">
        <v>2.5629999999999997</v>
      </c>
      <c r="W46" s="114">
        <v>23.445</v>
      </c>
      <c r="X46" s="114">
        <v>117.70399999999999</v>
      </c>
      <c r="Y46" s="114">
        <v>6.14</v>
      </c>
      <c r="Z46" s="114">
        <v>5.0019999999999998</v>
      </c>
      <c r="AA46" s="114">
        <v>8.4130000000000003</v>
      </c>
      <c r="AB46" s="114">
        <v>63.682000000000002</v>
      </c>
      <c r="AC46" s="114">
        <v>22.536999999999999</v>
      </c>
      <c r="AD46" s="114">
        <v>111.514</v>
      </c>
      <c r="AE46" s="114">
        <v>240.64400000000003</v>
      </c>
      <c r="AF46" s="114">
        <v>84.436000000000007</v>
      </c>
      <c r="AG46" s="151">
        <f t="shared" si="2"/>
        <v>2994.7610000000004</v>
      </c>
      <c r="AI46" s="114">
        <f t="shared" si="3"/>
        <v>0</v>
      </c>
      <c r="AJ46" s="114">
        <f t="shared" si="4"/>
        <v>0</v>
      </c>
      <c r="AK46" s="114">
        <f t="shared" si="5"/>
        <v>0</v>
      </c>
    </row>
    <row r="47" spans="1:37" x14ac:dyDescent="0.35">
      <c r="A47" s="133">
        <v>2017</v>
      </c>
      <c r="B47" s="114">
        <v>2759.6389999999997</v>
      </c>
      <c r="C47" s="114">
        <v>33.200000000000003</v>
      </c>
      <c r="D47" s="145">
        <f t="shared" si="0"/>
        <v>2792.8389999999995</v>
      </c>
      <c r="E47" s="114">
        <v>920.9</v>
      </c>
      <c r="F47" s="114">
        <v>1871.9389999999999</v>
      </c>
      <c r="G47" s="151">
        <f t="shared" si="1"/>
        <v>2792.8389999999999</v>
      </c>
      <c r="H47" s="114">
        <v>380.40000000000003</v>
      </c>
      <c r="I47" s="114">
        <v>404.8</v>
      </c>
      <c r="J47" s="114">
        <v>116.10000000000001</v>
      </c>
      <c r="K47" s="114">
        <v>21.27</v>
      </c>
      <c r="L47" s="114">
        <v>17.7</v>
      </c>
      <c r="M47" s="114">
        <v>78.599999999999994</v>
      </c>
      <c r="N47" s="114">
        <v>285.02</v>
      </c>
      <c r="O47" s="114">
        <v>15.363999999999999</v>
      </c>
      <c r="P47" s="114">
        <v>1.012</v>
      </c>
      <c r="Q47" s="114">
        <v>0.02</v>
      </c>
      <c r="R47" s="114">
        <v>3.9</v>
      </c>
      <c r="S47" s="114">
        <v>12.7</v>
      </c>
      <c r="T47" s="114">
        <v>46.801000000000002</v>
      </c>
      <c r="U47" s="114">
        <v>39.200000000000003</v>
      </c>
      <c r="V47" s="114">
        <v>2.76</v>
      </c>
      <c r="W47" s="114">
        <v>23.04</v>
      </c>
      <c r="X47" s="114">
        <v>119.51</v>
      </c>
      <c r="Y47" s="114">
        <v>3</v>
      </c>
      <c r="Z47" s="114">
        <v>5.2</v>
      </c>
      <c r="AA47" s="114">
        <v>8.93</v>
      </c>
      <c r="AB47" s="114">
        <v>66.900000000000006</v>
      </c>
      <c r="AC47" s="114">
        <v>23.52</v>
      </c>
      <c r="AD47" s="114">
        <v>112.71</v>
      </c>
      <c r="AE47" s="114">
        <v>80.841999999999999</v>
      </c>
      <c r="AF47" s="114">
        <v>2.64</v>
      </c>
      <c r="AG47" s="151">
        <f t="shared" si="2"/>
        <v>2792.8390000000004</v>
      </c>
      <c r="AI47" s="114">
        <f t="shared" si="3"/>
        <v>0</v>
      </c>
      <c r="AJ47" s="114">
        <f t="shared" si="4"/>
        <v>0</v>
      </c>
      <c r="AK47" s="114">
        <f t="shared" si="5"/>
        <v>0</v>
      </c>
    </row>
    <row r="48" spans="1:37" x14ac:dyDescent="0.35">
      <c r="A48" s="133">
        <v>2018</v>
      </c>
      <c r="B48" s="114">
        <v>2830.1360000000004</v>
      </c>
      <c r="C48" s="114">
        <v>33</v>
      </c>
      <c r="D48" s="145">
        <f t="shared" si="0"/>
        <v>2863.1360000000004</v>
      </c>
      <c r="E48" s="114">
        <v>974</v>
      </c>
      <c r="F48" s="114">
        <v>1889.136</v>
      </c>
      <c r="G48" s="151">
        <f t="shared" si="1"/>
        <v>2863.136</v>
      </c>
      <c r="H48" s="114">
        <v>392.1</v>
      </c>
      <c r="I48" s="114">
        <v>414.9</v>
      </c>
      <c r="J48" s="114">
        <v>123.7</v>
      </c>
      <c r="K48" s="114">
        <v>21.800000000000004</v>
      </c>
      <c r="L48" s="114">
        <v>18.18</v>
      </c>
      <c r="M48" s="114">
        <v>79.900000000000006</v>
      </c>
      <c r="N48" s="114">
        <v>286.52</v>
      </c>
      <c r="O48" s="114">
        <v>14.933</v>
      </c>
      <c r="P48" s="114">
        <v>0.91999999999999993</v>
      </c>
      <c r="Q48" s="114">
        <v>0.13</v>
      </c>
      <c r="R48" s="114">
        <v>4.8099999999999996</v>
      </c>
      <c r="S48" s="114">
        <v>13.9</v>
      </c>
      <c r="T48" s="114">
        <v>47.8</v>
      </c>
      <c r="U48" s="114">
        <v>38.799999999999997</v>
      </c>
      <c r="V48" s="114">
        <v>2.75</v>
      </c>
      <c r="W48" s="114">
        <v>21.65</v>
      </c>
      <c r="X48" s="114">
        <v>120.50999999999999</v>
      </c>
      <c r="Y48" s="114">
        <v>3</v>
      </c>
      <c r="Z48" s="114">
        <v>5.0999999999999996</v>
      </c>
      <c r="AA48" s="114">
        <v>9.01</v>
      </c>
      <c r="AB48" s="114">
        <v>68.400000000000006</v>
      </c>
      <c r="AC48" s="114">
        <v>16.433</v>
      </c>
      <c r="AD48" s="114">
        <v>114.42</v>
      </c>
      <c r="AE48" s="114">
        <v>66.73</v>
      </c>
      <c r="AF48" s="114">
        <v>2.74</v>
      </c>
      <c r="AG48" s="151">
        <f t="shared" si="2"/>
        <v>2863.1360000000004</v>
      </c>
      <c r="AI48" s="114">
        <f t="shared" si="3"/>
        <v>0</v>
      </c>
      <c r="AJ48" s="114">
        <f t="shared" si="4"/>
        <v>0</v>
      </c>
      <c r="AK48" s="114">
        <f t="shared" si="5"/>
        <v>0</v>
      </c>
    </row>
    <row r="49" spans="1:37" x14ac:dyDescent="0.35">
      <c r="A49" s="133">
        <v>2019</v>
      </c>
      <c r="B49" s="114">
        <v>2858.7380000000003</v>
      </c>
      <c r="C49" s="114">
        <v>29.9</v>
      </c>
      <c r="D49" s="145">
        <f t="shared" si="0"/>
        <v>2888.6380000000004</v>
      </c>
      <c r="E49" s="114">
        <v>989.19999999999993</v>
      </c>
      <c r="F49" s="114">
        <v>1899.4379999999999</v>
      </c>
      <c r="G49" s="151">
        <f t="shared" si="1"/>
        <v>2888.6379999999999</v>
      </c>
      <c r="H49" s="114">
        <v>379.40000000000003</v>
      </c>
      <c r="I49" s="114">
        <v>417.5</v>
      </c>
      <c r="J49" s="114">
        <v>138.79999999999998</v>
      </c>
      <c r="K49" s="114">
        <v>23.79</v>
      </c>
      <c r="L49" s="114">
        <v>17.75</v>
      </c>
      <c r="M49" s="114">
        <v>80.301000000000002</v>
      </c>
      <c r="N49" s="114">
        <v>291.32</v>
      </c>
      <c r="O49" s="114">
        <v>15.102</v>
      </c>
      <c r="P49" s="114">
        <v>0.89999999999999991</v>
      </c>
      <c r="Q49" s="114">
        <v>0.12000000000000001</v>
      </c>
      <c r="R49" s="114">
        <v>4.71</v>
      </c>
      <c r="S49" s="114">
        <v>14.1</v>
      </c>
      <c r="T49" s="114">
        <v>52.300000000000004</v>
      </c>
      <c r="U49" s="114">
        <v>40.299999999999997</v>
      </c>
      <c r="V49" s="114">
        <v>2.8499999999999996</v>
      </c>
      <c r="W49" s="114">
        <v>22</v>
      </c>
      <c r="X49" s="114">
        <v>117.92</v>
      </c>
      <c r="Y49" s="114">
        <v>6.0000000000000009</v>
      </c>
      <c r="Z49" s="114">
        <v>1.9000000000000001</v>
      </c>
      <c r="AA49" s="114">
        <v>8.91</v>
      </c>
      <c r="AB49" s="114">
        <v>63.51</v>
      </c>
      <c r="AC49" s="114">
        <v>15.126999999999997</v>
      </c>
      <c r="AD49" s="114">
        <v>110.71100000000001</v>
      </c>
      <c r="AE49" s="114">
        <v>71.391999999999996</v>
      </c>
      <c r="AF49" s="114">
        <v>2.7250000000000001</v>
      </c>
      <c r="AG49" s="151">
        <f t="shared" si="2"/>
        <v>2888.6379999999999</v>
      </c>
      <c r="AI49" s="114">
        <f t="shared" si="3"/>
        <v>0</v>
      </c>
      <c r="AJ49" s="114">
        <f t="shared" si="4"/>
        <v>0</v>
      </c>
      <c r="AK49" s="114">
        <f t="shared" si="5"/>
        <v>0</v>
      </c>
    </row>
    <row r="50" spans="1:37" x14ac:dyDescent="0.35">
      <c r="A50" s="133">
        <v>2020</v>
      </c>
      <c r="B50" s="114">
        <v>2749.5611389999999</v>
      </c>
      <c r="C50" s="114">
        <v>31.403860999999999</v>
      </c>
      <c r="D50" s="145">
        <f t="shared" si="0"/>
        <v>2780.9649999999997</v>
      </c>
      <c r="E50" s="114">
        <v>903.40000000000009</v>
      </c>
      <c r="F50" s="114">
        <v>1877.5650000000003</v>
      </c>
      <c r="G50" s="151">
        <f t="shared" si="1"/>
        <v>2780.9650000000001</v>
      </c>
      <c r="H50" s="114">
        <v>382.49999999999994</v>
      </c>
      <c r="I50" s="114">
        <v>426.6</v>
      </c>
      <c r="J50" s="114">
        <v>118.5</v>
      </c>
      <c r="K50" s="114">
        <v>26.6</v>
      </c>
      <c r="L50" s="114">
        <v>18.129999999999995</v>
      </c>
      <c r="M50" s="114">
        <v>86.501000000000005</v>
      </c>
      <c r="N50" s="114">
        <v>287.52</v>
      </c>
      <c r="O50" s="114">
        <v>15.1</v>
      </c>
      <c r="P50" s="114">
        <v>0.94199999999999995</v>
      </c>
      <c r="Q50" s="114">
        <v>0.16300000000000001</v>
      </c>
      <c r="R50" s="114">
        <v>4.8010000000000002</v>
      </c>
      <c r="S50" s="114">
        <v>14.100999999999999</v>
      </c>
      <c r="T50" s="114">
        <v>49.5</v>
      </c>
      <c r="U50" s="114">
        <v>42.599999999999994</v>
      </c>
      <c r="V50" s="114">
        <v>2.5999999999999996</v>
      </c>
      <c r="W50" s="114">
        <v>23.9</v>
      </c>
      <c r="X50" s="114">
        <v>114.42</v>
      </c>
      <c r="Y50" s="114">
        <v>5.0999999999999996</v>
      </c>
      <c r="Z50" s="114">
        <v>3.1</v>
      </c>
      <c r="AA50" s="114">
        <v>7.81</v>
      </c>
      <c r="AB50" s="114">
        <v>60.71</v>
      </c>
      <c r="AC50" s="114">
        <v>12.929999999999998</v>
      </c>
      <c r="AD50" s="114">
        <v>100.413</v>
      </c>
      <c r="AE50" s="114">
        <v>70.12</v>
      </c>
      <c r="AF50" s="114">
        <v>2.9039999999999999</v>
      </c>
      <c r="AG50" s="151">
        <f t="shared" si="2"/>
        <v>2780.9649999999997</v>
      </c>
      <c r="AI50" s="114">
        <f t="shared" si="3"/>
        <v>0</v>
      </c>
      <c r="AJ50" s="114">
        <f t="shared" si="4"/>
        <v>0</v>
      </c>
      <c r="AK50" s="114">
        <f t="shared" si="5"/>
        <v>0</v>
      </c>
    </row>
    <row r="51" spans="1:37" x14ac:dyDescent="0.35">
      <c r="A51" s="133">
        <v>2021</v>
      </c>
      <c r="B51" s="114">
        <v>2886.7945310403147</v>
      </c>
      <c r="C51" s="114">
        <v>39.649047178964608</v>
      </c>
      <c r="D51" s="145">
        <f t="shared" si="0"/>
        <v>2926.4435782192795</v>
      </c>
      <c r="E51" s="114">
        <v>936.58142120000002</v>
      </c>
      <c r="F51" s="114">
        <v>1989.8621570192799</v>
      </c>
      <c r="G51" s="151">
        <f t="shared" si="1"/>
        <v>2926.44357821928</v>
      </c>
      <c r="H51" s="114">
        <v>487.113282422</v>
      </c>
      <c r="I51" s="114">
        <v>533.03894973000001</v>
      </c>
      <c r="J51" s="114">
        <v>116.93234745800001</v>
      </c>
      <c r="K51" s="114">
        <v>15.882132014000002</v>
      </c>
      <c r="L51" s="114">
        <v>14.326175156</v>
      </c>
      <c r="M51" s="114">
        <v>91.203725014</v>
      </c>
      <c r="N51" s="114">
        <v>255.07765311599999</v>
      </c>
      <c r="O51" s="114">
        <v>15.067287098000001</v>
      </c>
      <c r="P51" s="114">
        <v>0.98234299999999997</v>
      </c>
      <c r="Q51" s="114">
        <v>0.1720843</v>
      </c>
      <c r="R51" s="114">
        <v>4.5393681309799998</v>
      </c>
      <c r="S51" s="114">
        <v>14.71134013098</v>
      </c>
      <c r="T51" s="114">
        <v>31.309678999999999</v>
      </c>
      <c r="U51" s="114">
        <v>41.881415294</v>
      </c>
      <c r="V51" s="114">
        <v>2.6719429999999997</v>
      </c>
      <c r="W51" s="114">
        <v>28.678795783999998</v>
      </c>
      <c r="X51" s="114">
        <v>94.136138939999995</v>
      </c>
      <c r="Y51" s="114">
        <v>5.8729320000000005</v>
      </c>
      <c r="Z51" s="114">
        <v>3.2595289999999997</v>
      </c>
      <c r="AA51" s="114">
        <v>8.1483923097999984</v>
      </c>
      <c r="AB51" s="114">
        <v>63.356993429999996</v>
      </c>
      <c r="AC51" s="114">
        <v>10.5366703056</v>
      </c>
      <c r="AD51" s="114">
        <v>79.558541882</v>
      </c>
      <c r="AE51" s="114">
        <v>68.414238980000007</v>
      </c>
      <c r="AF51" s="114">
        <v>2.9901995239199994</v>
      </c>
      <c r="AG51" s="151">
        <f t="shared" si="2"/>
        <v>2926.4435782192795</v>
      </c>
      <c r="AI51" s="114">
        <f t="shared" si="3"/>
        <v>0</v>
      </c>
      <c r="AJ51" s="114">
        <f t="shared" si="4"/>
        <v>0</v>
      </c>
      <c r="AK51" s="114">
        <f t="shared" si="5"/>
        <v>0</v>
      </c>
    </row>
    <row r="52" spans="1:37" x14ac:dyDescent="0.35">
      <c r="A52" s="133">
        <v>2022</v>
      </c>
      <c r="B52" s="134">
        <v>2875.5602527136361</v>
      </c>
      <c r="C52" s="134">
        <v>39.441099333722853</v>
      </c>
      <c r="D52" s="145">
        <f t="shared" si="0"/>
        <v>2915.001352047359</v>
      </c>
      <c r="E52" s="134">
        <v>910.43424729119977</v>
      </c>
      <c r="F52" s="134">
        <v>2004.5671047561589</v>
      </c>
      <c r="G52" s="151">
        <f t="shared" si="1"/>
        <v>2915.0013520473585</v>
      </c>
      <c r="H52" s="134">
        <v>490.31043831539478</v>
      </c>
      <c r="I52" s="134">
        <v>543.11481359180993</v>
      </c>
      <c r="J52" s="134">
        <v>118.31690760448518</v>
      </c>
      <c r="K52" s="134">
        <v>15.993270505895602</v>
      </c>
      <c r="L52" s="134">
        <v>14.2687300781432</v>
      </c>
      <c r="M52" s="134">
        <v>91.9158518568956</v>
      </c>
      <c r="N52" s="134">
        <v>254.13520500171757</v>
      </c>
      <c r="O52" s="134">
        <v>14.9090922729252</v>
      </c>
      <c r="P52" s="134">
        <v>0.97785000099999997</v>
      </c>
      <c r="Q52" s="134">
        <v>0.17152934009999998</v>
      </c>
      <c r="R52" s="134">
        <v>4.4685865035492522</v>
      </c>
      <c r="S52" s="134">
        <v>14.526375107549251</v>
      </c>
      <c r="T52" s="134">
        <v>30.945749252999999</v>
      </c>
      <c r="U52" s="134">
        <v>41.337590996775596</v>
      </c>
      <c r="V52" s="134">
        <v>2.6682284009999995</v>
      </c>
      <c r="W52" s="134">
        <v>28.768475376401597</v>
      </c>
      <c r="X52" s="134">
        <v>94.508312443615196</v>
      </c>
      <c r="Y52" s="134">
        <v>5.8522206240000001</v>
      </c>
      <c r="Z52" s="134">
        <v>3.2449392029999995</v>
      </c>
      <c r="AA52" s="134">
        <v>8.100819812492519</v>
      </c>
      <c r="AB52" s="134">
        <v>63.504029354311598</v>
      </c>
      <c r="AC52" s="134">
        <v>10.615909654391039</v>
      </c>
      <c r="AD52" s="134">
        <v>80.192104849256381</v>
      </c>
      <c r="AE52" s="134">
        <v>68.706206005252014</v>
      </c>
      <c r="AF52" s="134">
        <v>3.0138686031970074</v>
      </c>
      <c r="AG52" s="151">
        <f t="shared" si="2"/>
        <v>2915.0013520473581</v>
      </c>
      <c r="AI52" s="114">
        <f t="shared" si="3"/>
        <v>0</v>
      </c>
      <c r="AJ52" s="114">
        <f t="shared" si="4"/>
        <v>0</v>
      </c>
      <c r="AK52" s="114">
        <f t="shared" si="5"/>
        <v>0</v>
      </c>
    </row>
    <row r="53" spans="1:37" x14ac:dyDescent="0.35">
      <c r="A53" s="130">
        <v>2023</v>
      </c>
      <c r="B53" s="134">
        <f>(Линейн!B21*Линейн!B$34+Экспон!B21*Экспон!B$34+Нейрон!B21*Нейрон!B$37)</f>
        <v>2871.4163795238364</v>
      </c>
      <c r="C53" s="134">
        <f>(Линейн!C21*Линейн!C$34+Экспон!C21*Экспон!C$34+Нейрон!C21*Нейрон!C$37)</f>
        <v>34.82826525340797</v>
      </c>
      <c r="D53" s="145">
        <f t="shared" si="0"/>
        <v>2906.2446447772445</v>
      </c>
      <c r="E53" s="134">
        <f>(Линейн!D21*Линейн!D$34+Экспон!D21*Экспон!D$34+Нейрон!D21*Нейрон!D$37)</f>
        <v>947.45460143142873</v>
      </c>
      <c r="F53" s="134">
        <f>(Линейн!E21*Линейн!E$34+Экспон!E21*Экспон!E$34+Нейрон!E21*Нейрон!E$37)</f>
        <v>1971.4105098821151</v>
      </c>
      <c r="G53" s="151">
        <f t="shared" si="1"/>
        <v>2918.8651113135438</v>
      </c>
      <c r="H53" s="134">
        <f>(Линейн!F21*Линейн!F$34+Экспон!F21*Экспон!F$34+Нейрон!F21*Нейрон!F$37)</f>
        <v>432.83638505173684</v>
      </c>
      <c r="I53" s="134">
        <f>(Линейн!G21*Линейн!G$34+Экспон!G21*Экспон!G$34+Нейрон!G21*Нейрон!G$37)</f>
        <v>520.99988548101783</v>
      </c>
      <c r="J53" s="134">
        <f>(Линейн!H21*Линейн!H$34+Экспон!H21*Экспон!H$34+Нейрон!H21*Нейрон!H$37)</f>
        <v>126.91085314254819</v>
      </c>
      <c r="K53" s="134">
        <f>(Линейн!I21*Линейн!I$34+Экспон!I21*Экспон!I$34+Нейрон!I21*Нейрон!I$37)</f>
        <v>22.047964996914843</v>
      </c>
      <c r="L53" s="134">
        <f>(Линейн!J21*Линейн!J$34+Экспон!J21*Экспон!J$34+Нейрон!J21*Нейрон!J$37)</f>
        <v>15.502002699113683</v>
      </c>
      <c r="M53" s="134">
        <f>(Линейн!K21*Линейн!K$34+Экспон!K21*Экспон!K$34+Нейрон!K21*Нейрон!K$37)</f>
        <v>91.652619801757595</v>
      </c>
      <c r="N53" s="134">
        <f>(Линейн!L21*Линейн!L$34+Экспон!L21*Экспон!L$34+Нейрон!L21*Нейрон!L$37)</f>
        <v>263.88848147273478</v>
      </c>
      <c r="O53" s="134">
        <f>(Линейн!M21*Линейн!M$34+Экспон!M21*Экспон!M$34+Нейрон!M21*Нейрон!M$37)</f>
        <v>14.611621752297816</v>
      </c>
      <c r="P53" s="134">
        <f>(Линейн!N21*Линейн!N$34+Экспон!N21*Экспон!N$34+Нейрон!N21*Нейрон!N$37)</f>
        <v>0.61664709910787674</v>
      </c>
      <c r="Q53" s="134">
        <f>(Линейн!O21*Линейн!O$34+Экспон!O21*Экспон!O$34+Нейрон!O21*Нейрон!O$37)</f>
        <v>0.13280227816420195</v>
      </c>
      <c r="R53" s="134">
        <f>(Линейн!P21*Линейн!P$34+Экспон!P21*Экспон!P$34+Нейрон!P21*Нейрон!P$37)</f>
        <v>4.197458790390316</v>
      </c>
      <c r="S53" s="134">
        <f>(Линейн!Q21*Линейн!Q$34+Экспон!Q21*Экспон!Q$34+Нейрон!Q21*Нейрон!Q$37)</f>
        <v>13.548168235733071</v>
      </c>
      <c r="T53" s="134">
        <f>(Линейн!R21*Линейн!R$34+Экспон!R21*Экспон!R$34+Нейрон!R21*Нейрон!R$37)</f>
        <v>41.283059218554982</v>
      </c>
      <c r="U53" s="134">
        <f>(Линейн!S21*Линейн!S$34+Экспон!S21*Экспон!S$34+Нейрон!S21*Нейрон!S$37)</f>
        <v>40.589460296640887</v>
      </c>
      <c r="V53" s="134">
        <f>(Линейн!T21*Линейн!T$34+Экспон!T21*Экспон!T$34+Нейрон!T21*Нейрон!T$37)</f>
        <v>2.6646316117110969</v>
      </c>
      <c r="W53" s="134">
        <f>(Линейн!U21*Линейн!U$34+Экспон!U21*Экспон!U$34+Нейрон!U21*Нейрон!U$37)</f>
        <v>26.71507517608503</v>
      </c>
      <c r="X53" s="134">
        <f>(Линейн!V21*Линейн!V$34+Экспон!V21*Экспон!V$34+Нейрон!V21*Нейрон!V$37)</f>
        <v>93.344498328099036</v>
      </c>
      <c r="Y53" s="134">
        <f>(Линейн!W21*Линейн!W$34+Экспон!W21*Экспон!W$34+Нейрон!W21*Нейрон!W$37)</f>
        <v>4.0552996441674463</v>
      </c>
      <c r="Z53" s="134">
        <f>(Линейн!X21*Линейн!X$34+Экспон!X21*Экспон!X$34+Нейрон!X21*Нейрон!X$37)</f>
        <v>3.1794254616150308</v>
      </c>
      <c r="AA53" s="134">
        <f>(Линейн!Y21*Линейн!Y$34+Экспон!Y21*Экспон!Y$34+Нейрон!Y21*Нейрон!Y$37)</f>
        <v>7.9939967907089216</v>
      </c>
      <c r="AB53" s="134">
        <f>(Линейн!Z21*Линейн!Z$34+Экспон!Z21*Экспон!Z$34+Нейрон!Z21*Нейрон!Z$37)</f>
        <v>66.537902961006097</v>
      </c>
      <c r="AC53" s="134">
        <f>(Линейн!AA21*Линейн!AA$34+Экспон!AA21*Экспон!AA$34+Нейрон!AA21*Нейрон!AA$37)</f>
        <v>14.141170772704836</v>
      </c>
      <c r="AD53" s="134">
        <f>(Линейн!AB21*Линейн!AB$34+Экспон!AB21*Экспон!AB$34+Нейрон!AB21*Нейрон!AB$37)</f>
        <v>101.9199800202145</v>
      </c>
      <c r="AE53" s="134">
        <f>(Линейн!AC21*Линейн!AC$34+Экспон!AC21*Экспон!AC$34+Нейрон!AC21*Нейрон!AC$37)</f>
        <v>77.130667795786792</v>
      </c>
      <c r="AF53" s="134">
        <f>(Линейн!AD21*Линейн!AD$34+Экспон!AD21*Экспон!AD$34+Нейрон!AD21*Нейрон!AD$37)</f>
        <v>4.4270396433617769</v>
      </c>
      <c r="AG53" s="151">
        <f t="shared" si="2"/>
        <v>2938.381699953602</v>
      </c>
      <c r="AI53" s="114">
        <f t="shared" si="3"/>
        <v>-12.620466536299318</v>
      </c>
      <c r="AJ53" s="114">
        <f t="shared" si="4"/>
        <v>-32.137055176357535</v>
      </c>
      <c r="AK53" s="114">
        <f t="shared" si="5"/>
        <v>-22.378760856328427</v>
      </c>
    </row>
    <row r="54" spans="1:37" x14ac:dyDescent="0.35">
      <c r="A54" s="130">
        <v>2024</v>
      </c>
      <c r="B54" s="134">
        <f>(Линейн!B22*Линейн!B$34+Экспон!B22*Экспон!B$34+Нейрон!B22*Нейрон!B$37)</f>
        <v>2871.4372462375454</v>
      </c>
      <c r="C54" s="134">
        <f>(Линейн!C22*Линейн!C$34+Экспон!C22*Экспон!C$34+Нейрон!C22*Нейрон!C$37)</f>
        <v>34.94144664402944</v>
      </c>
      <c r="D54" s="145">
        <f t="shared" si="0"/>
        <v>2906.3786928815748</v>
      </c>
      <c r="E54" s="134">
        <f>(Линейн!D22*Линейн!D$34+Экспон!D22*Экспон!D$34+Нейрон!D22*Нейрон!D$37)</f>
        <v>952.65916739863053</v>
      </c>
      <c r="F54" s="134">
        <f>(Линейн!E22*Линейн!E$34+Экспон!E22*Экспон!E$34+Нейрон!E22*Нейрон!E$37)</f>
        <v>1967.9484616453706</v>
      </c>
      <c r="G54" s="151">
        <f t="shared" si="1"/>
        <v>2920.607629044001</v>
      </c>
      <c r="H54" s="134">
        <f>(Линейн!F22*Линейн!F$34+Экспон!F22*Экспон!F$34+Нейрон!F22*Нейрон!F$37)</f>
        <v>420.96674711316746</v>
      </c>
      <c r="I54" s="134">
        <f>(Линейн!G22*Линейн!G$34+Экспон!G22*Экспон!G$34+Нейрон!G22*Нейрон!G$37)</f>
        <v>533.49371235080741</v>
      </c>
      <c r="J54" s="134">
        <f>(Линейн!H22*Линейн!H$34+Экспон!H22*Экспон!H$34+Нейрон!H22*Нейрон!H$37)</f>
        <v>128.79595435341594</v>
      </c>
      <c r="K54" s="134">
        <f>(Линейн!I22*Линейн!I$34+Экспон!I22*Экспон!I$34+Нейрон!I22*Нейрон!I$37)</f>
        <v>22.829634158240292</v>
      </c>
      <c r="L54" s="134">
        <f>(Линейн!J22*Линейн!J$34+Экспон!J22*Экспон!J$34+Нейрон!J22*Нейрон!J$37)</f>
        <v>15.247375656019983</v>
      </c>
      <c r="M54" s="134">
        <f>(Линейн!K22*Линейн!K$34+Экспон!K22*Экспон!K$34+Нейрон!K22*Нейрон!K$37)</f>
        <v>93.122820339296666</v>
      </c>
      <c r="N54" s="134">
        <f>(Линейн!L22*Линейн!L$34+Экспон!L22*Экспон!L$34+Нейрон!L22*Нейрон!L$37)</f>
        <v>264.14940895165802</v>
      </c>
      <c r="O54" s="134">
        <f>(Линейн!M22*Линейн!M$34+Экспон!M22*Экспон!M$34+Нейрон!M22*Нейрон!M$37)</f>
        <v>14.58852626977837</v>
      </c>
      <c r="P54" s="134">
        <f>(Линейн!N22*Линейн!N$34+Экспон!N22*Экспон!N$34+Нейрон!N22*Нейрон!N$37)</f>
        <v>0.51672979271405894</v>
      </c>
      <c r="Q54" s="134">
        <f>(Линейн!O22*Линейн!O$34+Экспон!O22*Экспон!O$34+Нейрон!O22*Нейрон!O$37)</f>
        <v>0.12517807986224128</v>
      </c>
      <c r="R54" s="134">
        <f>(Линейн!P22*Линейн!P$34+Экспон!P22*Экспон!P$34+Нейрон!P22*Нейрон!P$37)</f>
        <v>4.1812364165013447</v>
      </c>
      <c r="S54" s="134">
        <f>(Линейн!Q22*Линейн!Q$34+Экспон!Q22*Экспон!Q$34+Нейрон!Q22*Нейрон!Q$37)</f>
        <v>13.465227032579598</v>
      </c>
      <c r="T54" s="134">
        <f>(Линейн!R22*Линейн!R$34+Экспон!R22*Экспон!R$34+Нейрон!R22*Нейрон!R$37)</f>
        <v>44.055380588915561</v>
      </c>
      <c r="U54" s="134">
        <f>(Линейн!S22*Линейн!S$34+Экспон!S22*Экспон!S$34+Нейрон!S22*Нейрон!S$37)</f>
        <v>40.547254671683767</v>
      </c>
      <c r="V54" s="134">
        <f>(Линейн!T22*Линейн!T$34+Экспон!T22*Экспон!T$34+Нейрон!T22*Нейрон!T$37)</f>
        <v>2.6518797653795989</v>
      </c>
      <c r="W54" s="134">
        <f>(Линейн!U22*Линейн!U$34+Экспон!U22*Экспон!U$34+Нейрон!U22*Нейрон!U$37)</f>
        <v>25.746290262632847</v>
      </c>
      <c r="X54" s="134">
        <f>(Линейн!V22*Линейн!V$34+Экспон!V22*Экспон!V$34+Нейрон!V22*Нейрон!V$37)</f>
        <v>89.409822955135311</v>
      </c>
      <c r="Y54" s="134">
        <f>(Линейн!W22*Линейн!W$34+Экспон!W22*Экспон!W$34+Нейрон!W22*Нейрон!W$37)</f>
        <v>3.738380941399269</v>
      </c>
      <c r="Z54" s="134">
        <f>(Линейн!X22*Линейн!X$34+Экспон!X22*Экспон!X$34+Нейрон!X22*Нейрон!X$37)</f>
        <v>3.1452654772393696</v>
      </c>
      <c r="AA54" s="134">
        <f>(Линейн!Y22*Линейн!Y$34+Экспон!Y22*Экспон!Y$34+Нейрон!Y22*Нейрон!Y$37)</f>
        <v>7.9620218112367711</v>
      </c>
      <c r="AB54" s="134">
        <f>(Линейн!Z22*Линейн!Z$34+Экспон!Z22*Экспон!Z$34+Нейрон!Z22*Нейрон!Z$37)</f>
        <v>67.148059551011841</v>
      </c>
      <c r="AC54" s="134">
        <f>(Линейн!AA22*Линейн!AA$34+Экспон!AA22*Экспон!AA$34+Нейрон!AA22*Нейрон!AA$37)</f>
        <v>15.160259746712871</v>
      </c>
      <c r="AD54" s="134">
        <f>(Линейн!AB22*Линейн!AB$34+Экспон!AB22*Экспон!AB$34+Нейрон!AB22*Нейрон!AB$37)</f>
        <v>112.35491330965144</v>
      </c>
      <c r="AE54" s="134">
        <f>(Линейн!AC22*Линейн!AC$34+Экспон!AC22*Экспон!AC$34+Нейрон!AC22*Нейрон!AC$37)</f>
        <v>76.328735208692038</v>
      </c>
      <c r="AF54" s="134">
        <f>(Линейн!AD22*Линейн!AD$34+Экспон!AD22*Экспон!AD$34+Нейрон!AD22*Нейрон!AD$37)</f>
        <v>7.476036847401506</v>
      </c>
      <c r="AG54" s="151">
        <f t="shared" si="2"/>
        <v>2959.866019049764</v>
      </c>
      <c r="AI54" s="114">
        <f t="shared" si="3"/>
        <v>-14.22893616242618</v>
      </c>
      <c r="AJ54" s="114">
        <f t="shared" si="4"/>
        <v>-53.487326168189156</v>
      </c>
      <c r="AK54" s="114">
        <f t="shared" si="5"/>
        <v>-33.858131165307668</v>
      </c>
    </row>
    <row r="55" spans="1:37" x14ac:dyDescent="0.35">
      <c r="A55" s="130">
        <v>2025</v>
      </c>
      <c r="B55" s="134">
        <f>(Линейн!B23*Линейн!B$34+Экспон!B23*Экспон!B$34+Нейрон!B23*Нейрон!B$37)</f>
        <v>2871.6460448195094</v>
      </c>
      <c r="C55" s="134">
        <f>(Линейн!C23*Линейн!C$34+Экспон!C23*Экспон!C$34+Нейрон!C23*Нейрон!C$37)</f>
        <v>35.377833805367985</v>
      </c>
      <c r="D55" s="145">
        <f t="shared" si="0"/>
        <v>2907.0238786248774</v>
      </c>
      <c r="E55" s="134">
        <f>(Линейн!D23*Линейн!D$34+Экспон!D23*Экспон!D$34+Нейрон!D23*Нейрон!D$37)</f>
        <v>959.38956603810516</v>
      </c>
      <c r="F55" s="134">
        <f>(Линейн!E23*Линейн!E$34+Экспон!E23*Экспон!E$34+Нейрон!E23*Нейрон!E$37)</f>
        <v>1964.0141203223407</v>
      </c>
      <c r="G55" s="151">
        <f t="shared" si="1"/>
        <v>2923.403686360446</v>
      </c>
      <c r="H55" s="134">
        <f>(Линейн!F23*Линейн!F$34+Экспон!F23*Экспон!F$34+Нейрон!F23*Нейрон!F$37)</f>
        <v>414.04524029593404</v>
      </c>
      <c r="I55" s="134">
        <f>(Линейн!G23*Линейн!G$34+Экспон!G23*Экспон!G$34+Нейрон!G23*Нейрон!G$37)</f>
        <v>545.79409311801373</v>
      </c>
      <c r="J55" s="134">
        <f>(Линейн!H23*Линейн!H$34+Экспон!H23*Экспон!H$34+Нейрон!H23*Нейрон!H$37)</f>
        <v>130.98290867880215</v>
      </c>
      <c r="K55" s="134">
        <f>(Линейн!I23*Линейн!I$34+Экспон!I23*Экспон!I$34+Нейрон!I23*Нейрон!I$37)</f>
        <v>22.215822934406962</v>
      </c>
      <c r="L55" s="134">
        <f>(Линейн!J23*Линейн!J$34+Экспон!J23*Экспон!J$34+Нейрон!J23*Нейрон!J$37)</f>
        <v>15.067640801488743</v>
      </c>
      <c r="M55" s="134">
        <f>(Линейн!K23*Линейн!K$34+Экспон!K23*Экспон!K$34+Нейрон!K23*Нейрон!K$37)</f>
        <v>94.546784452287653</v>
      </c>
      <c r="N55" s="134">
        <f>(Линейн!L23*Линейн!L$34+Экспон!L23*Экспон!L$34+Нейрон!L23*Нейрон!L$37)</f>
        <v>264.09754196849048</v>
      </c>
      <c r="O55" s="134">
        <f>(Линейн!M23*Линейн!M$34+Экспон!M23*Экспон!M$34+Нейрон!M23*Нейрон!M$37)</f>
        <v>14.559980378697169</v>
      </c>
      <c r="P55" s="134">
        <f>(Линейн!N23*Линейн!N$34+Экспон!N23*Экспон!N$34+Нейрон!N23*Нейрон!N$37)</f>
        <v>0.42235103900424797</v>
      </c>
      <c r="Q55" s="134">
        <f>(Линейн!O23*Линейн!O$34+Экспон!O23*Экспон!O$34+Нейрон!O23*Нейрон!O$37)</f>
        <v>0.11777142684315733</v>
      </c>
      <c r="R55" s="134">
        <f>(Линейн!P23*Линейн!P$34+Экспон!P23*Экспон!P$34+Нейрон!P23*Нейрон!P$37)</f>
        <v>4.1510116827790879</v>
      </c>
      <c r="S55" s="134">
        <f>(Линейн!Q23*Линейн!Q$34+Экспон!Q23*Экспон!Q$34+Нейрон!Q23*Нейрон!Q$37)</f>
        <v>13.395805229573782</v>
      </c>
      <c r="T55" s="134">
        <f>(Линейн!R23*Линейн!R$34+Экспон!R23*Экспон!R$34+Нейрон!R23*Нейрон!R$37)</f>
        <v>44.339539614615731</v>
      </c>
      <c r="U55" s="134">
        <f>(Линейн!S23*Линейн!S$34+Экспон!S23*Экспон!S$34+Нейрон!S23*Нейрон!S$37)</f>
        <v>40.463233842076001</v>
      </c>
      <c r="V55" s="134">
        <f>(Линейн!T23*Линейн!T$34+Экспон!T23*Экспон!T$34+Нейрон!T23*Нейрон!T$37)</f>
        <v>2.641771491104115</v>
      </c>
      <c r="W55" s="134">
        <f>(Линейн!U23*Линейн!U$34+Экспон!U23*Экспон!U$34+Нейрон!U23*Нейрон!U$37)</f>
        <v>25.009353058099972</v>
      </c>
      <c r="X55" s="134">
        <f>(Линейн!V23*Линейн!V$34+Экспон!V23*Экспон!V$34+Нейрон!V23*Нейрон!V$37)</f>
        <v>85.707867242692117</v>
      </c>
      <c r="Y55" s="134">
        <f>(Линейн!W23*Линейн!W$34+Экспон!W23*Экспон!W$34+Нейрон!W23*Нейрон!W$37)</f>
        <v>3.4015247921973684</v>
      </c>
      <c r="Z55" s="134">
        <f>(Линейн!X23*Линейн!X$34+Экспон!X23*Экспон!X$34+Нейрон!X23*Нейрон!X$37)</f>
        <v>3.0962940389007896</v>
      </c>
      <c r="AA55" s="134">
        <f>(Линейн!Y23*Линейн!Y$34+Экспон!Y23*Экспон!Y$34+Нейрон!Y23*Нейрон!Y$37)</f>
        <v>7.9378415151266912</v>
      </c>
      <c r="AB55" s="134">
        <f>(Линейн!Z23*Линейн!Z$34+Экспон!Z23*Экспон!Z$34+Нейрон!Z23*Нейрон!Z$37)</f>
        <v>67.765241616052634</v>
      </c>
      <c r="AC55" s="134">
        <f>(Линейн!AA23*Линейн!AA$34+Экспон!AA23*Экспон!AA$34+Нейрон!AA23*Нейрон!AA$37)</f>
        <v>16.046273931011591</v>
      </c>
      <c r="AD55" s="134">
        <f>(Линейн!AB23*Линейн!AB$34+Экспон!AB23*Экспон!AB$34+Нейрон!AB23*Нейрон!AB$37)</f>
        <v>109.94764840601246</v>
      </c>
      <c r="AE55" s="134">
        <f>(Линейн!AC23*Линейн!AC$34+Экспон!AC23*Экспон!AC$34+Нейрон!AC23*Нейрон!AC$37)</f>
        <v>75.947310326412151</v>
      </c>
      <c r="AF55" s="134">
        <f>(Линейн!AD23*Линейн!AD$34+Экспон!AD23*Экспон!AD$34+Нейрон!AD23*Нейрон!AD$37)</f>
        <v>13.614719558714203</v>
      </c>
      <c r="AG55" s="151">
        <f t="shared" si="2"/>
        <v>2974.7051374774428</v>
      </c>
      <c r="AI55" s="114">
        <f t="shared" si="3"/>
        <v>-16.379807735568647</v>
      </c>
      <c r="AJ55" s="114">
        <f t="shared" si="4"/>
        <v>-67.681258852565406</v>
      </c>
      <c r="AK55" s="114">
        <f t="shared" si="5"/>
        <v>-42.030533294067027</v>
      </c>
    </row>
    <row r="56" spans="1:37" x14ac:dyDescent="0.35">
      <c r="A56" s="130">
        <v>2026</v>
      </c>
      <c r="B56" s="134">
        <f>(Линейн!B24*Линейн!B$34+Экспон!B24*Экспон!B$34+Нейрон!B24*Нейрон!B$37)</f>
        <v>2871.9051781490239</v>
      </c>
      <c r="C56" s="134">
        <f>(Линейн!C24*Линейн!C$34+Экспон!C24*Экспон!C$34+Нейрон!C24*Нейрон!C$37)</f>
        <v>35.47888799315367</v>
      </c>
      <c r="D56" s="145">
        <f t="shared" si="0"/>
        <v>2907.3840661421777</v>
      </c>
      <c r="E56" s="134">
        <f>(Линейн!D24*Линейн!D$34+Экспон!D24*Экспон!D$34+Нейрон!D24*Нейрон!D$37)</f>
        <v>965.39160948324741</v>
      </c>
      <c r="F56" s="134">
        <f>(Линейн!E24*Линейн!E$34+Экспон!E24*Экспон!E$34+Нейрон!E24*Нейрон!E$37)</f>
        <v>1959.7773758224057</v>
      </c>
      <c r="G56" s="151">
        <f t="shared" si="1"/>
        <v>2925.1689853056532</v>
      </c>
      <c r="H56" s="134">
        <f>(Линейн!F24*Линейн!F$34+Экспон!F24*Экспон!F$34+Нейрон!F24*Нейрон!F$37)</f>
        <v>411.50172088624061</v>
      </c>
      <c r="I56" s="134">
        <f>(Линейн!G24*Линейн!G$34+Экспон!G24*Экспон!G$34+Нейрон!G24*Нейрон!G$37)</f>
        <v>557.88358254108721</v>
      </c>
      <c r="J56" s="134">
        <f>(Линейн!H24*Линейн!H$34+Экспон!H24*Экспон!H$34+Нейрон!H24*Нейрон!H$37)</f>
        <v>133.00234419501996</v>
      </c>
      <c r="K56" s="134">
        <f>(Линейн!I24*Линейн!I$34+Экспон!I24*Экспон!I$34+Нейрон!I24*Нейрон!I$37)</f>
        <v>21.836895983559153</v>
      </c>
      <c r="L56" s="134">
        <f>(Линейн!J24*Линейн!J$34+Экспон!J24*Экспон!J$34+Нейрон!J24*Нейрон!J$37)</f>
        <v>14.951203810454501</v>
      </c>
      <c r="M56" s="134">
        <f>(Линейн!K24*Линейн!K$34+Экспон!K24*Экспон!K$34+Нейрон!K24*Нейрон!K$37)</f>
        <v>95.926327994791023</v>
      </c>
      <c r="N56" s="134">
        <f>(Линейн!L24*Линейн!L$34+Экспон!L24*Экспон!L$34+Нейрон!L24*Нейрон!L$37)</f>
        <v>263.73031480422259</v>
      </c>
      <c r="O56" s="134">
        <f>(Линейн!M24*Линейн!M$34+Экспон!M24*Экспон!M$34+Нейрон!M24*Нейрон!M$37)</f>
        <v>14.485555269875597</v>
      </c>
      <c r="P56" s="134">
        <f>(Линейн!N24*Линейн!N$34+Экспон!N24*Экспон!N$34+Нейрон!N24*Нейрон!N$37)</f>
        <v>0.39839710967752373</v>
      </c>
      <c r="Q56" s="134">
        <f>(Линейн!O24*Линейн!O$34+Экспон!O24*Экспон!O$34+Нейрон!O24*Нейрон!O$37)</f>
        <v>0.11048327067494343</v>
      </c>
      <c r="R56" s="134">
        <f>(Линейн!P24*Линейн!P$34+Экспон!P24*Экспон!P$34+Нейрон!P24*Нейрон!P$37)</f>
        <v>4.1615847999238458</v>
      </c>
      <c r="S56" s="134">
        <f>(Линейн!Q24*Линейн!Q$34+Экспон!Q24*Экспон!Q$34+Нейрон!Q24*Нейрон!Q$37)</f>
        <v>13.339744539398389</v>
      </c>
      <c r="T56" s="134">
        <f>(Линейн!R24*Линейн!R$34+Экспон!R24*Экспон!R$34+Нейрон!R24*Нейрон!R$37)</f>
        <v>43.887433960987266</v>
      </c>
      <c r="U56" s="134">
        <f>(Линейн!S24*Линейн!S$34+Экспон!S24*Экспон!S$34+Нейрон!S24*Нейрон!S$37)</f>
        <v>40.377387819722216</v>
      </c>
      <c r="V56" s="134">
        <f>(Линейн!T24*Линейн!T$34+Экспон!T24*Экспон!T$34+Нейрон!T24*Нейрон!T$37)</f>
        <v>2.6108405632942522</v>
      </c>
      <c r="W56" s="134">
        <f>(Линейн!U24*Линейн!U$34+Экспон!U24*Экспон!U$34+Нейрон!U24*Нейрон!U$37)</f>
        <v>24.360132947553765</v>
      </c>
      <c r="X56" s="134">
        <f>(Линейн!V24*Линейн!V$34+Экспон!V24*Экспон!V$34+Нейрон!V24*Нейрон!V$37)</f>
        <v>82.071818305353176</v>
      </c>
      <c r="Y56" s="134">
        <f>(Линейн!W24*Линейн!W$34+Экспон!W24*Экспон!W$34+Нейрон!W24*Нейрон!W$37)</f>
        <v>3.0356270914288217</v>
      </c>
      <c r="Z56" s="134">
        <f>(Линейн!X24*Линейн!X$34+Экспон!X24*Экспон!X$34+Нейрон!X24*Нейрон!X$37)</f>
        <v>3.0236673809876118</v>
      </c>
      <c r="AA56" s="134">
        <f>(Линейн!Y24*Линейн!Y$34+Экспон!Y24*Экспон!Y$34+Нейрон!Y24*Нейрон!Y$37)</f>
        <v>7.8840586002410564</v>
      </c>
      <c r="AB56" s="134">
        <f>(Линейн!Z24*Линейн!Z$34+Экспон!Z24*Экспон!Z$34+Нейрон!Z24*Нейрон!Z$37)</f>
        <v>68.387065659812379</v>
      </c>
      <c r="AC56" s="134">
        <f>(Линейн!AA24*Линейн!AA$34+Экспон!AA24*Экспон!AA$34+Нейрон!AA24*Нейрон!AA$37)</f>
        <v>16.609032704789456</v>
      </c>
      <c r="AD56" s="134">
        <f>(Линейн!AB24*Линейн!AB$34+Экспон!AB24*Экспон!AB$34+Нейрон!AB24*Нейрон!AB$37)</f>
        <v>106.04107266687242</v>
      </c>
      <c r="AE56" s="134">
        <f>(Линейн!AC24*Линейн!AC$34+Экспон!AC24*Экспон!AC$34+Нейрон!AC24*Нейрон!AC$37)</f>
        <v>75.719483474787921</v>
      </c>
      <c r="AF56" s="134">
        <f>(Линейн!AD24*Линейн!AD$34+Экспон!AD24*Экспон!AD$34+Нейрон!AD24*Нейрон!AD$37)</f>
        <v>22.634634777489786</v>
      </c>
      <c r="AG56" s="151">
        <f t="shared" si="2"/>
        <v>2993.362020641493</v>
      </c>
      <c r="AI56" s="114">
        <f t="shared" si="3"/>
        <v>-17.784919163475479</v>
      </c>
      <c r="AJ56" s="114">
        <f t="shared" si="4"/>
        <v>-85.977954499315274</v>
      </c>
      <c r="AK56" s="114">
        <f t="shared" si="5"/>
        <v>-51.881436831395376</v>
      </c>
    </row>
    <row r="57" spans="1:37" x14ac:dyDescent="0.35">
      <c r="A57" s="130">
        <v>2027</v>
      </c>
      <c r="B57" s="134">
        <f>(Линейн!B25*Линейн!B$34+Экспон!B25*Экспон!B$34+Нейрон!B25*Нейрон!B$37)</f>
        <v>2872.1777987625464</v>
      </c>
      <c r="C57" s="134">
        <f>(Линейн!C25*Линейн!C$34+Экспон!C25*Экспон!C$34+Нейрон!C25*Нейрон!C$37)</f>
        <v>35.532727785269003</v>
      </c>
      <c r="D57" s="145">
        <f t="shared" si="0"/>
        <v>2907.7105265478153</v>
      </c>
      <c r="E57" s="134">
        <f>(Линейн!D25*Линейн!D$34+Экспон!D25*Экспон!D$34+Нейрон!D25*Нейрон!D$37)</f>
        <v>971.45116565111789</v>
      </c>
      <c r="F57" s="134">
        <f>(Линейн!E25*Линейн!E$34+Экспон!E25*Экспон!E$34+Нейрон!E25*Нейрон!E$37)</f>
        <v>1955.3474677764391</v>
      </c>
      <c r="G57" s="151">
        <f t="shared" si="1"/>
        <v>2926.798633427557</v>
      </c>
      <c r="H57" s="134">
        <f>(Линейн!F25*Линейн!F$34+Экспон!F25*Экспон!F$34+Нейрон!F25*Нейрон!F$37)</f>
        <v>411.6529898862787</v>
      </c>
      <c r="I57" s="134">
        <f>(Линейн!G25*Линейн!G$34+Экспон!G25*Экспон!G$34+Нейрон!G25*Нейрон!G$37)</f>
        <v>569.74618169074301</v>
      </c>
      <c r="J57" s="134">
        <f>(Линейн!H25*Линейн!H$34+Экспон!H25*Экспон!H$34+Нейрон!H25*Нейрон!H$37)</f>
        <v>134.9583586560147</v>
      </c>
      <c r="K57" s="134">
        <f>(Линейн!I25*Линейн!I$34+Экспон!I25*Экспон!I$34+Нейрон!I25*Нейрон!I$37)</f>
        <v>21.917529767641714</v>
      </c>
      <c r="L57" s="134">
        <f>(Линейн!J25*Линейн!J$34+Экспон!J25*Экспон!J$34+Нейрон!J25*Нейрон!J$37)</f>
        <v>14.770099584499397</v>
      </c>
      <c r="M57" s="134">
        <f>(Линейн!K25*Линейн!K$34+Экспон!K25*Экспон!K$34+Нейрон!K25*Нейрон!K$37)</f>
        <v>97.264077070271583</v>
      </c>
      <c r="N57" s="134">
        <f>(Линейн!L25*Линейн!L$34+Экспон!L25*Экспон!L$34+Нейрон!L25*Нейрон!L$37)</f>
        <v>263.11571130618165</v>
      </c>
      <c r="O57" s="134">
        <f>(Линейн!M25*Линейн!M$34+Экспон!M25*Экспон!M$34+Нейрон!M25*Нейрон!M$37)</f>
        <v>14.401731016175368</v>
      </c>
      <c r="P57" s="134">
        <f>(Линейн!N25*Линейн!N$34+Экспон!N25*Экспон!N$34+Нейрон!N25*Нейрон!N$37)</f>
        <v>0.375826354089774</v>
      </c>
      <c r="Q57" s="134">
        <f>(Линейн!O25*Линейн!O$34+Экспон!O25*Экспон!O$34+Нейрон!O25*Нейрон!O$37)</f>
        <v>0.10333887321166173</v>
      </c>
      <c r="R57" s="134">
        <f>(Линейн!P25*Линейн!P$34+Экспон!P25*Экспон!P$34+Нейрон!P25*Нейрон!P$37)</f>
        <v>4.162297681686864</v>
      </c>
      <c r="S57" s="134">
        <f>(Линейн!Q25*Линейн!Q$34+Экспон!Q25*Экспон!Q$34+Нейрон!Q25*Нейрон!Q$37)</f>
        <v>13.284952065269296</v>
      </c>
      <c r="T57" s="134">
        <f>(Линейн!R25*Линейн!R$34+Экспон!R25*Экспон!R$34+Нейрон!R25*Нейрон!R$37)</f>
        <v>43.570125350427475</v>
      </c>
      <c r="U57" s="134">
        <f>(Линейн!S25*Линейн!S$34+Экспон!S25*Экспон!S$34+Нейрон!S25*Нейрон!S$37)</f>
        <v>40.306654162768325</v>
      </c>
      <c r="V57" s="134">
        <f>(Линейн!T25*Линейн!T$34+Экспон!T25*Экспон!T$34+Нейрон!T25*Нейрон!T$37)</f>
        <v>2.5858718270436896</v>
      </c>
      <c r="W57" s="134">
        <f>(Линейн!U25*Линейн!U$34+Экспон!U25*Экспон!U$34+Нейрон!U25*Нейрон!U$37)</f>
        <v>24.067082193821257</v>
      </c>
      <c r="X57" s="134">
        <f>(Линейн!V25*Линейн!V$34+Экспон!V25*Экспон!V$34+Нейрон!V25*Нейрон!V$37)</f>
        <v>77.709390562721225</v>
      </c>
      <c r="Y57" s="134">
        <f>(Линейн!W25*Линейн!W$34+Экспон!W25*Экспон!W$34+Нейрон!W25*Нейрон!W$37)</f>
        <v>2.6942566710502369</v>
      </c>
      <c r="Z57" s="134">
        <f>(Линейн!X25*Линейн!X$34+Экспон!X25*Экспон!X$34+Нейрон!X25*Нейрон!X$37)</f>
        <v>2.9375133554973534</v>
      </c>
      <c r="AA57" s="134">
        <f>(Линейн!Y25*Линейн!Y$34+Экспон!Y25*Экспон!Y$34+Нейрон!Y25*Нейрон!Y$37)</f>
        <v>7.8272029349232426</v>
      </c>
      <c r="AB57" s="134">
        <f>(Линейн!Z25*Линейн!Z$34+Экспон!Z25*Экспон!Z$34+Нейрон!Z25*Нейрон!Z$37)</f>
        <v>69.011872214951126</v>
      </c>
      <c r="AC57" s="134">
        <f>(Линейн!AA25*Линейн!AA$34+Экспон!AA25*Экспон!AA$34+Нейрон!AA25*Нейрон!AA$37)</f>
        <v>16.844521651770634</v>
      </c>
      <c r="AD57" s="134">
        <f>(Линейн!AB25*Линейн!AB$34+Экспон!AB25*Экспон!AB$34+Нейрон!AB25*Нейрон!AB$37)</f>
        <v>102.45346379414201</v>
      </c>
      <c r="AE57" s="134">
        <f>(Линейн!AC25*Линейн!AC$34+Экспон!AC25*Экспон!AC$34+Нейрон!AC25*Нейрон!AC$37)</f>
        <v>75.415371594463764</v>
      </c>
      <c r="AF57" s="134">
        <f>(Линейн!AD25*Линейн!AD$34+Экспон!AD25*Экспон!AD$34+Нейрон!AD25*Нейрон!AD$37)</f>
        <v>29.006646351475052</v>
      </c>
      <c r="AG57" s="151">
        <f t="shared" si="2"/>
        <v>3011.6342322682376</v>
      </c>
      <c r="AI57" s="114">
        <f t="shared" si="3"/>
        <v>-19.088106879741645</v>
      </c>
      <c r="AJ57" s="114">
        <f t="shared" si="4"/>
        <v>-103.92370572042228</v>
      </c>
      <c r="AK57" s="114">
        <f t="shared" si="5"/>
        <v>-61.505906300081961</v>
      </c>
    </row>
    <row r="58" spans="1:37" x14ac:dyDescent="0.35">
      <c r="A58" s="130">
        <v>2028</v>
      </c>
      <c r="B58" s="134">
        <f>(Линейн!B26*Линейн!B$34+Экспон!B26*Экспон!B$34+Нейрон!B26*Нейрон!B$37)</f>
        <v>2872.4540337392077</v>
      </c>
      <c r="C58" s="134">
        <f>(Линейн!C26*Линейн!C$34+Экспон!C26*Экспон!C$34+Нейрон!C26*Нейрон!C$37)</f>
        <v>35.635572152528169</v>
      </c>
      <c r="D58" s="145">
        <f t="shared" si="0"/>
        <v>2908.089605891736</v>
      </c>
      <c r="E58" s="134">
        <f>(Линейн!D26*Линейн!D$34+Экспон!D26*Экспон!D$34+Нейрон!D26*Нейрон!D$37)</f>
        <v>977.34379299991951</v>
      </c>
      <c r="F58" s="134">
        <f>(Линейн!E26*Линейн!E$34+Экспон!E26*Экспон!E$34+Нейрон!E26*Нейрон!E$37)</f>
        <v>1950.7943644680299</v>
      </c>
      <c r="G58" s="151">
        <f t="shared" si="1"/>
        <v>2928.1381574679494</v>
      </c>
      <c r="H58" s="134">
        <f>(Линейн!F26*Линейн!F$34+Экспон!F26*Экспон!F$34+Нейрон!F26*Нейрон!F$37)</f>
        <v>412.60757028975991</v>
      </c>
      <c r="I58" s="134">
        <f>(Линейн!G26*Линейн!G$34+Экспон!G26*Экспон!G$34+Нейрон!G26*Нейрон!G$37)</f>
        <v>581.36951412521398</v>
      </c>
      <c r="J58" s="134">
        <f>(Линейн!H26*Линейн!H$34+Экспон!H26*Экспон!H$34+Нейрон!H26*Нейрон!H$37)</f>
        <v>136.92346975400881</v>
      </c>
      <c r="K58" s="134">
        <f>(Линейн!I26*Линейн!I$34+Экспон!I26*Экспон!I$34+Нейрон!I26*Нейрон!I$37)</f>
        <v>22.073716783272246</v>
      </c>
      <c r="L58" s="134">
        <f>(Линейн!J26*Линейн!J$34+Экспон!J26*Экспон!J$34+Нейрон!J26*Нейрон!J$37)</f>
        <v>14.592218147330845</v>
      </c>
      <c r="M58" s="134">
        <f>(Линейн!K26*Линейн!K$34+Экспон!K26*Экспон!K$34+Нейрон!K26*Нейрон!K$37)</f>
        <v>98.563068474669507</v>
      </c>
      <c r="N58" s="134">
        <f>(Линейн!L26*Линейн!L$34+Экспон!L26*Экспон!L$34+Нейрон!L26*Нейрон!L$37)</f>
        <v>262.31435633808928</v>
      </c>
      <c r="O58" s="134">
        <f>(Линейн!M26*Линейн!M$34+Экспон!M26*Экспон!M$34+Нейрон!M26*Нейрон!M$37)</f>
        <v>14.314993617632997</v>
      </c>
      <c r="P58" s="134">
        <f>(Линейн!N26*Линейн!N$34+Экспон!N26*Экспон!N$34+Нейрон!N26*Нейрон!N$37)</f>
        <v>0.35499894306709129</v>
      </c>
      <c r="Q58" s="134">
        <f>(Линейн!O26*Линейн!O$34+Экспон!O26*Экспон!O$34+Нейрон!O26*Нейрон!O$37)</f>
        <v>9.6323279369368825E-2</v>
      </c>
      <c r="R58" s="134">
        <f>(Линейн!P26*Линейн!P$34+Экспон!P26*Экспон!P$34+Нейрон!P26*Нейрон!P$37)</f>
        <v>4.1749331837154768</v>
      </c>
      <c r="S58" s="134">
        <f>(Линейн!Q26*Линейн!Q$34+Экспон!Q26*Экспон!Q$34+Нейрон!Q26*Нейрон!Q$37)</f>
        <v>13.230673356844974</v>
      </c>
      <c r="T58" s="134">
        <f>(Линейн!R26*Линейн!R$34+Экспон!R26*Экспон!R$34+Нейрон!R26*Нейрон!R$37)</f>
        <v>43.472794916981726</v>
      </c>
      <c r="U58" s="134">
        <f>(Линейн!S26*Линейн!S$34+Экспон!S26*Экспон!S$34+Нейрон!S26*Нейрон!S$37)</f>
        <v>40.244776530389316</v>
      </c>
      <c r="V58" s="134">
        <f>(Линейн!T26*Линейн!T$34+Экспон!T26*Экспон!T$34+Нейрон!T26*Нейрон!T$37)</f>
        <v>2.5590806524815619</v>
      </c>
      <c r="W58" s="134">
        <f>(Линейн!U26*Линейн!U$34+Экспон!U26*Экспон!U$34+Нейрон!U26*Нейрон!U$37)</f>
        <v>24.011883356211619</v>
      </c>
      <c r="X58" s="134">
        <f>(Линейн!V26*Линейн!V$34+Экспон!V26*Экспон!V$34+Нейрон!V26*Нейрон!V$37)</f>
        <v>72.530267459402381</v>
      </c>
      <c r="Y58" s="134">
        <f>(Линейн!W26*Линейн!W$34+Экспон!W26*Экспон!W$34+Нейрон!W26*Нейрон!W$37)</f>
        <v>2.355200170938577</v>
      </c>
      <c r="Z58" s="134">
        <f>(Линейн!X26*Линейн!X$34+Экспон!X26*Экспон!X$34+Нейрон!X26*Нейрон!X$37)</f>
        <v>2.8417070993272846</v>
      </c>
      <c r="AA58" s="134">
        <f>(Линейн!Y26*Линейн!Y$34+Экспон!Y26*Экспон!Y$34+Нейрон!Y26*Нейрон!Y$37)</f>
        <v>7.764163324486983</v>
      </c>
      <c r="AB58" s="134">
        <f>(Линейн!Z26*Линейн!Z$34+Экспон!Z26*Экспон!Z$34+Нейрон!Z26*Нейрон!Z$37)</f>
        <v>69.638594004246386</v>
      </c>
      <c r="AC58" s="134">
        <f>(Линейн!AA26*Линейн!AA$34+Экспон!AA26*Экспон!AA$34+Нейрон!AA26*Нейрон!AA$37)</f>
        <v>16.886149563104642</v>
      </c>
      <c r="AD58" s="134">
        <f>(Линейн!AB26*Линейн!AB$34+Экспон!AB26*Экспон!AB$34+Нейрон!AB26*Нейрон!AB$37)</f>
        <v>99.353205811018029</v>
      </c>
      <c r="AE58" s="134">
        <f>(Линейн!AC26*Линейн!AC$34+Экспон!AC26*Экспон!AC$34+Нейрон!AC26*Нейрон!AC$37)</f>
        <v>74.796294096026386</v>
      </c>
      <c r="AF58" s="134">
        <f>(Линейн!AD26*Линейн!AD$34+Экспон!AD26*Экспон!AD$34+Нейрон!AD26*Нейрон!AD$37)</f>
        <v>30.84985331025231</v>
      </c>
      <c r="AG58" s="151">
        <f t="shared" si="2"/>
        <v>3025.2635995877617</v>
      </c>
      <c r="AI58" s="114">
        <f t="shared" si="3"/>
        <v>-20.048551576213413</v>
      </c>
      <c r="AJ58" s="114">
        <f t="shared" si="4"/>
        <v>-117.17399369602572</v>
      </c>
      <c r="AK58" s="114">
        <f t="shared" si="5"/>
        <v>-68.611272636119566</v>
      </c>
    </row>
    <row r="59" spans="1:37" x14ac:dyDescent="0.35">
      <c r="A59" s="130">
        <v>2029</v>
      </c>
      <c r="B59" s="134">
        <f>(Линейн!B27*Линейн!B$34+Экспон!B27*Экспон!B$34+Нейрон!B27*Нейрон!B$37)</f>
        <v>2872.7312373341142</v>
      </c>
      <c r="C59" s="134">
        <f>(Линейн!C27*Линейн!C$34+Экспон!C27*Экспон!C$34+Нейрон!C27*Нейрон!C$37)</f>
        <v>35.745240584834285</v>
      </c>
      <c r="D59" s="145">
        <f t="shared" si="0"/>
        <v>2908.4764779189486</v>
      </c>
      <c r="E59" s="134">
        <f>(Линейн!D27*Линейн!D$34+Экспон!D27*Экспон!D$34+Нейрон!D27*Нейрон!D$37)</f>
        <v>983.17201716209183</v>
      </c>
      <c r="F59" s="134">
        <f>(Линейн!E27*Линейн!E$34+Экспон!E27*Экспон!E$34+Нейрон!E27*Нейрон!E$37)</f>
        <v>1946.1627672200652</v>
      </c>
      <c r="G59" s="151">
        <f t="shared" si="1"/>
        <v>2929.3347843821571</v>
      </c>
      <c r="H59" s="134">
        <f>(Линейн!F27*Линейн!F$34+Экспон!F27*Экспон!F$34+Нейрон!F27*Нейрон!F$37)</f>
        <v>413.18183924361779</v>
      </c>
      <c r="I59" s="134">
        <f>(Линейн!G27*Линейн!G$34+Экспон!G27*Экспон!G$34+Нейрон!G27*Нейрон!G$37)</f>
        <v>592.74488357739119</v>
      </c>
      <c r="J59" s="134">
        <f>(Линейн!H27*Линейн!H$34+Экспон!H27*Экспон!H$34+Нейрон!H27*Нейрон!H$37)</f>
        <v>138.83688193860496</v>
      </c>
      <c r="K59" s="134">
        <f>(Линейн!I27*Линейн!I$34+Экспон!I27*Экспон!I$34+Нейрон!I27*Нейрон!I$37)</f>
        <v>22.111792541300126</v>
      </c>
      <c r="L59" s="134">
        <f>(Линейн!J27*Линейн!J$34+Экспон!J27*Экспон!J$34+Нейрон!J27*Нейрон!J$37)</f>
        <v>14.41708451737264</v>
      </c>
      <c r="M59" s="134">
        <f>(Линейн!K27*Линейн!K$34+Экспон!K27*Экспон!K$34+Нейрон!K27*Нейрон!K$37)</f>
        <v>99.82655636644165</v>
      </c>
      <c r="N59" s="134">
        <f>(Линейн!L27*Линейн!L$34+Экспон!L27*Экспон!L$34+Нейрон!L27*Нейрон!L$37)</f>
        <v>261.37389783026629</v>
      </c>
      <c r="O59" s="134">
        <f>(Линейн!M27*Линейн!M$34+Экспон!M27*Экспон!M$34+Нейрон!M27*Нейрон!M$37)</f>
        <v>14.2362798324747</v>
      </c>
      <c r="P59" s="134">
        <f>(Линейн!N27*Линейн!N$34+Экспон!N27*Экспон!N$34+Нейрон!N27*Нейрон!N$37)</f>
        <v>0.33548904540518876</v>
      </c>
      <c r="Q59" s="134">
        <f>(Линейн!O27*Линейн!O$34+Экспон!O27*Экспон!O$34+Нейрон!O27*Нейрон!O$37)</f>
        <v>8.9424316756235925E-2</v>
      </c>
      <c r="R59" s="134">
        <f>(Линейн!P27*Линейн!P$34+Экспон!P27*Экспон!P$34+Нейрон!P27*Нейрон!P$37)</f>
        <v>4.1812073285975044</v>
      </c>
      <c r="S59" s="134">
        <f>(Линейн!Q27*Линейн!Q$34+Экспон!Q27*Экспон!Q$34+Нейрон!Q27*Нейрон!Q$37)</f>
        <v>13.176467894097513</v>
      </c>
      <c r="T59" s="134">
        <f>(Линейн!R27*Линейн!R$34+Экспон!R27*Экспон!R$34+Нейрон!R27*Нейрон!R$37)</f>
        <v>43.504287873181909</v>
      </c>
      <c r="U59" s="134">
        <f>(Линейн!S27*Линейн!S$34+Экспон!S27*Экспон!S$34+Нейрон!S27*Нейрон!S$37)</f>
        <v>40.18699209219011</v>
      </c>
      <c r="V59" s="134">
        <f>(Линейн!T27*Линейн!T$34+Экспон!T27*Экспон!T$34+Нейрон!T27*Нейрон!T$37)</f>
        <v>2.5354759296826144</v>
      </c>
      <c r="W59" s="134">
        <f>(Линейн!U27*Линейн!U$34+Экспон!U27*Экспон!U$34+Нейрон!U27*Нейрон!U$37)</f>
        <v>24.17046710727891</v>
      </c>
      <c r="X59" s="134">
        <f>(Линейн!V27*Линейн!V$34+Экспон!V27*Экспон!V$34+Нейрон!V27*Нейрон!V$37)</f>
        <v>66.349573696441468</v>
      </c>
      <c r="Y59" s="134">
        <f>(Линейн!W27*Линейн!W$34+Экспон!W27*Экспон!W$34+Нейрон!W27*Нейрон!W$37)</f>
        <v>2.0149001552626937</v>
      </c>
      <c r="Z59" s="134">
        <f>(Линейн!X27*Линейн!X$34+Экспон!X27*Экспон!X$34+Нейрон!X27*Нейрон!X$37)</f>
        <v>2.739904942083581</v>
      </c>
      <c r="AA59" s="134">
        <f>(Линейн!Y27*Линейн!Y$34+Экспон!Y27*Экспон!Y$34+Нейрон!Y27*Нейрон!Y$37)</f>
        <v>7.6996454179117357</v>
      </c>
      <c r="AB59" s="134">
        <f>(Линейн!Z27*Линейн!Z$34+Экспон!Z27*Экспон!Z$34+Нейрон!Z27*Нейрон!Z$37)</f>
        <v>70.2665459808332</v>
      </c>
      <c r="AC59" s="134">
        <f>(Линейн!AA27*Линейн!AA$34+Экспон!AA27*Экспон!AA$34+Нейрон!AA27*Нейрон!AA$37)</f>
        <v>16.885485679850557</v>
      </c>
      <c r="AD59" s="134">
        <f>(Линейн!AB27*Линейн!AB$34+Экспон!AB27*Экспон!AB$34+Нейрон!AB27*Нейрон!AB$37)</f>
        <v>96.845275733012173</v>
      </c>
      <c r="AE59" s="134">
        <f>(Линейн!AC27*Линейн!AC$34+Экспон!AC27*Экспон!AC$34+Нейрон!AC27*Нейрон!AC$37)</f>
        <v>73.647411031200264</v>
      </c>
      <c r="AF59" s="134">
        <f>(Линейн!AD27*Линейн!AD$34+Экспон!AD27*Экспон!AD$34+Нейрон!AD27*Нейрон!AD$37)</f>
        <v>31.028526873108188</v>
      </c>
      <c r="AG59" s="151">
        <f t="shared" si="2"/>
        <v>3035.5583141064553</v>
      </c>
      <c r="AI59" s="114">
        <f t="shared" si="3"/>
        <v>-20.858306463208464</v>
      </c>
      <c r="AJ59" s="114">
        <f t="shared" si="4"/>
        <v>-127.08183618750672</v>
      </c>
      <c r="AK59" s="114">
        <f t="shared" si="5"/>
        <v>-73.970071325357594</v>
      </c>
    </row>
    <row r="60" spans="1:37" x14ac:dyDescent="0.35">
      <c r="A60" s="130">
        <v>2030</v>
      </c>
      <c r="B60" s="134">
        <f>(Линейн!B28*Линейн!B$34+Экспон!B28*Экспон!B$34+Нейрон!B28*Нейрон!B$37)</f>
        <v>2873.0087005125574</v>
      </c>
      <c r="C60" s="134">
        <f>(Линейн!C28*Линейн!C$34+Экспон!C28*Экспон!C$34+Нейрон!C28*Нейрон!C$37)</f>
        <v>35.847826620597075</v>
      </c>
      <c r="D60" s="145">
        <f t="shared" si="0"/>
        <v>2908.8565271331545</v>
      </c>
      <c r="E60" s="134">
        <f>(Линейн!D28*Линейн!D$34+Экспон!D28*Экспон!D$34+Нейрон!D28*Нейрон!D$37)</f>
        <v>988.92600035967348</v>
      </c>
      <c r="F60" s="134">
        <f>(Линейн!E28*Линейн!E$34+Экспон!E28*Экспон!E$34+Нейрон!E28*Нейрон!E$37)</f>
        <v>1941.4811887830388</v>
      </c>
      <c r="G60" s="151">
        <f t="shared" si="1"/>
        <v>2930.407189142712</v>
      </c>
      <c r="H60" s="134">
        <f>(Линейн!F28*Линейн!F$34+Экспон!F28*Экспон!F$34+Нейрон!F28*Нейрон!F$37)</f>
        <v>413.1325830987131</v>
      </c>
      <c r="I60" s="134">
        <f>(Линейн!G28*Линейн!G$34+Экспон!G28*Экспон!G$34+Нейрон!G28*Нейрон!G$37)</f>
        <v>603.86711560832418</v>
      </c>
      <c r="J60" s="134">
        <f>(Линейн!H28*Линейн!H$34+Экспон!H28*Экспон!H$34+Нейрон!H28*Нейрон!H$37)</f>
        <v>140.74029962012673</v>
      </c>
      <c r="K60" s="134">
        <f>(Линейн!I28*Линейн!I$34+Экспон!I28*Экспон!I$34+Нейрон!I28*Нейрон!I$37)</f>
        <v>22.092486677812438</v>
      </c>
      <c r="L60" s="134">
        <f>(Линейн!J28*Линейн!J$34+Экспон!J28*Экспон!J$34+Нейрон!J28*Нейрон!J$37)</f>
        <v>14.239148717818168</v>
      </c>
      <c r="M60" s="134">
        <f>(Линейн!K28*Линейн!K$34+Экспон!K28*Экспон!K$34+Нейрон!K28*Нейрон!K$37)</f>
        <v>101.05785730700748</v>
      </c>
      <c r="N60" s="134">
        <f>(Линейн!L28*Линейн!L$34+Экспон!L28*Экспон!L$34+Нейрон!L28*Нейрон!L$37)</f>
        <v>260.33007283161226</v>
      </c>
      <c r="O60" s="134">
        <f>(Линейн!M28*Линейн!M$34+Экспон!M28*Экспон!M$34+Нейрон!M28*Нейрон!M$37)</f>
        <v>14.163027638011709</v>
      </c>
      <c r="P60" s="134">
        <f>(Линейн!N28*Линейн!N$34+Экспон!N28*Экспон!N$34+Нейрон!N28*Нейрон!N$37)</f>
        <v>0.31720488923591672</v>
      </c>
      <c r="Q60" s="134">
        <f>(Линейн!O28*Линейн!O$34+Экспон!O28*Экспон!O$34+Нейрон!O28*Нейрон!O$37)</f>
        <v>8.2632699484283201E-2</v>
      </c>
      <c r="R60" s="134">
        <f>(Линейн!P28*Линейн!P$34+Экспон!P28*Экспон!P$34+Нейрон!P28*Нейрон!P$37)</f>
        <v>4.1909384481429566</v>
      </c>
      <c r="S60" s="134">
        <f>(Линейн!Q28*Линейн!Q$34+Экспон!Q28*Экспон!Q$34+Нейрон!Q28*Нейрон!Q$37)</f>
        <v>13.122283718769719</v>
      </c>
      <c r="T60" s="134">
        <f>(Линейн!R28*Линейн!R$34+Экспон!R28*Экспон!R$34+Нейрон!R28*Нейрон!R$37)</f>
        <v>43.579915311326971</v>
      </c>
      <c r="U60" s="134">
        <f>(Линейн!S28*Линейн!S$34+Экспон!S28*Экспон!S$34+Нейрон!S28*Нейрон!S$37)</f>
        <v>40.133041692081036</v>
      </c>
      <c r="V60" s="134">
        <f>(Линейн!T28*Линейн!T$34+Экспон!T28*Экспон!T$34+Нейрон!T28*Нейрон!T$37)</f>
        <v>2.5114430955870226</v>
      </c>
      <c r="W60" s="134">
        <f>(Линейн!U28*Линейн!U$34+Экспон!U28*Экспон!U$34+Нейрон!U28*Нейрон!U$37)</f>
        <v>24.369323021189658</v>
      </c>
      <c r="X60" s="134">
        <f>(Линейн!V28*Линейн!V$34+Экспон!V28*Экспон!V$34+Нейрон!V28*Нейрон!V$37)</f>
        <v>58.408514221695057</v>
      </c>
      <c r="Y60" s="134">
        <f>(Линейн!W28*Линейн!W$34+Экспон!W28*Экспон!W$34+Нейрон!W28*Нейрон!W$37)</f>
        <v>1.6800940441946626</v>
      </c>
      <c r="Z60" s="134">
        <f>(Линейн!X28*Линейн!X$34+Экспон!X28*Экспон!X$34+Нейрон!X28*Нейрон!X$37)</f>
        <v>2.6343014239220071</v>
      </c>
      <c r="AA60" s="134">
        <f>(Линейн!Y28*Линейн!Y$34+Экспон!Y28*Экспон!Y$34+Нейрон!Y28*Нейрон!Y$37)</f>
        <v>7.6337354972313074</v>
      </c>
      <c r="AB60" s="134">
        <f>(Линейн!Z28*Линейн!Z$34+Экспон!Z28*Экспон!Z$34+Нейрон!Z28*Нейрон!Z$37)</f>
        <v>70.895288320460907</v>
      </c>
      <c r="AC60" s="134">
        <f>(Линейн!AA28*Линейн!AA$34+Экспон!AA28*Экспон!AA$34+Нейрон!AA28*Нейрон!AA$37)</f>
        <v>16.932457273740397</v>
      </c>
      <c r="AD60" s="134">
        <f>(Линейн!AB28*Линейн!AB$34+Экспон!AB28*Экспон!AB$34+Нейрон!AB28*Нейрон!AB$37)</f>
        <v>95.006776805557678</v>
      </c>
      <c r="AE60" s="134">
        <f>(Линейн!AC28*Линейн!AC$34+Экспон!AC28*Экспон!AC$34+Нейрон!AC28*Нейрон!AC$37)</f>
        <v>71.819137795531077</v>
      </c>
      <c r="AF60" s="134">
        <f>(Линейн!AD28*Линейн!AD$34+Экспон!AD28*Экспон!AD$34+Нейрон!AD28*Нейрон!AD$37)</f>
        <v>30.888401105583704</v>
      </c>
      <c r="AG60" s="151">
        <f t="shared" si="2"/>
        <v>3042.7540812228335</v>
      </c>
      <c r="AI60" s="114">
        <f t="shared" si="3"/>
        <v>-21.550662009557527</v>
      </c>
      <c r="AJ60" s="114">
        <f t="shared" si="4"/>
        <v>-133.89755408967903</v>
      </c>
      <c r="AK60" s="114">
        <f t="shared" si="5"/>
        <v>-77.72410804961828</v>
      </c>
    </row>
    <row r="61" spans="1:37" x14ac:dyDescent="0.35">
      <c r="D61" s="146"/>
      <c r="G61" s="152"/>
      <c r="AG61" s="152"/>
      <c r="AK61" s="114"/>
    </row>
    <row r="62" spans="1:37" s="130" customFormat="1" ht="10.5" x14ac:dyDescent="0.25">
      <c r="A62" s="130" t="s">
        <v>342</v>
      </c>
      <c r="B62" s="142">
        <v>3.1011558271028493E-2</v>
      </c>
      <c r="C62" s="142">
        <v>0.12138682328391945</v>
      </c>
      <c r="D62" s="147">
        <f>D63/AVERAGE(D35:D60)</f>
        <v>3.2084665671723883E-2</v>
      </c>
      <c r="E62" s="142">
        <v>4.0029581311984384E-2</v>
      </c>
      <c r="F62" s="142">
        <v>4.5335727877769287E-2</v>
      </c>
      <c r="G62" s="153">
        <f>G63/AVERAGE(G35:G60)</f>
        <v>4.3683829334401035E-2</v>
      </c>
      <c r="H62" s="142">
        <v>8.8439173167615848E-2</v>
      </c>
      <c r="I62" s="142">
        <v>7.039981271470544E-2</v>
      </c>
      <c r="J62" s="142">
        <v>7.0664220704286657E-2</v>
      </c>
      <c r="K62" s="142">
        <v>0.15704568657699997</v>
      </c>
      <c r="L62" s="142">
        <v>0.17925087300295511</v>
      </c>
      <c r="M62" s="142">
        <v>5.5593172009349032E-2</v>
      </c>
      <c r="N62" s="142">
        <v>4.4799432607507503E-2</v>
      </c>
      <c r="O62" s="142">
        <v>8.0805884650911194E-2</v>
      </c>
      <c r="P62" s="142">
        <v>0.23818339930385213</v>
      </c>
      <c r="Q62" s="142">
        <v>0.3437091603182052</v>
      </c>
      <c r="R62" s="142">
        <v>0.19497693796442461</v>
      </c>
      <c r="S62" s="142">
        <v>0.10178447805598084</v>
      </c>
      <c r="T62" s="142">
        <v>0.15851596105560961</v>
      </c>
      <c r="U62" s="142">
        <v>6.1432540987030798E-2</v>
      </c>
      <c r="V62" s="142">
        <v>0.13614176458156352</v>
      </c>
      <c r="W62" s="142">
        <v>0.10137855039878466</v>
      </c>
      <c r="X62" s="142">
        <v>0.10370181558264538</v>
      </c>
      <c r="Y62" s="142">
        <v>0.23708297613421492</v>
      </c>
      <c r="Z62" s="142">
        <v>0.2416138698259164</v>
      </c>
      <c r="AA62" s="142">
        <v>0.10507607987140916</v>
      </c>
      <c r="AB62" s="142">
        <v>5.1925119457175699E-2</v>
      </c>
      <c r="AC62" s="142">
        <v>0.23902415190329279</v>
      </c>
      <c r="AD62" s="142">
        <v>8.9821924516345977E-2</v>
      </c>
      <c r="AE62" s="142">
        <v>0.31443237587712758</v>
      </c>
      <c r="AF62" s="142">
        <v>0.47940619835334841</v>
      </c>
      <c r="AG62" s="153">
        <f>AG63/AVERAGE(AG35:AG60)</f>
        <v>7.2861623581154736E-2</v>
      </c>
      <c r="AI62" s="142">
        <f>AI63/AVERAGE(G35:G60)</f>
        <v>7.5707986345529887E-2</v>
      </c>
      <c r="AJ62" s="142">
        <f>AJ63/AVERAGE(AG35:AG60)</f>
        <v>0.10464243845198834</v>
      </c>
      <c r="AK62" s="156">
        <f t="shared" si="5"/>
        <v>9.0175212398759114E-2</v>
      </c>
    </row>
    <row r="63" spans="1:37" s="130" customFormat="1" ht="10.5" x14ac:dyDescent="0.25">
      <c r="A63" s="130" t="s">
        <v>341</v>
      </c>
      <c r="B63" s="140">
        <f>AVERAGE(B35:B60)*B62</f>
        <v>88.924149708438108</v>
      </c>
      <c r="C63" s="140">
        <f t="shared" ref="C63:AF63" si="6">AVERAGE(C35:C60)*C62</f>
        <v>4.1826248751418165</v>
      </c>
      <c r="D63" s="148">
        <f>B63+C63</f>
        <v>93.10677458357992</v>
      </c>
      <c r="E63" s="140">
        <f t="shared" si="6"/>
        <v>36.231703330691346</v>
      </c>
      <c r="F63" s="140">
        <f t="shared" si="6"/>
        <v>90.774308080388806</v>
      </c>
      <c r="G63" s="154">
        <f>E63+F63</f>
        <v>127.00601141108015</v>
      </c>
      <c r="H63" s="140">
        <f t="shared" si="6"/>
        <v>36.981686543340203</v>
      </c>
      <c r="I63" s="140">
        <f t="shared" si="6"/>
        <v>31.499455906301591</v>
      </c>
      <c r="J63" s="140">
        <f t="shared" si="6"/>
        <v>7.9782631873709011</v>
      </c>
      <c r="K63" s="140">
        <f t="shared" si="6"/>
        <v>3.4124351312808683</v>
      </c>
      <c r="L63" s="140">
        <f t="shared" si="6"/>
        <v>2.9802848510272919</v>
      </c>
      <c r="M63" s="140">
        <f t="shared" si="6"/>
        <v>4.5307663055708796</v>
      </c>
      <c r="N63" s="140">
        <f t="shared" si="6"/>
        <v>12.544858841605672</v>
      </c>
      <c r="O63" s="140">
        <f t="shared" si="6"/>
        <v>1.2413900224111638</v>
      </c>
      <c r="P63" s="140">
        <f t="shared" si="6"/>
        <v>0.30250058729285917</v>
      </c>
      <c r="Q63" s="140">
        <f t="shared" si="6"/>
        <v>5.6481565888391837E-2</v>
      </c>
      <c r="R63" s="140">
        <f t="shared" si="6"/>
        <v>0.79978507299850032</v>
      </c>
      <c r="S63" s="140">
        <f t="shared" si="6"/>
        <v>1.4321899628514594</v>
      </c>
      <c r="T63" s="140">
        <f t="shared" si="6"/>
        <v>6.7739294153840204</v>
      </c>
      <c r="U63" s="140">
        <f t="shared" si="6"/>
        <v>2.4568239008162496</v>
      </c>
      <c r="V63" s="140">
        <f t="shared" si="6"/>
        <v>0.38635025397451683</v>
      </c>
      <c r="W63" s="140">
        <f t="shared" si="6"/>
        <v>2.6025194860925089</v>
      </c>
      <c r="X63" s="140">
        <f t="shared" si="6"/>
        <v>11.627527001169666</v>
      </c>
      <c r="Y63" s="140">
        <f t="shared" si="6"/>
        <v>1.4332617534182359</v>
      </c>
      <c r="Z63" s="140">
        <f t="shared" si="6"/>
        <v>0.99104942371832405</v>
      </c>
      <c r="AA63" s="140">
        <f t="shared" si="6"/>
        <v>0.93115543711454141</v>
      </c>
      <c r="AB63" s="140">
        <f t="shared" si="6"/>
        <v>3.1842951553486989</v>
      </c>
      <c r="AC63" s="140">
        <f t="shared" si="6"/>
        <v>3.4062314314456716</v>
      </c>
      <c r="AD63" s="140">
        <f t="shared" si="6"/>
        <v>9.5069493503358906</v>
      </c>
      <c r="AE63" s="140">
        <f t="shared" si="6"/>
        <v>44.676763347061389</v>
      </c>
      <c r="AF63" s="140">
        <f t="shared" si="6"/>
        <v>21.722354461386701</v>
      </c>
      <c r="AG63" s="154">
        <f>SUM(H63:AF63)</f>
        <v>213.45930839520616</v>
      </c>
      <c r="AI63" s="140">
        <f>D63+G63</f>
        <v>220.11278599466007</v>
      </c>
      <c r="AJ63" s="140">
        <f>D63+AG63</f>
        <v>306.56608297878608</v>
      </c>
      <c r="AK63" s="114">
        <f t="shared" si="5"/>
        <v>263.33943448672306</v>
      </c>
    </row>
    <row r="65" spans="1:37" x14ac:dyDescent="0.35">
      <c r="A65" s="157" t="s">
        <v>351</v>
      </c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</row>
    <row r="66" spans="1:37" x14ac:dyDescent="0.35">
      <c r="A66" s="129"/>
      <c r="B66" s="157" t="s">
        <v>333</v>
      </c>
      <c r="C66" s="157"/>
      <c r="D66" s="157"/>
      <c r="E66" s="157" t="s">
        <v>354</v>
      </c>
      <c r="F66" s="157"/>
      <c r="G66" s="157"/>
      <c r="H66" s="157" t="s">
        <v>355</v>
      </c>
      <c r="I66" s="157"/>
      <c r="J66" s="157"/>
      <c r="K66" s="129"/>
      <c r="L66" s="129"/>
      <c r="M66" s="129"/>
      <c r="N66" s="129"/>
      <c r="O66" s="157" t="s">
        <v>356</v>
      </c>
      <c r="P66" s="157"/>
      <c r="Q66" s="157"/>
      <c r="R66" s="157" t="s">
        <v>357</v>
      </c>
      <c r="S66" s="157"/>
      <c r="T66" s="157"/>
      <c r="U66" s="157" t="s">
        <v>358</v>
      </c>
      <c r="V66" s="157"/>
      <c r="W66" s="157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</row>
    <row r="67" spans="1:37" x14ac:dyDescent="0.35">
      <c r="A67" s="129"/>
      <c r="B67" s="129" t="s">
        <v>353</v>
      </c>
      <c r="C67" s="129" t="s">
        <v>352</v>
      </c>
      <c r="D67" s="129" t="s">
        <v>353</v>
      </c>
      <c r="E67" s="129" t="s">
        <v>353</v>
      </c>
      <c r="F67" s="129" t="str">
        <f>C67</f>
        <v>прогноз</v>
      </c>
      <c r="G67" s="129" t="str">
        <f>D67</f>
        <v>доверительный интервал</v>
      </c>
      <c r="H67" s="129" t="str">
        <f>E67</f>
        <v>доверительный интервал</v>
      </c>
      <c r="I67" s="129" t="str">
        <f>F67</f>
        <v>прогноз</v>
      </c>
      <c r="J67" s="129" t="str">
        <f>G67</f>
        <v>доверительный интервал</v>
      </c>
      <c r="K67" s="129"/>
      <c r="L67" s="129"/>
      <c r="M67" s="129"/>
      <c r="N67" s="129"/>
      <c r="O67" s="129" t="str">
        <f>B67</f>
        <v>доверительный интервал</v>
      </c>
      <c r="P67" s="129" t="str">
        <f t="shared" ref="P67:W67" si="7">C67</f>
        <v>прогноз</v>
      </c>
      <c r="Q67" s="129" t="str">
        <f t="shared" si="7"/>
        <v>доверительный интервал</v>
      </c>
      <c r="R67" s="129" t="str">
        <f t="shared" si="7"/>
        <v>доверительный интервал</v>
      </c>
      <c r="S67" s="129" t="str">
        <f t="shared" si="7"/>
        <v>прогноз</v>
      </c>
      <c r="T67" s="129" t="str">
        <f t="shared" si="7"/>
        <v>доверительный интервал</v>
      </c>
      <c r="U67" s="129" t="str">
        <f t="shared" si="7"/>
        <v>доверительный интервал</v>
      </c>
      <c r="V67" s="129" t="str">
        <f t="shared" si="7"/>
        <v>прогноз</v>
      </c>
      <c r="W67" s="129" t="str">
        <f t="shared" si="7"/>
        <v>доверительный интервал</v>
      </c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</row>
    <row r="68" spans="1:37" x14ac:dyDescent="0.35">
      <c r="A68" s="130">
        <f>A35</f>
        <v>2005</v>
      </c>
      <c r="B68" s="134"/>
      <c r="C68" s="134">
        <f>D35</f>
        <v>2759.0000000000005</v>
      </c>
      <c r="D68" s="134"/>
      <c r="E68" s="130"/>
      <c r="F68" s="134">
        <f>G35</f>
        <v>2759</v>
      </c>
      <c r="G68" s="130"/>
      <c r="H68" s="130"/>
      <c r="I68" s="134">
        <f>AG35</f>
        <v>2759.0000000000009</v>
      </c>
      <c r="J68" s="130"/>
      <c r="K68" s="130"/>
      <c r="L68" s="130"/>
      <c r="M68" s="130"/>
      <c r="N68" s="130">
        <f>A68</f>
        <v>2005</v>
      </c>
      <c r="O68" s="130"/>
      <c r="P68" s="134">
        <f>AI35</f>
        <v>0</v>
      </c>
      <c r="Q68" s="130"/>
      <c r="R68" s="130"/>
      <c r="S68" s="134">
        <f>AJ35</f>
        <v>0</v>
      </c>
      <c r="T68" s="130"/>
      <c r="U68" s="130"/>
      <c r="V68" s="134">
        <f>AK35</f>
        <v>0</v>
      </c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</row>
    <row r="69" spans="1:37" x14ac:dyDescent="0.35">
      <c r="A69" s="130">
        <f t="shared" ref="A69:A93" si="8">A36</f>
        <v>2006</v>
      </c>
      <c r="B69" s="134"/>
      <c r="C69" s="134">
        <f t="shared" ref="C69:C93" si="9">D36</f>
        <v>3024.0000000000009</v>
      </c>
      <c r="D69" s="134"/>
      <c r="E69" s="130"/>
      <c r="F69" s="134">
        <f t="shared" ref="F69:F93" si="10">G36</f>
        <v>3024.0000000000009</v>
      </c>
      <c r="G69" s="130"/>
      <c r="H69" s="130"/>
      <c r="I69" s="134">
        <f t="shared" ref="I69:I93" si="11">AG36</f>
        <v>3024</v>
      </c>
      <c r="J69" s="130"/>
      <c r="K69" s="130"/>
      <c r="L69" s="130"/>
      <c r="M69" s="130"/>
      <c r="N69" s="130">
        <f t="shared" ref="N69:N93" si="12">A69</f>
        <v>2006</v>
      </c>
      <c r="O69" s="130"/>
      <c r="P69" s="134">
        <f t="shared" ref="P69:P93" si="13">AI36</f>
        <v>0</v>
      </c>
      <c r="Q69" s="130"/>
      <c r="R69" s="130"/>
      <c r="S69" s="134">
        <f t="shared" ref="S69:S93" si="14">AJ36</f>
        <v>0</v>
      </c>
      <c r="T69" s="130"/>
      <c r="U69" s="130"/>
      <c r="V69" s="134">
        <f t="shared" ref="V69:V93" si="15">AK36</f>
        <v>0</v>
      </c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</row>
    <row r="70" spans="1:37" x14ac:dyDescent="0.35">
      <c r="A70" s="130">
        <f t="shared" si="8"/>
        <v>2007</v>
      </c>
      <c r="B70" s="134"/>
      <c r="C70" s="134">
        <f t="shared" si="9"/>
        <v>2839.72</v>
      </c>
      <c r="D70" s="134"/>
      <c r="E70" s="130"/>
      <c r="F70" s="134">
        <f t="shared" si="10"/>
        <v>2839.7200000000003</v>
      </c>
      <c r="G70" s="130"/>
      <c r="H70" s="130"/>
      <c r="I70" s="134">
        <f t="shared" si="11"/>
        <v>2839.7200000000003</v>
      </c>
      <c r="J70" s="130"/>
      <c r="K70" s="130"/>
      <c r="L70" s="130"/>
      <c r="M70" s="130"/>
      <c r="N70" s="130">
        <f t="shared" si="12"/>
        <v>2007</v>
      </c>
      <c r="O70" s="130"/>
      <c r="P70" s="134">
        <f t="shared" si="13"/>
        <v>0</v>
      </c>
      <c r="Q70" s="130"/>
      <c r="R70" s="130"/>
      <c r="S70" s="134">
        <f t="shared" si="14"/>
        <v>0</v>
      </c>
      <c r="T70" s="130"/>
      <c r="U70" s="130"/>
      <c r="V70" s="134">
        <f t="shared" si="15"/>
        <v>0</v>
      </c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</row>
    <row r="71" spans="1:37" x14ac:dyDescent="0.35">
      <c r="A71" s="130">
        <f t="shared" si="8"/>
        <v>2008</v>
      </c>
      <c r="B71" s="134"/>
      <c r="C71" s="134">
        <f t="shared" si="9"/>
        <v>2863.2200000000003</v>
      </c>
      <c r="D71" s="134"/>
      <c r="E71" s="130"/>
      <c r="F71" s="134">
        <f t="shared" si="10"/>
        <v>2863.2200000000003</v>
      </c>
      <c r="G71" s="130"/>
      <c r="H71" s="130"/>
      <c r="I71" s="134">
        <f t="shared" si="11"/>
        <v>2863.2200000000003</v>
      </c>
      <c r="J71" s="130"/>
      <c r="K71" s="130"/>
      <c r="L71" s="130"/>
      <c r="M71" s="130"/>
      <c r="N71" s="130">
        <f t="shared" si="12"/>
        <v>2008</v>
      </c>
      <c r="O71" s="130"/>
      <c r="P71" s="134">
        <f t="shared" si="13"/>
        <v>0</v>
      </c>
      <c r="Q71" s="130"/>
      <c r="R71" s="130"/>
      <c r="S71" s="134">
        <f t="shared" si="14"/>
        <v>0</v>
      </c>
      <c r="T71" s="130"/>
      <c r="U71" s="130"/>
      <c r="V71" s="134">
        <f t="shared" si="15"/>
        <v>0</v>
      </c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</row>
    <row r="72" spans="1:37" x14ac:dyDescent="0.35">
      <c r="A72" s="130">
        <f t="shared" si="8"/>
        <v>2009</v>
      </c>
      <c r="B72" s="134"/>
      <c r="C72" s="134">
        <f t="shared" si="9"/>
        <v>2783.43</v>
      </c>
      <c r="D72" s="134"/>
      <c r="E72" s="130"/>
      <c r="F72" s="134">
        <f t="shared" si="10"/>
        <v>2783.43</v>
      </c>
      <c r="G72" s="130"/>
      <c r="H72" s="130"/>
      <c r="I72" s="134">
        <f t="shared" si="11"/>
        <v>2783.43</v>
      </c>
      <c r="J72" s="130"/>
      <c r="K72" s="130"/>
      <c r="L72" s="130"/>
      <c r="M72" s="130"/>
      <c r="N72" s="130">
        <f t="shared" si="12"/>
        <v>2009</v>
      </c>
      <c r="O72" s="130"/>
      <c r="P72" s="134">
        <f t="shared" si="13"/>
        <v>0</v>
      </c>
      <c r="Q72" s="130"/>
      <c r="R72" s="130"/>
      <c r="S72" s="134">
        <f t="shared" si="14"/>
        <v>0</v>
      </c>
      <c r="T72" s="130"/>
      <c r="U72" s="130"/>
      <c r="V72" s="134">
        <f t="shared" si="15"/>
        <v>0</v>
      </c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</row>
    <row r="73" spans="1:37" x14ac:dyDescent="0.35">
      <c r="A73" s="130">
        <f t="shared" si="8"/>
        <v>2010</v>
      </c>
      <c r="B73" s="134"/>
      <c r="C73" s="134">
        <f t="shared" si="9"/>
        <v>2923.0800000000008</v>
      </c>
      <c r="D73" s="134"/>
      <c r="E73" s="130"/>
      <c r="F73" s="134">
        <f t="shared" si="10"/>
        <v>2923.08</v>
      </c>
      <c r="G73" s="130"/>
      <c r="H73" s="130"/>
      <c r="I73" s="134">
        <f t="shared" si="11"/>
        <v>2923.0800000000004</v>
      </c>
      <c r="J73" s="130"/>
      <c r="K73" s="130"/>
      <c r="L73" s="130"/>
      <c r="M73" s="130"/>
      <c r="N73" s="130">
        <f t="shared" si="12"/>
        <v>2010</v>
      </c>
      <c r="O73" s="130"/>
      <c r="P73" s="134">
        <f t="shared" si="13"/>
        <v>0</v>
      </c>
      <c r="Q73" s="130"/>
      <c r="R73" s="130"/>
      <c r="S73" s="134">
        <f t="shared" si="14"/>
        <v>0</v>
      </c>
      <c r="T73" s="130"/>
      <c r="U73" s="130"/>
      <c r="V73" s="134">
        <f t="shared" si="15"/>
        <v>0</v>
      </c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</row>
    <row r="74" spans="1:37" x14ac:dyDescent="0.35">
      <c r="A74" s="130">
        <f t="shared" si="8"/>
        <v>2011</v>
      </c>
      <c r="B74" s="134"/>
      <c r="C74" s="134">
        <f t="shared" si="9"/>
        <v>2967.93</v>
      </c>
      <c r="D74" s="134"/>
      <c r="E74" s="130"/>
      <c r="F74" s="134">
        <f t="shared" si="10"/>
        <v>2967.9300000000003</v>
      </c>
      <c r="G74" s="130"/>
      <c r="H74" s="130"/>
      <c r="I74" s="134">
        <f t="shared" si="11"/>
        <v>2967.9300000000003</v>
      </c>
      <c r="J74" s="130"/>
      <c r="K74" s="130"/>
      <c r="L74" s="130"/>
      <c r="M74" s="130"/>
      <c r="N74" s="130">
        <f t="shared" si="12"/>
        <v>2011</v>
      </c>
      <c r="O74" s="130"/>
      <c r="P74" s="134">
        <f t="shared" si="13"/>
        <v>0</v>
      </c>
      <c r="Q74" s="130"/>
      <c r="R74" s="130"/>
      <c r="S74" s="134">
        <f t="shared" si="14"/>
        <v>0</v>
      </c>
      <c r="T74" s="130"/>
      <c r="U74" s="130"/>
      <c r="V74" s="134">
        <f t="shared" si="15"/>
        <v>0</v>
      </c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</row>
    <row r="75" spans="1:37" x14ac:dyDescent="0.35">
      <c r="A75" s="130">
        <f t="shared" si="8"/>
        <v>2012</v>
      </c>
      <c r="B75" s="134"/>
      <c r="C75" s="134">
        <f t="shared" si="9"/>
        <v>2960.8700000000003</v>
      </c>
      <c r="D75" s="134"/>
      <c r="E75" s="130"/>
      <c r="F75" s="134">
        <f t="shared" si="10"/>
        <v>2960.8700000000003</v>
      </c>
      <c r="G75" s="130"/>
      <c r="H75" s="130"/>
      <c r="I75" s="134">
        <f t="shared" si="11"/>
        <v>2960.8700000000003</v>
      </c>
      <c r="J75" s="130"/>
      <c r="K75" s="130"/>
      <c r="L75" s="130"/>
      <c r="M75" s="130"/>
      <c r="N75" s="130">
        <f t="shared" si="12"/>
        <v>2012</v>
      </c>
      <c r="O75" s="130"/>
      <c r="P75" s="134">
        <f t="shared" si="13"/>
        <v>0</v>
      </c>
      <c r="Q75" s="130"/>
      <c r="R75" s="130"/>
      <c r="S75" s="134">
        <f t="shared" si="14"/>
        <v>0</v>
      </c>
      <c r="T75" s="130"/>
      <c r="U75" s="130"/>
      <c r="V75" s="134">
        <f t="shared" si="15"/>
        <v>0</v>
      </c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</row>
    <row r="76" spans="1:37" x14ac:dyDescent="0.35">
      <c r="A76" s="130">
        <f t="shared" si="8"/>
        <v>2013</v>
      </c>
      <c r="B76" s="134"/>
      <c r="C76" s="134">
        <f t="shared" si="9"/>
        <v>2972.68</v>
      </c>
      <c r="D76" s="134"/>
      <c r="E76" s="130"/>
      <c r="F76" s="134">
        <f t="shared" si="10"/>
        <v>2972.68</v>
      </c>
      <c r="G76" s="130"/>
      <c r="H76" s="130"/>
      <c r="I76" s="134">
        <f t="shared" si="11"/>
        <v>2972.68</v>
      </c>
      <c r="J76" s="130"/>
      <c r="K76" s="130"/>
      <c r="L76" s="130"/>
      <c r="M76" s="130"/>
      <c r="N76" s="130">
        <f t="shared" si="12"/>
        <v>2013</v>
      </c>
      <c r="O76" s="130"/>
      <c r="P76" s="134">
        <f t="shared" si="13"/>
        <v>0</v>
      </c>
      <c r="Q76" s="130"/>
      <c r="R76" s="130"/>
      <c r="S76" s="134">
        <f t="shared" si="14"/>
        <v>0</v>
      </c>
      <c r="T76" s="130"/>
      <c r="U76" s="130"/>
      <c r="V76" s="134">
        <f t="shared" si="15"/>
        <v>0</v>
      </c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</row>
    <row r="77" spans="1:37" x14ac:dyDescent="0.35">
      <c r="A77" s="130">
        <f t="shared" si="8"/>
        <v>2014</v>
      </c>
      <c r="B77" s="134"/>
      <c r="C77" s="134">
        <f t="shared" si="9"/>
        <v>2972.971</v>
      </c>
      <c r="D77" s="134"/>
      <c r="E77" s="130"/>
      <c r="F77" s="134">
        <f t="shared" si="10"/>
        <v>2972.9709999999995</v>
      </c>
      <c r="G77" s="130"/>
      <c r="H77" s="130"/>
      <c r="I77" s="134">
        <f t="shared" si="11"/>
        <v>2972.9709999999995</v>
      </c>
      <c r="J77" s="130"/>
      <c r="K77" s="130"/>
      <c r="L77" s="130"/>
      <c r="M77" s="130"/>
      <c r="N77" s="130">
        <f t="shared" si="12"/>
        <v>2014</v>
      </c>
      <c r="O77" s="130"/>
      <c r="P77" s="134">
        <f t="shared" si="13"/>
        <v>0</v>
      </c>
      <c r="Q77" s="130"/>
      <c r="R77" s="130"/>
      <c r="S77" s="134">
        <f t="shared" si="14"/>
        <v>0</v>
      </c>
      <c r="T77" s="130"/>
      <c r="U77" s="130"/>
      <c r="V77" s="134">
        <f t="shared" si="15"/>
        <v>0</v>
      </c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</row>
    <row r="78" spans="1:37" x14ac:dyDescent="0.35">
      <c r="A78" s="130">
        <f t="shared" si="8"/>
        <v>2015</v>
      </c>
      <c r="B78" s="134"/>
      <c r="C78" s="134">
        <f t="shared" si="9"/>
        <v>2960.7802000000001</v>
      </c>
      <c r="D78" s="134"/>
      <c r="E78" s="130"/>
      <c r="F78" s="134">
        <f t="shared" si="10"/>
        <v>2960.7802000000001</v>
      </c>
      <c r="G78" s="130"/>
      <c r="H78" s="130"/>
      <c r="I78" s="134">
        <f t="shared" si="11"/>
        <v>2960.7802000000001</v>
      </c>
      <c r="J78" s="130"/>
      <c r="K78" s="130"/>
      <c r="L78" s="130"/>
      <c r="M78" s="130"/>
      <c r="N78" s="130">
        <f t="shared" si="12"/>
        <v>2015</v>
      </c>
      <c r="O78" s="130"/>
      <c r="P78" s="134">
        <f t="shared" si="13"/>
        <v>0</v>
      </c>
      <c r="Q78" s="130"/>
      <c r="R78" s="130"/>
      <c r="S78" s="134">
        <f t="shared" si="14"/>
        <v>0</v>
      </c>
      <c r="T78" s="130"/>
      <c r="U78" s="130"/>
      <c r="V78" s="134">
        <f t="shared" si="15"/>
        <v>0</v>
      </c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</row>
    <row r="79" spans="1:37" x14ac:dyDescent="0.35">
      <c r="A79" s="130">
        <f t="shared" si="8"/>
        <v>2016</v>
      </c>
      <c r="B79" s="134"/>
      <c r="C79" s="134">
        <f t="shared" si="9"/>
        <v>2994.761</v>
      </c>
      <c r="D79" s="134"/>
      <c r="E79" s="130"/>
      <c r="F79" s="134">
        <f t="shared" si="10"/>
        <v>2994.7609999999995</v>
      </c>
      <c r="G79" s="130"/>
      <c r="H79" s="130"/>
      <c r="I79" s="134">
        <f t="shared" si="11"/>
        <v>2994.7610000000004</v>
      </c>
      <c r="J79" s="130"/>
      <c r="K79" s="130"/>
      <c r="L79" s="130"/>
      <c r="M79" s="130"/>
      <c r="N79" s="130">
        <f t="shared" si="12"/>
        <v>2016</v>
      </c>
      <c r="O79" s="130"/>
      <c r="P79" s="134">
        <f t="shared" si="13"/>
        <v>0</v>
      </c>
      <c r="Q79" s="130"/>
      <c r="R79" s="130"/>
      <c r="S79" s="134">
        <f t="shared" si="14"/>
        <v>0</v>
      </c>
      <c r="T79" s="130"/>
      <c r="U79" s="130"/>
      <c r="V79" s="134">
        <f t="shared" si="15"/>
        <v>0</v>
      </c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</row>
    <row r="80" spans="1:37" x14ac:dyDescent="0.35">
      <c r="A80" s="130">
        <f t="shared" si="8"/>
        <v>2017</v>
      </c>
      <c r="B80" s="134"/>
      <c r="C80" s="134">
        <f t="shared" si="9"/>
        <v>2792.8389999999995</v>
      </c>
      <c r="D80" s="134"/>
      <c r="E80" s="130"/>
      <c r="F80" s="134">
        <f t="shared" si="10"/>
        <v>2792.8389999999999</v>
      </c>
      <c r="G80" s="130"/>
      <c r="H80" s="130"/>
      <c r="I80" s="134">
        <f t="shared" si="11"/>
        <v>2792.8390000000004</v>
      </c>
      <c r="J80" s="130"/>
      <c r="K80" s="130"/>
      <c r="L80" s="130"/>
      <c r="M80" s="130"/>
      <c r="N80" s="130">
        <f t="shared" si="12"/>
        <v>2017</v>
      </c>
      <c r="O80" s="130"/>
      <c r="P80" s="134">
        <f t="shared" si="13"/>
        <v>0</v>
      </c>
      <c r="Q80" s="130"/>
      <c r="R80" s="130"/>
      <c r="S80" s="134">
        <f t="shared" si="14"/>
        <v>0</v>
      </c>
      <c r="T80" s="130"/>
      <c r="U80" s="130"/>
      <c r="V80" s="134">
        <f t="shared" si="15"/>
        <v>0</v>
      </c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</row>
    <row r="81" spans="1:33" x14ac:dyDescent="0.35">
      <c r="A81" s="130">
        <f t="shared" si="8"/>
        <v>2018</v>
      </c>
      <c r="B81" s="134"/>
      <c r="C81" s="134">
        <f t="shared" si="9"/>
        <v>2863.1360000000004</v>
      </c>
      <c r="D81" s="134"/>
      <c r="E81" s="130"/>
      <c r="F81" s="134">
        <f t="shared" si="10"/>
        <v>2863.136</v>
      </c>
      <c r="G81" s="130"/>
      <c r="H81" s="130"/>
      <c r="I81" s="134">
        <f t="shared" si="11"/>
        <v>2863.1360000000004</v>
      </c>
      <c r="J81" s="130"/>
      <c r="K81" s="130"/>
      <c r="L81" s="130"/>
      <c r="M81" s="130"/>
      <c r="N81" s="130">
        <f t="shared" si="12"/>
        <v>2018</v>
      </c>
      <c r="O81" s="130"/>
      <c r="P81" s="134">
        <f t="shared" si="13"/>
        <v>0</v>
      </c>
      <c r="Q81" s="130"/>
      <c r="R81" s="130"/>
      <c r="S81" s="134">
        <f t="shared" si="14"/>
        <v>0</v>
      </c>
      <c r="T81" s="130"/>
      <c r="U81" s="130"/>
      <c r="V81" s="134">
        <f t="shared" si="15"/>
        <v>0</v>
      </c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</row>
    <row r="82" spans="1:33" x14ac:dyDescent="0.35">
      <c r="A82" s="130">
        <f t="shared" si="8"/>
        <v>2019</v>
      </c>
      <c r="B82" s="134"/>
      <c r="C82" s="134">
        <f t="shared" si="9"/>
        <v>2888.6380000000004</v>
      </c>
      <c r="D82" s="134"/>
      <c r="E82" s="130"/>
      <c r="F82" s="134">
        <f t="shared" si="10"/>
        <v>2888.6379999999999</v>
      </c>
      <c r="G82" s="130"/>
      <c r="H82" s="130"/>
      <c r="I82" s="134">
        <f t="shared" si="11"/>
        <v>2888.6379999999999</v>
      </c>
      <c r="J82" s="130"/>
      <c r="K82" s="130"/>
      <c r="L82" s="130"/>
      <c r="M82" s="130"/>
      <c r="N82" s="130">
        <f t="shared" si="12"/>
        <v>2019</v>
      </c>
      <c r="O82" s="130"/>
      <c r="P82" s="134">
        <f t="shared" si="13"/>
        <v>0</v>
      </c>
      <c r="Q82" s="130"/>
      <c r="R82" s="130"/>
      <c r="S82" s="134">
        <f t="shared" si="14"/>
        <v>0</v>
      </c>
      <c r="T82" s="130"/>
      <c r="U82" s="130"/>
      <c r="V82" s="134">
        <f t="shared" si="15"/>
        <v>0</v>
      </c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</row>
    <row r="83" spans="1:33" x14ac:dyDescent="0.35">
      <c r="A83" s="130">
        <f t="shared" si="8"/>
        <v>2020</v>
      </c>
      <c r="B83" s="134"/>
      <c r="C83" s="134">
        <f t="shared" si="9"/>
        <v>2780.9649999999997</v>
      </c>
      <c r="D83" s="134"/>
      <c r="E83" s="130"/>
      <c r="F83" s="134">
        <f t="shared" si="10"/>
        <v>2780.9650000000001</v>
      </c>
      <c r="G83" s="130"/>
      <c r="H83" s="130"/>
      <c r="I83" s="134">
        <f t="shared" si="11"/>
        <v>2780.9649999999997</v>
      </c>
      <c r="J83" s="130"/>
      <c r="K83" s="130"/>
      <c r="L83" s="130"/>
      <c r="M83" s="130"/>
      <c r="N83" s="130">
        <f t="shared" si="12"/>
        <v>2020</v>
      </c>
      <c r="O83" s="130"/>
      <c r="P83" s="134">
        <f t="shared" si="13"/>
        <v>0</v>
      </c>
      <c r="Q83" s="130"/>
      <c r="R83" s="130"/>
      <c r="S83" s="134">
        <f t="shared" si="14"/>
        <v>0</v>
      </c>
      <c r="T83" s="130"/>
      <c r="U83" s="130"/>
      <c r="V83" s="134">
        <f t="shared" si="15"/>
        <v>0</v>
      </c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</row>
    <row r="84" spans="1:33" x14ac:dyDescent="0.35">
      <c r="A84" s="130">
        <f t="shared" si="8"/>
        <v>2021</v>
      </c>
      <c r="B84" s="134"/>
      <c r="C84" s="134">
        <f t="shared" si="9"/>
        <v>2926.4435782192795</v>
      </c>
      <c r="D84" s="134"/>
      <c r="E84" s="130"/>
      <c r="F84" s="134">
        <f t="shared" si="10"/>
        <v>2926.44357821928</v>
      </c>
      <c r="G84" s="130"/>
      <c r="H84" s="130"/>
      <c r="I84" s="134">
        <f t="shared" si="11"/>
        <v>2926.4435782192795</v>
      </c>
      <c r="J84" s="130"/>
      <c r="K84" s="130"/>
      <c r="L84" s="130"/>
      <c r="M84" s="130"/>
      <c r="N84" s="130">
        <f t="shared" si="12"/>
        <v>2021</v>
      </c>
      <c r="O84" s="130"/>
      <c r="P84" s="134">
        <f t="shared" si="13"/>
        <v>0</v>
      </c>
      <c r="Q84" s="130"/>
      <c r="R84" s="130"/>
      <c r="S84" s="134">
        <f t="shared" si="14"/>
        <v>0</v>
      </c>
      <c r="T84" s="130"/>
      <c r="U84" s="130"/>
      <c r="V84" s="134">
        <f t="shared" si="15"/>
        <v>0</v>
      </c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</row>
    <row r="85" spans="1:33" x14ac:dyDescent="0.35">
      <c r="A85" s="130">
        <f t="shared" si="8"/>
        <v>2022</v>
      </c>
      <c r="B85" s="130">
        <f>C85-(ROW()-85)*$D$63/3</f>
        <v>2915.001352047359</v>
      </c>
      <c r="C85" s="134">
        <f t="shared" si="9"/>
        <v>2915.001352047359</v>
      </c>
      <c r="D85" s="130">
        <f>C85+(ROW()-85)*$D$63/3</f>
        <v>2915.001352047359</v>
      </c>
      <c r="E85" s="130">
        <f>C85-(ROW()-85)*$G$63/3</f>
        <v>2915.001352047359</v>
      </c>
      <c r="F85" s="134">
        <f t="shared" si="10"/>
        <v>2915.0013520473585</v>
      </c>
      <c r="G85" s="130">
        <f>C85+(ROW()-85)*$G$63/3</f>
        <v>2915.001352047359</v>
      </c>
      <c r="H85" s="130">
        <f>F85-(ROW()-85)*$AG$63/3</f>
        <v>2915.0013520473585</v>
      </c>
      <c r="I85" s="134">
        <f t="shared" si="11"/>
        <v>2915.0013520473581</v>
      </c>
      <c r="J85" s="130">
        <f>F85+(ROW()-85)*$AG$63/3</f>
        <v>2915.0013520473585</v>
      </c>
      <c r="K85" s="130"/>
      <c r="L85" s="130"/>
      <c r="M85" s="130"/>
      <c r="N85" s="130">
        <f t="shared" si="12"/>
        <v>2022</v>
      </c>
      <c r="O85" s="130">
        <f>P85+(ROW()-85)*$AI$62*P85</f>
        <v>0</v>
      </c>
      <c r="P85" s="134">
        <f t="shared" si="13"/>
        <v>0</v>
      </c>
      <c r="Q85" s="130">
        <f>P85-(ROW()-85)*$AI$62*P85</f>
        <v>0</v>
      </c>
      <c r="R85" s="130">
        <f>S85+(ROW()-85)*$AJ$62*S85</f>
        <v>0</v>
      </c>
      <c r="S85" s="134">
        <f t="shared" si="14"/>
        <v>0</v>
      </c>
      <c r="T85" s="130">
        <f>S85-(ROW()-85)*$AJ$62*S85</f>
        <v>0</v>
      </c>
      <c r="U85" s="130">
        <f>V85+(ROW()-85)*$AK$62*V85</f>
        <v>0</v>
      </c>
      <c r="V85" s="134">
        <f t="shared" si="15"/>
        <v>0</v>
      </c>
      <c r="W85" s="130">
        <f>V85-(ROW()-85)*$AK$62*V85</f>
        <v>0</v>
      </c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</row>
    <row r="86" spans="1:33" x14ac:dyDescent="0.35">
      <c r="A86" s="130">
        <f t="shared" si="8"/>
        <v>2023</v>
      </c>
      <c r="B86" s="130">
        <f t="shared" ref="B86:B93" si="16">C86-(ROW()-85)*$D$63/3</f>
        <v>2875.2090532493844</v>
      </c>
      <c r="C86" s="134">
        <f t="shared" si="9"/>
        <v>2906.2446447772445</v>
      </c>
      <c r="D86" s="130">
        <f t="shared" ref="D86:D93" si="17">C86+(ROW()-85)*$D$63/3</f>
        <v>2937.2802363051046</v>
      </c>
      <c r="E86" s="130">
        <f t="shared" ref="E86:E93" si="18">C86-(ROW()-85)*$G$63/3</f>
        <v>2863.9093076402178</v>
      </c>
      <c r="F86" s="134">
        <f t="shared" si="10"/>
        <v>2918.8651113135438</v>
      </c>
      <c r="G86" s="130">
        <f t="shared" ref="G86:G93" si="19">C86+(ROW()-85)*$G$63/3</f>
        <v>2948.5799819142712</v>
      </c>
      <c r="H86" s="130">
        <f t="shared" ref="H86:H93" si="20">F86-(ROW()-85)*$AG$63/3</f>
        <v>2847.7120085151419</v>
      </c>
      <c r="I86" s="134">
        <f t="shared" si="11"/>
        <v>2938.381699953602</v>
      </c>
      <c r="J86" s="130">
        <f t="shared" ref="J86:J93" si="21">F86+(ROW()-85)*$AG$63/3</f>
        <v>2990.0182141119458</v>
      </c>
      <c r="K86" s="130"/>
      <c r="L86" s="130"/>
      <c r="M86" s="130"/>
      <c r="N86" s="130">
        <f t="shared" si="12"/>
        <v>2023</v>
      </c>
      <c r="O86" s="130">
        <f>P86-(ROW()-85)*$AI$62*P86/3</f>
        <v>-12.301976500231197</v>
      </c>
      <c r="P86" s="134">
        <f t="shared" si="13"/>
        <v>-12.620466536299318</v>
      </c>
      <c r="Q86" s="130">
        <f>P86+(ROW()-85)*$AI$62*P86/3</f>
        <v>-12.93895657236744</v>
      </c>
      <c r="R86" s="130">
        <f>S86+(ROW()-85)*$AJ$62*S86/3</f>
        <v>-33.258021782464247</v>
      </c>
      <c r="S86" s="134">
        <f t="shared" si="14"/>
        <v>-32.137055176357535</v>
      </c>
      <c r="T86" s="130">
        <f>S86-(ROW()-85)*$AJ$62*S86/3</f>
        <v>-31.016088570250819</v>
      </c>
      <c r="U86" s="130">
        <f>V86+(ROW()-85)*$AK$62*V86/3</f>
        <v>-23.05143069414191</v>
      </c>
      <c r="V86" s="134">
        <f t="shared" si="15"/>
        <v>-22.378760856328427</v>
      </c>
      <c r="W86" s="130">
        <f>V86-(ROW()-85)*$AK$62*V86/3</f>
        <v>-21.706091018514943</v>
      </c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</row>
    <row r="87" spans="1:33" x14ac:dyDescent="0.35">
      <c r="A87" s="130">
        <f t="shared" si="8"/>
        <v>2024</v>
      </c>
      <c r="B87" s="130">
        <f t="shared" si="16"/>
        <v>2844.307509825855</v>
      </c>
      <c r="C87" s="134">
        <f t="shared" si="9"/>
        <v>2906.3786928815748</v>
      </c>
      <c r="D87" s="130">
        <f t="shared" si="17"/>
        <v>2968.4498759372946</v>
      </c>
      <c r="E87" s="130">
        <f t="shared" si="18"/>
        <v>2821.7080186075214</v>
      </c>
      <c r="F87" s="134">
        <f t="shared" si="10"/>
        <v>2920.607629044001</v>
      </c>
      <c r="G87" s="130">
        <f t="shared" si="19"/>
        <v>2991.0493671556283</v>
      </c>
      <c r="H87" s="130">
        <f t="shared" si="20"/>
        <v>2778.3014234471971</v>
      </c>
      <c r="I87" s="134">
        <f t="shared" si="11"/>
        <v>2959.866019049764</v>
      </c>
      <c r="J87" s="130">
        <f t="shared" si="21"/>
        <v>3062.9138346408049</v>
      </c>
      <c r="K87" s="130"/>
      <c r="L87" s="130"/>
      <c r="M87" s="130"/>
      <c r="N87" s="130">
        <f t="shared" si="12"/>
        <v>2024</v>
      </c>
      <c r="O87" s="130">
        <f t="shared" ref="O87:O93" si="22">P87-(ROW()-85)*$AI$62*P87/3</f>
        <v>-13.510773425961929</v>
      </c>
      <c r="P87" s="134">
        <f t="shared" si="13"/>
        <v>-14.22893616242618</v>
      </c>
      <c r="Q87" s="130">
        <f t="shared" ref="Q87:Q93" si="23">P87+(ROW()-85)*$AI$62*P87/3</f>
        <v>-14.947098898890431</v>
      </c>
      <c r="R87" s="130">
        <f t="shared" ref="R87:R93" si="24">S87+(ROW()-85)*$AJ$62*S87/3</f>
        <v>-57.218688992533259</v>
      </c>
      <c r="S87" s="134">
        <f t="shared" si="14"/>
        <v>-53.487326168189156</v>
      </c>
      <c r="T87" s="130">
        <f t="shared" ref="T87:T93" si="25">S87-(ROW()-85)*$AJ$62*S87/3</f>
        <v>-49.755963343845053</v>
      </c>
      <c r="U87" s="130">
        <f t="shared" ref="U87:U93" si="26">V87+(ROW()-85)*$AK$62*V87/3</f>
        <v>-35.893573944812111</v>
      </c>
      <c r="V87" s="134">
        <f t="shared" si="15"/>
        <v>-33.858131165307668</v>
      </c>
      <c r="W87" s="130">
        <f t="shared" ref="W87:W93" si="27">V87-(ROW()-85)*$AK$62*V87/3</f>
        <v>-31.822688385803225</v>
      </c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</row>
    <row r="88" spans="1:33" x14ac:dyDescent="0.35">
      <c r="A88" s="130">
        <f t="shared" si="8"/>
        <v>2025</v>
      </c>
      <c r="B88" s="130">
        <f t="shared" si="16"/>
        <v>2813.9171040412975</v>
      </c>
      <c r="C88" s="134">
        <f t="shared" si="9"/>
        <v>2907.0238786248774</v>
      </c>
      <c r="D88" s="130">
        <f t="shared" si="17"/>
        <v>3000.1306532084573</v>
      </c>
      <c r="E88" s="130">
        <f t="shared" si="18"/>
        <v>2780.0178672137972</v>
      </c>
      <c r="F88" s="134">
        <f t="shared" si="10"/>
        <v>2923.403686360446</v>
      </c>
      <c r="G88" s="130">
        <f t="shared" si="19"/>
        <v>3034.0298900359576</v>
      </c>
      <c r="H88" s="130">
        <f t="shared" si="20"/>
        <v>2709.9443779652397</v>
      </c>
      <c r="I88" s="134">
        <f t="shared" si="11"/>
        <v>2974.7051374774428</v>
      </c>
      <c r="J88" s="130">
        <f t="shared" si="21"/>
        <v>3136.8629947556524</v>
      </c>
      <c r="K88" s="130"/>
      <c r="L88" s="130"/>
      <c r="M88" s="130"/>
      <c r="N88" s="130">
        <f t="shared" si="12"/>
        <v>2025</v>
      </c>
      <c r="O88" s="130">
        <f t="shared" si="22"/>
        <v>-15.139725475181811</v>
      </c>
      <c r="P88" s="134">
        <f t="shared" si="13"/>
        <v>-16.379807735568647</v>
      </c>
      <c r="Q88" s="130">
        <f t="shared" si="23"/>
        <v>-17.619889995955482</v>
      </c>
      <c r="R88" s="130">
        <f t="shared" si="24"/>
        <v>-74.763590816398079</v>
      </c>
      <c r="S88" s="134">
        <f t="shared" si="14"/>
        <v>-67.681258852565406</v>
      </c>
      <c r="T88" s="130">
        <f t="shared" si="25"/>
        <v>-60.598926888732741</v>
      </c>
      <c r="U88" s="130">
        <f t="shared" si="26"/>
        <v>-45.82064556109264</v>
      </c>
      <c r="V88" s="134">
        <f t="shared" si="15"/>
        <v>-42.030533294067027</v>
      </c>
      <c r="W88" s="130">
        <f t="shared" si="27"/>
        <v>-38.240421027041414</v>
      </c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</row>
    <row r="89" spans="1:33" x14ac:dyDescent="0.35">
      <c r="A89" s="130">
        <f t="shared" si="8"/>
        <v>2026</v>
      </c>
      <c r="B89" s="130">
        <f t="shared" si="16"/>
        <v>2783.2417000307378</v>
      </c>
      <c r="C89" s="134">
        <f t="shared" si="9"/>
        <v>2907.3840661421777</v>
      </c>
      <c r="D89" s="130">
        <f t="shared" si="17"/>
        <v>3031.5264322536177</v>
      </c>
      <c r="E89" s="130">
        <f t="shared" si="18"/>
        <v>2738.0427175940708</v>
      </c>
      <c r="F89" s="134">
        <f t="shared" si="10"/>
        <v>2925.1689853056532</v>
      </c>
      <c r="G89" s="130">
        <f t="shared" si="19"/>
        <v>3076.7254146902847</v>
      </c>
      <c r="H89" s="130">
        <f t="shared" si="20"/>
        <v>2640.5565741120449</v>
      </c>
      <c r="I89" s="134">
        <f t="shared" si="11"/>
        <v>2993.362020641493</v>
      </c>
      <c r="J89" s="130">
        <f t="shared" si="21"/>
        <v>3209.7813964992615</v>
      </c>
      <c r="K89" s="130"/>
      <c r="L89" s="130"/>
      <c r="M89" s="130"/>
      <c r="N89" s="130">
        <f t="shared" si="12"/>
        <v>2026</v>
      </c>
      <c r="O89" s="130">
        <f t="shared" si="22"/>
        <v>-15.989638607229139</v>
      </c>
      <c r="P89" s="134">
        <f t="shared" si="13"/>
        <v>-17.784919163475479</v>
      </c>
      <c r="Q89" s="130">
        <f t="shared" si="23"/>
        <v>-19.580199719721818</v>
      </c>
      <c r="R89" s="130">
        <f t="shared" si="24"/>
        <v>-97.973878248545205</v>
      </c>
      <c r="S89" s="134">
        <f t="shared" si="14"/>
        <v>-85.977954499315274</v>
      </c>
      <c r="T89" s="130">
        <f t="shared" si="25"/>
        <v>-73.982030750085343</v>
      </c>
      <c r="U89" s="130">
        <f t="shared" si="26"/>
        <v>-58.119329612493885</v>
      </c>
      <c r="V89" s="134">
        <f t="shared" si="15"/>
        <v>-51.881436831395376</v>
      </c>
      <c r="W89" s="130">
        <f t="shared" si="27"/>
        <v>-45.643544050296867</v>
      </c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</row>
    <row r="90" spans="1:33" x14ac:dyDescent="0.35">
      <c r="A90" s="130">
        <f t="shared" si="8"/>
        <v>2027</v>
      </c>
      <c r="B90" s="130">
        <f t="shared" si="16"/>
        <v>2752.5325689085153</v>
      </c>
      <c r="C90" s="134">
        <f t="shared" si="9"/>
        <v>2907.7105265478153</v>
      </c>
      <c r="D90" s="130">
        <f t="shared" si="17"/>
        <v>3062.8884841871154</v>
      </c>
      <c r="E90" s="130">
        <f t="shared" si="18"/>
        <v>2696.0338408626817</v>
      </c>
      <c r="F90" s="134">
        <f t="shared" si="10"/>
        <v>2926.798633427557</v>
      </c>
      <c r="G90" s="130">
        <f t="shared" si="19"/>
        <v>3119.387212232949</v>
      </c>
      <c r="H90" s="130">
        <f t="shared" si="20"/>
        <v>2571.0331194355467</v>
      </c>
      <c r="I90" s="134">
        <f t="shared" si="11"/>
        <v>3011.6342322682376</v>
      </c>
      <c r="J90" s="130">
        <f t="shared" si="21"/>
        <v>3282.5641474195672</v>
      </c>
      <c r="K90" s="130"/>
      <c r="L90" s="130"/>
      <c r="M90" s="130"/>
      <c r="N90" s="130">
        <f t="shared" si="12"/>
        <v>2027</v>
      </c>
      <c r="O90" s="130">
        <f t="shared" si="22"/>
        <v>-16.679569988052485</v>
      </c>
      <c r="P90" s="134">
        <f t="shared" si="13"/>
        <v>-19.088106879741645</v>
      </c>
      <c r="Q90" s="130">
        <f t="shared" si="23"/>
        <v>-21.496643771430804</v>
      </c>
      <c r="R90" s="130">
        <f t="shared" si="24"/>
        <v>-122.04842235300868</v>
      </c>
      <c r="S90" s="134">
        <f t="shared" si="14"/>
        <v>-103.92370572042228</v>
      </c>
      <c r="T90" s="130">
        <f t="shared" si="25"/>
        <v>-85.798989087835878</v>
      </c>
      <c r="U90" s="130">
        <f t="shared" si="26"/>
        <v>-70.749753240728737</v>
      </c>
      <c r="V90" s="134">
        <f t="shared" si="15"/>
        <v>-61.505906300081961</v>
      </c>
      <c r="W90" s="130">
        <f t="shared" si="27"/>
        <v>-52.262059359435185</v>
      </c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</row>
    <row r="91" spans="1:33" x14ac:dyDescent="0.35">
      <c r="A91" s="130">
        <f t="shared" si="8"/>
        <v>2028</v>
      </c>
      <c r="B91" s="130">
        <f t="shared" si="16"/>
        <v>2721.8760567245763</v>
      </c>
      <c r="C91" s="134">
        <f t="shared" si="9"/>
        <v>2908.089605891736</v>
      </c>
      <c r="D91" s="130">
        <f t="shared" si="17"/>
        <v>3094.3031550588958</v>
      </c>
      <c r="E91" s="130">
        <f t="shared" si="18"/>
        <v>2654.0775830695757</v>
      </c>
      <c r="F91" s="134">
        <f t="shared" si="10"/>
        <v>2928.1381574679494</v>
      </c>
      <c r="G91" s="130">
        <f t="shared" si="19"/>
        <v>3162.1016287138964</v>
      </c>
      <c r="H91" s="130">
        <f t="shared" si="20"/>
        <v>2501.2195406775372</v>
      </c>
      <c r="I91" s="134">
        <f t="shared" si="11"/>
        <v>3025.2635995877617</v>
      </c>
      <c r="J91" s="130">
        <f t="shared" si="21"/>
        <v>3355.0567742583617</v>
      </c>
      <c r="K91" s="130"/>
      <c r="L91" s="130"/>
      <c r="M91" s="130"/>
      <c r="N91" s="130">
        <f t="shared" si="12"/>
        <v>2028</v>
      </c>
      <c r="O91" s="130">
        <f t="shared" si="22"/>
        <v>-17.012880638254181</v>
      </c>
      <c r="P91" s="134">
        <f t="shared" si="13"/>
        <v>-20.048551576213413</v>
      </c>
      <c r="Q91" s="130">
        <f t="shared" si="23"/>
        <v>-23.084222514172644</v>
      </c>
      <c r="R91" s="130">
        <f t="shared" si="24"/>
        <v>-141.6967385430458</v>
      </c>
      <c r="S91" s="134">
        <f t="shared" si="14"/>
        <v>-117.17399369602572</v>
      </c>
      <c r="T91" s="130">
        <f t="shared" si="25"/>
        <v>-92.65124884900564</v>
      </c>
      <c r="U91" s="130">
        <f t="shared" si="26"/>
        <v>-80.985344801942063</v>
      </c>
      <c r="V91" s="134">
        <f t="shared" si="15"/>
        <v>-68.611272636119566</v>
      </c>
      <c r="W91" s="130">
        <f t="shared" si="27"/>
        <v>-56.237200470297061</v>
      </c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</row>
    <row r="92" spans="1:33" x14ac:dyDescent="0.35">
      <c r="A92" s="130">
        <f t="shared" si="8"/>
        <v>2029</v>
      </c>
      <c r="B92" s="130">
        <f t="shared" si="16"/>
        <v>2691.2273372239288</v>
      </c>
      <c r="C92" s="134">
        <f t="shared" si="9"/>
        <v>2908.4764779189486</v>
      </c>
      <c r="D92" s="130">
        <f t="shared" si="17"/>
        <v>3125.7256186139684</v>
      </c>
      <c r="E92" s="130">
        <f t="shared" si="18"/>
        <v>2612.1291179597615</v>
      </c>
      <c r="F92" s="134">
        <f t="shared" si="10"/>
        <v>2929.3347843821571</v>
      </c>
      <c r="G92" s="130">
        <f t="shared" si="19"/>
        <v>3204.8238378781357</v>
      </c>
      <c r="H92" s="130">
        <f t="shared" si="20"/>
        <v>2431.2630647933429</v>
      </c>
      <c r="I92" s="134">
        <f t="shared" si="11"/>
        <v>3035.5583141064553</v>
      </c>
      <c r="J92" s="130">
        <f t="shared" si="21"/>
        <v>3427.4065039709712</v>
      </c>
      <c r="K92" s="130"/>
      <c r="L92" s="130"/>
      <c r="M92" s="130"/>
      <c r="N92" s="130">
        <f t="shared" si="12"/>
        <v>2029</v>
      </c>
      <c r="O92" s="130">
        <f t="shared" si="22"/>
        <v>-17.173645574424381</v>
      </c>
      <c r="P92" s="134">
        <f t="shared" si="13"/>
        <v>-20.858306463208464</v>
      </c>
      <c r="Q92" s="130">
        <f t="shared" si="23"/>
        <v>-24.542967351992548</v>
      </c>
      <c r="R92" s="130">
        <f t="shared" si="24"/>
        <v>-158.11086037127933</v>
      </c>
      <c r="S92" s="134">
        <f t="shared" si="14"/>
        <v>-127.08183618750672</v>
      </c>
      <c r="T92" s="130">
        <f t="shared" si="25"/>
        <v>-96.052812003734104</v>
      </c>
      <c r="U92" s="130">
        <f t="shared" si="26"/>
        <v>-89.534027408827058</v>
      </c>
      <c r="V92" s="134">
        <f t="shared" si="15"/>
        <v>-73.970071325357594</v>
      </c>
      <c r="W92" s="130">
        <f t="shared" si="27"/>
        <v>-58.406115241888138</v>
      </c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</row>
    <row r="93" spans="1:33" x14ac:dyDescent="0.35">
      <c r="A93" s="130">
        <f t="shared" si="8"/>
        <v>2030</v>
      </c>
      <c r="B93" s="130">
        <f t="shared" si="16"/>
        <v>2660.5717949102745</v>
      </c>
      <c r="C93" s="134">
        <f t="shared" si="9"/>
        <v>2908.8565271331545</v>
      </c>
      <c r="D93" s="130">
        <f t="shared" si="17"/>
        <v>3157.1412593560344</v>
      </c>
      <c r="E93" s="130">
        <f t="shared" si="18"/>
        <v>2570.1738300369407</v>
      </c>
      <c r="F93" s="134">
        <f t="shared" si="10"/>
        <v>2930.407189142712</v>
      </c>
      <c r="G93" s="130">
        <f t="shared" si="19"/>
        <v>3247.5392242293683</v>
      </c>
      <c r="H93" s="130">
        <f t="shared" si="20"/>
        <v>2361.1823667554954</v>
      </c>
      <c r="I93" s="134">
        <f t="shared" si="11"/>
        <v>3042.7540812228335</v>
      </c>
      <c r="J93" s="130">
        <f t="shared" si="21"/>
        <v>3499.6320115299286</v>
      </c>
      <c r="K93" s="130"/>
      <c r="L93" s="130"/>
      <c r="M93" s="130"/>
      <c r="N93" s="130">
        <f t="shared" si="12"/>
        <v>2030</v>
      </c>
      <c r="O93" s="130">
        <f t="shared" si="22"/>
        <v>-17.199842742472963</v>
      </c>
      <c r="P93" s="134">
        <f t="shared" si="13"/>
        <v>-21.550662009557527</v>
      </c>
      <c r="Q93" s="130">
        <f t="shared" si="23"/>
        <v>-25.901481276642091</v>
      </c>
      <c r="R93" s="130">
        <f t="shared" si="24"/>
        <v>-171.26119825688176</v>
      </c>
      <c r="S93" s="134">
        <f t="shared" si="14"/>
        <v>-133.89755408967903</v>
      </c>
      <c r="T93" s="130">
        <f t="shared" si="25"/>
        <v>-96.533909922476312</v>
      </c>
      <c r="U93" s="130">
        <f t="shared" si="26"/>
        <v>-96.414209254627423</v>
      </c>
      <c r="V93" s="134">
        <f t="shared" si="15"/>
        <v>-77.72410804961828</v>
      </c>
      <c r="W93" s="130">
        <f t="shared" si="27"/>
        <v>-59.034006844609131</v>
      </c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</row>
    <row r="97" spans="14:23" x14ac:dyDescent="0.35">
      <c r="N97" s="130"/>
      <c r="O97" s="130" t="s">
        <v>356</v>
      </c>
      <c r="P97" s="130"/>
      <c r="Q97" s="130"/>
      <c r="R97" s="130" t="s">
        <v>357</v>
      </c>
      <c r="S97" s="130"/>
      <c r="T97" s="130"/>
      <c r="U97" s="130" t="s">
        <v>358</v>
      </c>
      <c r="V97" s="130"/>
      <c r="W97" s="130"/>
    </row>
    <row r="98" spans="14:23" x14ac:dyDescent="0.35">
      <c r="N98" s="130"/>
      <c r="O98" s="130" t="s">
        <v>353</v>
      </c>
      <c r="P98" s="130" t="s">
        <v>352</v>
      </c>
      <c r="Q98" s="130" t="s">
        <v>353</v>
      </c>
      <c r="R98" s="130" t="s">
        <v>353</v>
      </c>
      <c r="S98" s="130" t="s">
        <v>352</v>
      </c>
      <c r="T98" s="130" t="s">
        <v>353</v>
      </c>
      <c r="U98" s="130" t="s">
        <v>353</v>
      </c>
      <c r="V98" s="130" t="s">
        <v>352</v>
      </c>
      <c r="W98" s="130" t="s">
        <v>353</v>
      </c>
    </row>
    <row r="99" spans="14:23" x14ac:dyDescent="0.35">
      <c r="N99" s="130">
        <v>2021</v>
      </c>
      <c r="O99" s="130"/>
      <c r="P99" s="130">
        <v>0</v>
      </c>
      <c r="Q99" s="130"/>
      <c r="R99" s="130"/>
      <c r="S99" s="130">
        <v>0</v>
      </c>
      <c r="T99" s="130"/>
      <c r="U99" s="130"/>
      <c r="V99" s="130">
        <v>0</v>
      </c>
      <c r="W99" s="130"/>
    </row>
    <row r="100" spans="14:23" x14ac:dyDescent="0.35">
      <c r="N100" s="130">
        <v>2022</v>
      </c>
      <c r="O100" s="130">
        <v>0</v>
      </c>
      <c r="P100" s="130">
        <v>0</v>
      </c>
      <c r="Q100" s="130">
        <v>0</v>
      </c>
      <c r="R100" s="130">
        <v>0</v>
      </c>
      <c r="S100" s="130">
        <v>0</v>
      </c>
      <c r="T100" s="130">
        <v>0</v>
      </c>
      <c r="U100" s="130">
        <v>0</v>
      </c>
      <c r="V100" s="130">
        <v>0</v>
      </c>
      <c r="W100" s="130">
        <v>0</v>
      </c>
    </row>
    <row r="101" spans="14:23" x14ac:dyDescent="0.35">
      <c r="N101" s="130">
        <v>2023</v>
      </c>
      <c r="O101" s="130">
        <v>-12.301976500231197</v>
      </c>
      <c r="P101" s="130">
        <v>-12.620466536299318</v>
      </c>
      <c r="Q101" s="130">
        <v>-12.93895657236744</v>
      </c>
      <c r="R101" s="130">
        <v>-33.258021782464247</v>
      </c>
      <c r="S101" s="130">
        <v>-32.137055176357535</v>
      </c>
      <c r="T101" s="130">
        <v>-31.016088570250819</v>
      </c>
      <c r="U101" s="130">
        <v>-23.05143069414191</v>
      </c>
      <c r="V101" s="130">
        <v>-22.378760856328427</v>
      </c>
      <c r="W101" s="130">
        <v>-21.706091018514943</v>
      </c>
    </row>
    <row r="102" spans="14:23" x14ac:dyDescent="0.35">
      <c r="N102" s="130">
        <v>2024</v>
      </c>
      <c r="O102" s="130">
        <v>-13.510773425961929</v>
      </c>
      <c r="P102" s="130">
        <v>-14.22893616242618</v>
      </c>
      <c r="Q102" s="130">
        <v>-14.947098898890431</v>
      </c>
      <c r="R102" s="130">
        <v>-57.218688992533259</v>
      </c>
      <c r="S102" s="130">
        <v>-53.487326168189156</v>
      </c>
      <c r="T102" s="130">
        <v>-49.755963343845053</v>
      </c>
      <c r="U102" s="130">
        <v>-35.893573944812111</v>
      </c>
      <c r="V102" s="130">
        <v>-33.858131165307668</v>
      </c>
      <c r="W102" s="130">
        <v>-31.822688385803225</v>
      </c>
    </row>
    <row r="103" spans="14:23" x14ac:dyDescent="0.35">
      <c r="N103" s="130">
        <v>2025</v>
      </c>
      <c r="O103" s="130">
        <v>-15.139725475181811</v>
      </c>
      <c r="P103" s="130">
        <v>-16.379807735568647</v>
      </c>
      <c r="Q103" s="130">
        <v>-17.619889995955482</v>
      </c>
      <c r="R103" s="130">
        <v>-74.763590816398079</v>
      </c>
      <c r="S103" s="130">
        <v>-67.681258852565406</v>
      </c>
      <c r="T103" s="130">
        <v>-60.598926888732741</v>
      </c>
      <c r="U103" s="130">
        <v>-45.82064556109264</v>
      </c>
      <c r="V103" s="130">
        <v>-42.030533294067027</v>
      </c>
      <c r="W103" s="130">
        <v>-38.240421027041414</v>
      </c>
    </row>
    <row r="104" spans="14:23" x14ac:dyDescent="0.35">
      <c r="N104" s="130">
        <v>2026</v>
      </c>
      <c r="O104" s="130">
        <v>-15.989638607229139</v>
      </c>
      <c r="P104" s="130">
        <v>-17.784919163475479</v>
      </c>
      <c r="Q104" s="130">
        <v>-19.580199719721818</v>
      </c>
      <c r="R104" s="130">
        <v>-97.973878248545205</v>
      </c>
      <c r="S104" s="130">
        <v>-85.977954499315274</v>
      </c>
      <c r="T104" s="130">
        <v>-73.982030750085343</v>
      </c>
      <c r="U104" s="130">
        <v>-58.119329612493885</v>
      </c>
      <c r="V104" s="130">
        <v>-51.881436831395376</v>
      </c>
      <c r="W104" s="130">
        <v>-45.643544050296867</v>
      </c>
    </row>
    <row r="105" spans="14:23" x14ac:dyDescent="0.35">
      <c r="N105" s="130">
        <v>2027</v>
      </c>
      <c r="O105" s="130">
        <v>-16.679569988052485</v>
      </c>
      <c r="P105" s="130">
        <v>-19.088106879741645</v>
      </c>
      <c r="Q105" s="130">
        <v>-21.496643771430804</v>
      </c>
      <c r="R105" s="130">
        <v>-122.04842235300868</v>
      </c>
      <c r="S105" s="130">
        <v>-103.92370572042228</v>
      </c>
      <c r="T105" s="130">
        <v>-85.798989087835878</v>
      </c>
      <c r="U105" s="130">
        <v>-70.749753240728737</v>
      </c>
      <c r="V105" s="130">
        <v>-61.505906300081961</v>
      </c>
      <c r="W105" s="130">
        <v>-52.262059359435185</v>
      </c>
    </row>
    <row r="106" spans="14:23" x14ac:dyDescent="0.35">
      <c r="N106" s="130">
        <v>2028</v>
      </c>
      <c r="O106" s="130">
        <v>-17.012880638254181</v>
      </c>
      <c r="P106" s="130">
        <v>-20.048551576213413</v>
      </c>
      <c r="Q106" s="130">
        <v>-23.084222514172644</v>
      </c>
      <c r="R106" s="130">
        <v>-141.6967385430458</v>
      </c>
      <c r="S106" s="130">
        <v>-117.17399369602572</v>
      </c>
      <c r="T106" s="130">
        <v>-92.65124884900564</v>
      </c>
      <c r="U106" s="130">
        <v>-80.985344801942063</v>
      </c>
      <c r="V106" s="130">
        <v>-68.611272636119566</v>
      </c>
      <c r="W106" s="130">
        <v>-56.237200470297061</v>
      </c>
    </row>
    <row r="107" spans="14:23" x14ac:dyDescent="0.35">
      <c r="N107" s="130">
        <v>2029</v>
      </c>
      <c r="O107" s="130">
        <v>-17.173645574424381</v>
      </c>
      <c r="P107" s="130">
        <v>-20.858306463208464</v>
      </c>
      <c r="Q107" s="130">
        <v>-24.542967351992548</v>
      </c>
      <c r="R107" s="130">
        <v>-158.11086037127933</v>
      </c>
      <c r="S107" s="130">
        <v>-127.08183618750672</v>
      </c>
      <c r="T107" s="130">
        <v>-96.052812003734104</v>
      </c>
      <c r="U107" s="130">
        <v>-89.534027408827058</v>
      </c>
      <c r="V107" s="130">
        <v>-73.970071325357594</v>
      </c>
      <c r="W107" s="130">
        <v>-58.406115241888138</v>
      </c>
    </row>
    <row r="108" spans="14:23" x14ac:dyDescent="0.35">
      <c r="N108" s="130">
        <v>2030</v>
      </c>
      <c r="O108" s="130">
        <v>-17.199842742472963</v>
      </c>
      <c r="P108" s="130">
        <v>-21.550662009557527</v>
      </c>
      <c r="Q108" s="130">
        <v>-25.901481276642091</v>
      </c>
      <c r="R108" s="130">
        <v>-171.26119825688176</v>
      </c>
      <c r="S108" s="130">
        <v>-133.89755408967903</v>
      </c>
      <c r="T108" s="130">
        <v>-96.533909922476312</v>
      </c>
      <c r="U108" s="130">
        <v>-96.414209254627423</v>
      </c>
      <c r="V108" s="130">
        <v>-77.72410804961828</v>
      </c>
      <c r="W108" s="130">
        <v>-59.034006844609131</v>
      </c>
    </row>
  </sheetData>
  <mergeCells count="8">
    <mergeCell ref="R66:T66"/>
    <mergeCell ref="U66:W66"/>
    <mergeCell ref="A65:AK65"/>
    <mergeCell ref="A33:AK33"/>
    <mergeCell ref="B66:D66"/>
    <mergeCell ref="E66:G66"/>
    <mergeCell ref="H66:J66"/>
    <mergeCell ref="O66:Q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4E9-204C-4068-9608-7884B4846750}">
  <dimension ref="A1:AK36"/>
  <sheetViews>
    <sheetView workbookViewId="0">
      <selection activeCell="P9" sqref="P9"/>
    </sheetView>
  </sheetViews>
  <sheetFormatPr defaultColWidth="6" defaultRowHeight="14.5" x14ac:dyDescent="0.35"/>
  <cols>
    <col min="35" max="35" width="8.1796875" bestFit="1" customWidth="1"/>
  </cols>
  <sheetData>
    <row r="1" spans="1:37" x14ac:dyDescent="0.35">
      <c r="A1" s="157"/>
      <c r="B1" s="157"/>
      <c r="C1" s="157"/>
      <c r="D1" s="155"/>
      <c r="E1" s="129"/>
      <c r="F1" s="130"/>
      <c r="G1" s="149"/>
      <c r="H1" s="157" t="s">
        <v>332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2"/>
    </row>
    <row r="2" spans="1:37" ht="123" x14ac:dyDescent="0.35">
      <c r="A2" s="112"/>
      <c r="B2" s="115" t="s">
        <v>325</v>
      </c>
      <c r="C2" s="115" t="s">
        <v>9</v>
      </c>
      <c r="D2" s="144" t="s">
        <v>345</v>
      </c>
      <c r="E2" s="115" t="s">
        <v>12</v>
      </c>
      <c r="F2" s="115" t="s">
        <v>335</v>
      </c>
      <c r="G2" s="150" t="s">
        <v>346</v>
      </c>
      <c r="H2" s="115" t="s">
        <v>305</v>
      </c>
      <c r="I2" s="115" t="s">
        <v>326</v>
      </c>
      <c r="J2" s="115" t="s">
        <v>306</v>
      </c>
      <c r="K2" s="115" t="s">
        <v>307</v>
      </c>
      <c r="L2" s="115" t="s">
        <v>308</v>
      </c>
      <c r="M2" s="115" t="s">
        <v>309</v>
      </c>
      <c r="N2" s="115" t="s">
        <v>149</v>
      </c>
      <c r="O2" s="115" t="s">
        <v>310</v>
      </c>
      <c r="P2" s="115" t="s">
        <v>311</v>
      </c>
      <c r="Q2" s="115" t="s">
        <v>312</v>
      </c>
      <c r="R2" s="115" t="s">
        <v>313</v>
      </c>
      <c r="S2" s="115" t="s">
        <v>314</v>
      </c>
      <c r="T2" s="115" t="s">
        <v>315</v>
      </c>
      <c r="U2" s="115" t="s">
        <v>316</v>
      </c>
      <c r="V2" s="115" t="s">
        <v>317</v>
      </c>
      <c r="W2" s="115" t="s">
        <v>318</v>
      </c>
      <c r="X2" s="115" t="s">
        <v>319</v>
      </c>
      <c r="Y2" s="115" t="s">
        <v>321</v>
      </c>
      <c r="Z2" s="115" t="s">
        <v>320</v>
      </c>
      <c r="AA2" s="115" t="s">
        <v>322</v>
      </c>
      <c r="AB2" s="115" t="s">
        <v>331</v>
      </c>
      <c r="AC2" s="115" t="s">
        <v>323</v>
      </c>
      <c r="AD2" s="115" t="s">
        <v>324</v>
      </c>
      <c r="AE2" s="115" t="s">
        <v>153</v>
      </c>
      <c r="AF2" s="115" t="s">
        <v>152</v>
      </c>
      <c r="AG2" s="150" t="s">
        <v>347</v>
      </c>
      <c r="AI2" s="115" t="s">
        <v>348</v>
      </c>
      <c r="AJ2" s="115" t="s">
        <v>350</v>
      </c>
      <c r="AK2" s="115" t="s">
        <v>349</v>
      </c>
    </row>
    <row r="3" spans="1:37" x14ac:dyDescent="0.35">
      <c r="A3" s="133">
        <v>2005</v>
      </c>
      <c r="B3" s="114">
        <v>2727.1000000000004</v>
      </c>
      <c r="C3" s="114">
        <v>31.9</v>
      </c>
      <c r="D3" s="145">
        <f>B3+C3</f>
        <v>2759.0000000000005</v>
      </c>
      <c r="E3" s="114">
        <v>802.2</v>
      </c>
      <c r="F3" s="114">
        <v>1956.8</v>
      </c>
      <c r="G3" s="151">
        <f>E3+F3</f>
        <v>2759</v>
      </c>
      <c r="H3" s="114">
        <v>425.8</v>
      </c>
      <c r="I3" s="114">
        <v>305.49999999999994</v>
      </c>
      <c r="J3" s="114">
        <v>82.3</v>
      </c>
      <c r="K3" s="114">
        <v>17.899999999999999</v>
      </c>
      <c r="L3" s="114">
        <v>21.4</v>
      </c>
      <c r="M3" s="114">
        <v>59.599999999999994</v>
      </c>
      <c r="N3" s="114">
        <v>303.5</v>
      </c>
      <c r="O3" s="114">
        <v>15.4</v>
      </c>
      <c r="P3" s="114">
        <v>2.2999999999999998</v>
      </c>
      <c r="Q3" s="114">
        <v>0.2</v>
      </c>
      <c r="R3" s="114">
        <v>3.5999999999999996</v>
      </c>
      <c r="S3" s="114">
        <v>13.3</v>
      </c>
      <c r="T3" s="114">
        <v>35.900000000000006</v>
      </c>
      <c r="U3" s="114">
        <v>36.9</v>
      </c>
      <c r="V3" s="114">
        <v>2.8</v>
      </c>
      <c r="W3" s="114">
        <v>23.400000000000002</v>
      </c>
      <c r="X3" s="114">
        <v>140.70000000000002</v>
      </c>
      <c r="Y3" s="114">
        <v>8.1999999999999993</v>
      </c>
      <c r="Z3" s="114">
        <v>4.9000000000000004</v>
      </c>
      <c r="AA3" s="114">
        <v>9.9</v>
      </c>
      <c r="AB3" s="114">
        <v>42.7</v>
      </c>
      <c r="AC3" s="114">
        <v>8.7999999999999989</v>
      </c>
      <c r="AD3" s="114">
        <v>109.4</v>
      </c>
      <c r="AE3" s="114">
        <v>197.40000000000003</v>
      </c>
      <c r="AF3" s="114">
        <v>85</v>
      </c>
      <c r="AG3" s="151">
        <f>SUM(H3:AF3)+E3</f>
        <v>2759.0000000000009</v>
      </c>
      <c r="AI3" s="114">
        <f>D3-G3</f>
        <v>0</v>
      </c>
      <c r="AJ3" s="114">
        <f>D3-AG3</f>
        <v>0</v>
      </c>
      <c r="AK3" s="114">
        <f>AVERAGE(AI3:AJ3)</f>
        <v>0</v>
      </c>
    </row>
    <row r="4" spans="1:37" x14ac:dyDescent="0.35">
      <c r="A4" s="133">
        <v>2006</v>
      </c>
      <c r="B4" s="114">
        <v>2991.900000000001</v>
      </c>
      <c r="C4" s="114">
        <v>32.1</v>
      </c>
      <c r="D4" s="145">
        <f t="shared" ref="D4:D28" si="0">B4+C4</f>
        <v>3024.0000000000009</v>
      </c>
      <c r="E4" s="114">
        <v>812.7</v>
      </c>
      <c r="F4" s="114">
        <v>2211.3000000000006</v>
      </c>
      <c r="G4" s="151">
        <f t="shared" ref="G4:G28" si="1">E4+F4</f>
        <v>3024.0000000000009</v>
      </c>
      <c r="H4" s="114">
        <v>442.10000000000008</v>
      </c>
      <c r="I4" s="114">
        <v>316.79999999999995</v>
      </c>
      <c r="J4" s="114">
        <v>82.899999999999991</v>
      </c>
      <c r="K4" s="114">
        <v>15.9</v>
      </c>
      <c r="L4" s="114">
        <v>20.100000000000001</v>
      </c>
      <c r="M4" s="114">
        <v>64.100000000000009</v>
      </c>
      <c r="N4" s="114">
        <v>302.5</v>
      </c>
      <c r="O4" s="114">
        <v>27</v>
      </c>
      <c r="P4" s="114">
        <v>4.5</v>
      </c>
      <c r="Q4" s="114">
        <v>0.4</v>
      </c>
      <c r="R4" s="114">
        <v>6.4</v>
      </c>
      <c r="S4" s="114">
        <v>25.8</v>
      </c>
      <c r="T4" s="114">
        <v>54.6</v>
      </c>
      <c r="U4" s="114">
        <v>64.8</v>
      </c>
      <c r="V4" s="114">
        <v>4.9000000000000004</v>
      </c>
      <c r="W4" s="114">
        <v>36.700000000000003</v>
      </c>
      <c r="X4" s="114">
        <v>238</v>
      </c>
      <c r="Y4" s="114">
        <v>17.399999999999999</v>
      </c>
      <c r="Z4" s="114">
        <v>9.6</v>
      </c>
      <c r="AA4" s="114">
        <v>20.3</v>
      </c>
      <c r="AB4" s="114">
        <v>47.800000000000004</v>
      </c>
      <c r="AC4" s="114">
        <v>10.9</v>
      </c>
      <c r="AD4" s="114">
        <v>112.3</v>
      </c>
      <c r="AE4" s="114">
        <v>205.20000000000002</v>
      </c>
      <c r="AF4" s="114">
        <v>80.300000000000011</v>
      </c>
      <c r="AG4" s="151">
        <f t="shared" ref="AG4:AG28" si="2">SUM(H4:AF4)+E4</f>
        <v>3024</v>
      </c>
      <c r="AI4" s="114">
        <f t="shared" ref="AI4:AI28" si="3">D4-G4</f>
        <v>0</v>
      </c>
      <c r="AJ4" s="114">
        <f t="shared" ref="AJ4:AJ28" si="4">D4-AG4</f>
        <v>0</v>
      </c>
      <c r="AK4" s="114">
        <f t="shared" ref="AK4:AK31" si="5">AVERAGE(AI4:AJ4)</f>
        <v>0</v>
      </c>
    </row>
    <row r="5" spans="1:37" x14ac:dyDescent="0.35">
      <c r="A5" s="133">
        <v>2007</v>
      </c>
      <c r="B5" s="114">
        <v>2808.12</v>
      </c>
      <c r="C5" s="114">
        <v>31.6</v>
      </c>
      <c r="D5" s="145">
        <f t="shared" si="0"/>
        <v>2839.72</v>
      </c>
      <c r="E5" s="114">
        <v>830.5</v>
      </c>
      <c r="F5" s="114">
        <v>2009.22</v>
      </c>
      <c r="G5" s="151">
        <f t="shared" si="1"/>
        <v>2839.7200000000003</v>
      </c>
      <c r="H5" s="114">
        <v>432.8</v>
      </c>
      <c r="I5" s="114">
        <v>326.60000000000002</v>
      </c>
      <c r="J5" s="114">
        <v>86.1</v>
      </c>
      <c r="K5" s="114">
        <v>22.299999999999997</v>
      </c>
      <c r="L5" s="114">
        <v>20.599999999999998</v>
      </c>
      <c r="M5" s="114">
        <v>69.400000000000006</v>
      </c>
      <c r="N5" s="114">
        <v>301.73</v>
      </c>
      <c r="O5" s="114">
        <v>15.41</v>
      </c>
      <c r="P5" s="114">
        <v>1.9800000000000002</v>
      </c>
      <c r="Q5" s="114">
        <v>0.21000000000000002</v>
      </c>
      <c r="R5" s="114">
        <v>3.7</v>
      </c>
      <c r="S5" s="114">
        <v>13.2</v>
      </c>
      <c r="T5" s="114">
        <v>34.520000000000003</v>
      </c>
      <c r="U5" s="114">
        <v>35.6</v>
      </c>
      <c r="V5" s="114">
        <v>2.76</v>
      </c>
      <c r="W5" s="114">
        <v>25</v>
      </c>
      <c r="X5" s="114">
        <v>136.9</v>
      </c>
      <c r="Y5" s="114">
        <v>7.3900000000000006</v>
      </c>
      <c r="Z5" s="114">
        <v>4.0999999999999996</v>
      </c>
      <c r="AA5" s="114">
        <v>8.2099999999999991</v>
      </c>
      <c r="AB5" s="114">
        <v>46.3</v>
      </c>
      <c r="AC5" s="114">
        <v>11.2</v>
      </c>
      <c r="AD5" s="114">
        <v>115</v>
      </c>
      <c r="AE5" s="114">
        <v>203.91000000000003</v>
      </c>
      <c r="AF5" s="114">
        <v>84.3</v>
      </c>
      <c r="AG5" s="151">
        <f t="shared" si="2"/>
        <v>2839.7200000000003</v>
      </c>
      <c r="AI5" s="114">
        <f t="shared" si="3"/>
        <v>0</v>
      </c>
      <c r="AJ5" s="114">
        <f t="shared" si="4"/>
        <v>0</v>
      </c>
      <c r="AK5" s="114">
        <f t="shared" si="5"/>
        <v>0</v>
      </c>
    </row>
    <row r="6" spans="1:37" x14ac:dyDescent="0.35">
      <c r="A6" s="133">
        <v>2008</v>
      </c>
      <c r="B6" s="114">
        <v>2825.6200000000003</v>
      </c>
      <c r="C6" s="114">
        <v>37.6</v>
      </c>
      <c r="D6" s="145">
        <f t="shared" si="0"/>
        <v>2863.2200000000003</v>
      </c>
      <c r="E6" s="114">
        <v>819.2</v>
      </c>
      <c r="F6" s="114">
        <v>2044.0200000000004</v>
      </c>
      <c r="G6" s="151">
        <f t="shared" si="1"/>
        <v>2863.2200000000003</v>
      </c>
      <c r="H6" s="114">
        <v>438.20000000000005</v>
      </c>
      <c r="I6" s="114">
        <v>339.90000000000003</v>
      </c>
      <c r="J6" s="114">
        <v>85.800000000000011</v>
      </c>
      <c r="K6" s="114">
        <v>22.14</v>
      </c>
      <c r="L6" s="114">
        <v>20.72</v>
      </c>
      <c r="M6" s="114">
        <v>71.100000000000009</v>
      </c>
      <c r="N6" s="114">
        <v>299.29999999999995</v>
      </c>
      <c r="O6" s="114">
        <v>15.32</v>
      </c>
      <c r="P6" s="114">
        <v>1.96</v>
      </c>
      <c r="Q6" s="114">
        <v>0.21000000000000002</v>
      </c>
      <c r="R6" s="114">
        <v>3.91</v>
      </c>
      <c r="S6" s="114">
        <v>14.2</v>
      </c>
      <c r="T6" s="114">
        <v>35.700000000000003</v>
      </c>
      <c r="U6" s="114">
        <v>32.9</v>
      </c>
      <c r="V6" s="114">
        <v>2.86</v>
      </c>
      <c r="W6" s="114">
        <v>27.5</v>
      </c>
      <c r="X6" s="114">
        <v>135.30000000000001</v>
      </c>
      <c r="Y6" s="114">
        <v>9.61</v>
      </c>
      <c r="Z6" s="114">
        <v>5.4</v>
      </c>
      <c r="AA6" s="114">
        <v>9.7100000000000009</v>
      </c>
      <c r="AB6" s="114">
        <v>50.599999999999994</v>
      </c>
      <c r="AC6" s="114">
        <v>11.180000000000001</v>
      </c>
      <c r="AD6" s="114">
        <v>114.72000000000001</v>
      </c>
      <c r="AE6" s="114">
        <v>210.03</v>
      </c>
      <c r="AF6" s="114">
        <v>85.75</v>
      </c>
      <c r="AG6" s="151">
        <f t="shared" si="2"/>
        <v>2863.2200000000003</v>
      </c>
      <c r="AI6" s="114">
        <f t="shared" si="3"/>
        <v>0</v>
      </c>
      <c r="AJ6" s="114">
        <f t="shared" si="4"/>
        <v>0</v>
      </c>
      <c r="AK6" s="114">
        <f t="shared" si="5"/>
        <v>0</v>
      </c>
    </row>
    <row r="7" spans="1:37" x14ac:dyDescent="0.35">
      <c r="A7" s="133">
        <v>2009</v>
      </c>
      <c r="B7" s="114">
        <v>2751.33</v>
      </c>
      <c r="C7" s="114">
        <v>32.099999999999994</v>
      </c>
      <c r="D7" s="145">
        <f t="shared" si="0"/>
        <v>2783.43</v>
      </c>
      <c r="E7" s="114">
        <v>816.1</v>
      </c>
      <c r="F7" s="114">
        <v>1967.3299999999997</v>
      </c>
      <c r="G7" s="151">
        <f t="shared" si="1"/>
        <v>2783.43</v>
      </c>
      <c r="H7" s="114">
        <v>407.8</v>
      </c>
      <c r="I7" s="114">
        <v>341.7</v>
      </c>
      <c r="J7" s="114">
        <v>87.3</v>
      </c>
      <c r="K7" s="114">
        <v>22.700000000000003</v>
      </c>
      <c r="L7" s="114">
        <v>20.019999999999996</v>
      </c>
      <c r="M7" s="114">
        <v>64.400000000000006</v>
      </c>
      <c r="N7" s="114">
        <v>281.89999999999998</v>
      </c>
      <c r="O7" s="114">
        <v>14.5</v>
      </c>
      <c r="P7" s="114">
        <v>2.2000000000000002</v>
      </c>
      <c r="Q7" s="114">
        <v>0.2</v>
      </c>
      <c r="R7" s="114">
        <v>3.9000000000000004</v>
      </c>
      <c r="S7" s="114">
        <v>12.5</v>
      </c>
      <c r="T7" s="114">
        <v>36.299999999999997</v>
      </c>
      <c r="U7" s="114">
        <v>36.900000000000006</v>
      </c>
      <c r="V7" s="114">
        <v>2.5999999999999996</v>
      </c>
      <c r="W7" s="114">
        <v>24.900000000000002</v>
      </c>
      <c r="X7" s="114">
        <v>122.2</v>
      </c>
      <c r="Y7" s="114">
        <v>10.399999999999999</v>
      </c>
      <c r="Z7" s="114">
        <v>4.8</v>
      </c>
      <c r="AA7" s="114">
        <v>8.6000000000000014</v>
      </c>
      <c r="AB7" s="114">
        <v>54</v>
      </c>
      <c r="AC7" s="114">
        <v>11.11</v>
      </c>
      <c r="AD7" s="114">
        <v>100.74999999999997</v>
      </c>
      <c r="AE7" s="114">
        <v>215.83</v>
      </c>
      <c r="AF7" s="114">
        <v>79.820000000000007</v>
      </c>
      <c r="AG7" s="151">
        <f t="shared" si="2"/>
        <v>2783.43</v>
      </c>
      <c r="AI7" s="114">
        <f t="shared" si="3"/>
        <v>0</v>
      </c>
      <c r="AJ7" s="114">
        <f t="shared" si="4"/>
        <v>0</v>
      </c>
      <c r="AK7" s="114">
        <f t="shared" si="5"/>
        <v>0</v>
      </c>
    </row>
    <row r="8" spans="1:37" x14ac:dyDescent="0.35">
      <c r="A8" s="133">
        <v>2010</v>
      </c>
      <c r="B8" s="114">
        <v>2892.7800000000007</v>
      </c>
      <c r="C8" s="114">
        <v>30.299999999999997</v>
      </c>
      <c r="D8" s="145">
        <f t="shared" si="0"/>
        <v>2923.0800000000008</v>
      </c>
      <c r="E8" s="114">
        <v>853.30000000000007</v>
      </c>
      <c r="F8" s="114">
        <v>2069.7799999999997</v>
      </c>
      <c r="G8" s="151">
        <f t="shared" si="1"/>
        <v>2923.08</v>
      </c>
      <c r="H8" s="114">
        <v>431.4</v>
      </c>
      <c r="I8" s="114">
        <v>359.90000000000003</v>
      </c>
      <c r="J8" s="114">
        <v>93.9</v>
      </c>
      <c r="K8" s="114">
        <v>22.04</v>
      </c>
      <c r="L8" s="114">
        <v>18.060000000000002</v>
      </c>
      <c r="M8" s="114">
        <v>66.11</v>
      </c>
      <c r="N8" s="114">
        <v>298.8</v>
      </c>
      <c r="O8" s="114">
        <v>15.52</v>
      </c>
      <c r="P8" s="114">
        <v>2.4500000000000002</v>
      </c>
      <c r="Q8" s="114">
        <v>0.23</v>
      </c>
      <c r="R8" s="114">
        <v>4.01</v>
      </c>
      <c r="S8" s="114">
        <v>13.91</v>
      </c>
      <c r="T8" s="114">
        <v>39.5</v>
      </c>
      <c r="U8" s="114">
        <v>40.239999999999995</v>
      </c>
      <c r="V8" s="114">
        <v>3.2800000000000002</v>
      </c>
      <c r="W8" s="114">
        <v>25.77</v>
      </c>
      <c r="X8" s="114">
        <v>128.80000000000001</v>
      </c>
      <c r="Y8" s="114">
        <v>9.3500000000000014</v>
      </c>
      <c r="Z8" s="114">
        <v>5.21</v>
      </c>
      <c r="AA8" s="114">
        <v>9.01</v>
      </c>
      <c r="AB8" s="114">
        <v>57.400000000000006</v>
      </c>
      <c r="AC8" s="114">
        <v>11.11</v>
      </c>
      <c r="AD8" s="114">
        <v>110.91999999999999</v>
      </c>
      <c r="AE8" s="114">
        <v>220.03</v>
      </c>
      <c r="AF8" s="114">
        <v>82.83</v>
      </c>
      <c r="AG8" s="151">
        <f t="shared" si="2"/>
        <v>2923.0800000000004</v>
      </c>
      <c r="AI8" s="114">
        <f t="shared" si="3"/>
        <v>0</v>
      </c>
      <c r="AJ8" s="114">
        <f t="shared" si="4"/>
        <v>0</v>
      </c>
      <c r="AK8" s="114">
        <f t="shared" si="5"/>
        <v>0</v>
      </c>
    </row>
    <row r="9" spans="1:37" x14ac:dyDescent="0.35">
      <c r="A9" s="133">
        <v>2011</v>
      </c>
      <c r="B9" s="114">
        <v>2931.23</v>
      </c>
      <c r="C9" s="114">
        <v>36.699999999999996</v>
      </c>
      <c r="D9" s="145">
        <f t="shared" si="0"/>
        <v>2967.93</v>
      </c>
      <c r="E9" s="114">
        <v>847.7</v>
      </c>
      <c r="F9" s="114">
        <v>2120.2300000000005</v>
      </c>
      <c r="G9" s="151">
        <f t="shared" si="1"/>
        <v>2967.9300000000003</v>
      </c>
      <c r="H9" s="114">
        <v>436.8</v>
      </c>
      <c r="I9" s="114">
        <v>374.60000000000008</v>
      </c>
      <c r="J9" s="114">
        <v>96.3</v>
      </c>
      <c r="K9" s="114">
        <v>23.369999999999997</v>
      </c>
      <c r="L9" s="114">
        <v>17.649999999999999</v>
      </c>
      <c r="M9" s="114">
        <v>67.3</v>
      </c>
      <c r="N9" s="114">
        <v>305.60000000000002</v>
      </c>
      <c r="O9" s="114">
        <v>16.3</v>
      </c>
      <c r="P9" s="114">
        <v>2</v>
      </c>
      <c r="Q9" s="114">
        <v>0.2</v>
      </c>
      <c r="R9" s="114">
        <v>3.9000000000000004</v>
      </c>
      <c r="S9" s="114">
        <v>14.100000000000001</v>
      </c>
      <c r="T9" s="114">
        <v>41.5</v>
      </c>
      <c r="U9" s="114">
        <v>38.700000000000003</v>
      </c>
      <c r="V9" s="114">
        <v>3.2</v>
      </c>
      <c r="W9" s="114">
        <v>27</v>
      </c>
      <c r="X9" s="114">
        <v>131.5</v>
      </c>
      <c r="Y9" s="114">
        <v>8.7000000000000011</v>
      </c>
      <c r="Z9" s="114">
        <v>5.0999999999999996</v>
      </c>
      <c r="AA9" s="114">
        <v>8.6999999999999993</v>
      </c>
      <c r="AB9" s="114">
        <v>60.7</v>
      </c>
      <c r="AC9" s="114">
        <v>10.91</v>
      </c>
      <c r="AD9" s="114">
        <v>116.33</v>
      </c>
      <c r="AE9" s="114">
        <v>226.64000000000001</v>
      </c>
      <c r="AF9" s="114">
        <v>83.13</v>
      </c>
      <c r="AG9" s="151">
        <f t="shared" si="2"/>
        <v>2967.9300000000003</v>
      </c>
      <c r="AI9" s="114">
        <f t="shared" si="3"/>
        <v>0</v>
      </c>
      <c r="AJ9" s="114">
        <f t="shared" si="4"/>
        <v>0</v>
      </c>
      <c r="AK9" s="114">
        <f t="shared" si="5"/>
        <v>0</v>
      </c>
    </row>
    <row r="10" spans="1:37" x14ac:dyDescent="0.35">
      <c r="A10" s="133">
        <v>2012</v>
      </c>
      <c r="B10" s="114">
        <v>2928.4700000000003</v>
      </c>
      <c r="C10" s="114">
        <v>32.4</v>
      </c>
      <c r="D10" s="145">
        <f t="shared" si="0"/>
        <v>2960.8700000000003</v>
      </c>
      <c r="E10" s="114">
        <v>846.99999999999989</v>
      </c>
      <c r="F10" s="114">
        <v>2113.8700000000003</v>
      </c>
      <c r="G10" s="151">
        <f t="shared" si="1"/>
        <v>2960.8700000000003</v>
      </c>
      <c r="H10" s="114">
        <v>438.59999999999997</v>
      </c>
      <c r="I10" s="114">
        <v>393.59999999999997</v>
      </c>
      <c r="J10" s="114">
        <v>96.100000000000009</v>
      </c>
      <c r="K10" s="114">
        <v>21.2</v>
      </c>
      <c r="L10" s="114">
        <v>10.050000000000001</v>
      </c>
      <c r="M10" s="114">
        <v>70.400000000000006</v>
      </c>
      <c r="N10" s="114">
        <v>298.10000000000002</v>
      </c>
      <c r="O10" s="114">
        <v>16.399999999999999</v>
      </c>
      <c r="P10" s="114">
        <v>1.8000000000000003</v>
      </c>
      <c r="Q10" s="114">
        <v>0.2</v>
      </c>
      <c r="R10" s="114">
        <v>3.8000000000000003</v>
      </c>
      <c r="S10" s="114">
        <v>15</v>
      </c>
      <c r="T10" s="114">
        <v>43.2</v>
      </c>
      <c r="U10" s="114">
        <v>38.6</v>
      </c>
      <c r="V10" s="114">
        <v>3.1000000000000005</v>
      </c>
      <c r="W10" s="114">
        <v>28.5</v>
      </c>
      <c r="X10" s="114">
        <v>122.9</v>
      </c>
      <c r="Y10" s="114">
        <v>9.2000000000000011</v>
      </c>
      <c r="Z10" s="114">
        <v>4.9000000000000004</v>
      </c>
      <c r="AA10" s="114">
        <v>9</v>
      </c>
      <c r="AB10" s="114">
        <v>58.6</v>
      </c>
      <c r="AC10" s="114">
        <v>12.5</v>
      </c>
      <c r="AD10" s="114">
        <v>111.22</v>
      </c>
      <c r="AE10" s="114">
        <v>226.14000000000001</v>
      </c>
      <c r="AF10" s="114">
        <v>80.760000000000005</v>
      </c>
      <c r="AG10" s="151">
        <f t="shared" si="2"/>
        <v>2960.8700000000003</v>
      </c>
      <c r="AI10" s="114">
        <f t="shared" si="3"/>
        <v>0</v>
      </c>
      <c r="AJ10" s="114">
        <f t="shared" si="4"/>
        <v>0</v>
      </c>
      <c r="AK10" s="114">
        <f t="shared" si="5"/>
        <v>0</v>
      </c>
    </row>
    <row r="11" spans="1:37" x14ac:dyDescent="0.35">
      <c r="A11" s="133">
        <v>2013</v>
      </c>
      <c r="B11" s="114">
        <v>2937.7799999999997</v>
      </c>
      <c r="C11" s="114">
        <v>34.9</v>
      </c>
      <c r="D11" s="145">
        <f t="shared" si="0"/>
        <v>2972.68</v>
      </c>
      <c r="E11" s="114">
        <v>885.49999999999989</v>
      </c>
      <c r="F11" s="114">
        <v>2087.1799999999998</v>
      </c>
      <c r="G11" s="151">
        <f t="shared" si="1"/>
        <v>2972.68</v>
      </c>
      <c r="H11" s="114">
        <v>408.20000000000005</v>
      </c>
      <c r="I11" s="114">
        <v>398.59999999999997</v>
      </c>
      <c r="J11" s="114">
        <v>99.3</v>
      </c>
      <c r="K11" s="114">
        <v>23.31</v>
      </c>
      <c r="L11" s="114">
        <v>15.23</v>
      </c>
      <c r="M11" s="114">
        <v>68.73</v>
      </c>
      <c r="N11" s="114">
        <v>290.63</v>
      </c>
      <c r="O11" s="114">
        <v>15.49</v>
      </c>
      <c r="P11" s="114">
        <v>1.8000000000000003</v>
      </c>
      <c r="Q11" s="114">
        <v>0.21000000000000002</v>
      </c>
      <c r="R11" s="114">
        <v>3.1</v>
      </c>
      <c r="S11" s="114">
        <v>14.01</v>
      </c>
      <c r="T11" s="114">
        <v>48.6</v>
      </c>
      <c r="U11" s="114">
        <v>36.39</v>
      </c>
      <c r="V11" s="114">
        <v>3.46</v>
      </c>
      <c r="W11" s="114">
        <v>27.710000000000004</v>
      </c>
      <c r="X11" s="114">
        <v>117.00000000000001</v>
      </c>
      <c r="Y11" s="114">
        <v>8.7100000000000009</v>
      </c>
      <c r="Z11" s="114">
        <v>4.51</v>
      </c>
      <c r="AA11" s="114">
        <v>8.2199999999999989</v>
      </c>
      <c r="AB11" s="114">
        <v>56.11</v>
      </c>
      <c r="AC11" s="114">
        <v>13.1</v>
      </c>
      <c r="AD11" s="114">
        <v>111.12999999999998</v>
      </c>
      <c r="AE11" s="114">
        <v>232.93999999999997</v>
      </c>
      <c r="AF11" s="114">
        <v>80.69</v>
      </c>
      <c r="AG11" s="151">
        <f t="shared" si="2"/>
        <v>2972.68</v>
      </c>
      <c r="AI11" s="114">
        <f t="shared" si="3"/>
        <v>0</v>
      </c>
      <c r="AJ11" s="114">
        <f t="shared" si="4"/>
        <v>0</v>
      </c>
      <c r="AK11" s="114">
        <f t="shared" si="5"/>
        <v>0</v>
      </c>
    </row>
    <row r="12" spans="1:37" x14ac:dyDescent="0.35">
      <c r="A12" s="133">
        <v>2014</v>
      </c>
      <c r="B12" s="114">
        <v>2936.0709999999999</v>
      </c>
      <c r="C12" s="114">
        <v>36.900000000000006</v>
      </c>
      <c r="D12" s="145">
        <f t="shared" si="0"/>
        <v>2972.971</v>
      </c>
      <c r="E12" s="114">
        <v>853.8</v>
      </c>
      <c r="F12" s="114">
        <v>2119.1709999999998</v>
      </c>
      <c r="G12" s="151">
        <f t="shared" si="1"/>
        <v>2972.9709999999995</v>
      </c>
      <c r="H12" s="114">
        <v>403.59999999999997</v>
      </c>
      <c r="I12" s="114">
        <v>419.20000000000005</v>
      </c>
      <c r="J12" s="114">
        <v>106.1</v>
      </c>
      <c r="K12" s="114">
        <v>25.91</v>
      </c>
      <c r="L12" s="114">
        <v>17.32</v>
      </c>
      <c r="M12" s="114">
        <v>77.41</v>
      </c>
      <c r="N12" s="114">
        <v>283.52</v>
      </c>
      <c r="O12" s="114">
        <v>14.143999999999998</v>
      </c>
      <c r="P12" s="114">
        <v>1.0329999999999999</v>
      </c>
      <c r="Q12" s="114">
        <v>0.23</v>
      </c>
      <c r="R12" s="114">
        <v>3.5</v>
      </c>
      <c r="S12" s="114">
        <v>12.81</v>
      </c>
      <c r="T12" s="114">
        <v>46.5</v>
      </c>
      <c r="U12" s="114">
        <v>36.299999999999997</v>
      </c>
      <c r="V12" s="114">
        <v>2.6</v>
      </c>
      <c r="W12" s="114">
        <v>27.920999999999999</v>
      </c>
      <c r="X12" s="114">
        <v>119.00000000000001</v>
      </c>
      <c r="Y12" s="114">
        <v>5.5400000000000009</v>
      </c>
      <c r="Z12" s="114">
        <v>4.1210000000000004</v>
      </c>
      <c r="AA12" s="114">
        <v>8.92</v>
      </c>
      <c r="AB12" s="114">
        <v>58.51</v>
      </c>
      <c r="AC12" s="114">
        <v>13.200000000000001</v>
      </c>
      <c r="AD12" s="114">
        <v>108.94199999999999</v>
      </c>
      <c r="AE12" s="114">
        <v>237.34</v>
      </c>
      <c r="AF12" s="114">
        <v>85.5</v>
      </c>
      <c r="AG12" s="151">
        <f t="shared" si="2"/>
        <v>2972.9709999999995</v>
      </c>
      <c r="AI12" s="114">
        <f t="shared" si="3"/>
        <v>0</v>
      </c>
      <c r="AJ12" s="114">
        <f t="shared" si="4"/>
        <v>0</v>
      </c>
      <c r="AK12" s="114">
        <f t="shared" si="5"/>
        <v>0</v>
      </c>
    </row>
    <row r="13" spans="1:37" x14ac:dyDescent="0.35">
      <c r="A13" s="133">
        <v>2015</v>
      </c>
      <c r="B13" s="114">
        <v>2922.4802</v>
      </c>
      <c r="C13" s="114">
        <v>38.300000000000004</v>
      </c>
      <c r="D13" s="145">
        <f t="shared" si="0"/>
        <v>2960.7802000000001</v>
      </c>
      <c r="E13" s="114">
        <v>880.5</v>
      </c>
      <c r="F13" s="114">
        <v>2080.2802000000001</v>
      </c>
      <c r="G13" s="151">
        <f t="shared" si="1"/>
        <v>2960.7802000000001</v>
      </c>
      <c r="H13" s="114">
        <v>384.2</v>
      </c>
      <c r="I13" s="114">
        <v>404.09999999999997</v>
      </c>
      <c r="J13" s="114">
        <v>109.2</v>
      </c>
      <c r="K13" s="114">
        <v>25.419999999999998</v>
      </c>
      <c r="L13" s="114">
        <v>16.009999999999998</v>
      </c>
      <c r="M13" s="114">
        <v>78.80019999999999</v>
      </c>
      <c r="N13" s="114">
        <v>274.21000000000004</v>
      </c>
      <c r="O13" s="114">
        <v>13.303000000000001</v>
      </c>
      <c r="P13" s="114">
        <v>1.0209999999999999</v>
      </c>
      <c r="Q13" s="114">
        <v>0.20800000000000002</v>
      </c>
      <c r="R13" s="114">
        <v>2.3010000000000002</v>
      </c>
      <c r="S13" s="114">
        <v>12.801</v>
      </c>
      <c r="T13" s="114">
        <v>45.8</v>
      </c>
      <c r="U13" s="114">
        <v>37.5</v>
      </c>
      <c r="V13" s="114">
        <v>2.5999999999999996</v>
      </c>
      <c r="W13" s="114">
        <v>23.120999999999999</v>
      </c>
      <c r="X13" s="114">
        <v>118.69999999999999</v>
      </c>
      <c r="Y13" s="114">
        <v>4.74</v>
      </c>
      <c r="Z13" s="114">
        <v>3.601</v>
      </c>
      <c r="AA13" s="114">
        <v>7.81</v>
      </c>
      <c r="AB13" s="114">
        <v>62.01</v>
      </c>
      <c r="AC13" s="114">
        <v>15.3</v>
      </c>
      <c r="AD13" s="114">
        <v>107.74400000000001</v>
      </c>
      <c r="AE13" s="114">
        <v>251.15</v>
      </c>
      <c r="AF13" s="114">
        <v>78.63000000000001</v>
      </c>
      <c r="AG13" s="151">
        <f t="shared" si="2"/>
        <v>2960.7802000000001</v>
      </c>
      <c r="AI13" s="114">
        <f t="shared" si="3"/>
        <v>0</v>
      </c>
      <c r="AJ13" s="114">
        <f t="shared" si="4"/>
        <v>0</v>
      </c>
      <c r="AK13" s="114">
        <f t="shared" si="5"/>
        <v>0</v>
      </c>
    </row>
    <row r="14" spans="1:37" x14ac:dyDescent="0.35">
      <c r="A14" s="133">
        <v>2016</v>
      </c>
      <c r="B14" s="114">
        <v>2963.6610000000001</v>
      </c>
      <c r="C14" s="114">
        <v>31.1</v>
      </c>
      <c r="D14" s="145">
        <f t="shared" si="0"/>
        <v>2994.761</v>
      </c>
      <c r="E14" s="114">
        <v>904.39999999999986</v>
      </c>
      <c r="F14" s="114">
        <v>2090.3609999999999</v>
      </c>
      <c r="G14" s="151">
        <f t="shared" si="1"/>
        <v>2994.7609999999995</v>
      </c>
      <c r="H14" s="114">
        <v>380.90000000000003</v>
      </c>
      <c r="I14" s="114">
        <v>407</v>
      </c>
      <c r="J14" s="114">
        <v>106.7</v>
      </c>
      <c r="K14" s="114">
        <v>20.301000000000002</v>
      </c>
      <c r="L14" s="114">
        <v>15.983000000000001</v>
      </c>
      <c r="M14" s="114">
        <v>81.231999999999999</v>
      </c>
      <c r="N14" s="114">
        <v>278.20800000000003</v>
      </c>
      <c r="O14" s="114">
        <v>14.804</v>
      </c>
      <c r="P14" s="114">
        <v>0.90500000000000003</v>
      </c>
      <c r="Q14" s="114">
        <v>0.13999999999999999</v>
      </c>
      <c r="R14" s="114">
        <v>3.9000000000000004</v>
      </c>
      <c r="S14" s="114">
        <v>13.608000000000001</v>
      </c>
      <c r="T14" s="114">
        <v>42.6</v>
      </c>
      <c r="U14" s="114">
        <v>38</v>
      </c>
      <c r="V14" s="114">
        <v>2.5629999999999997</v>
      </c>
      <c r="W14" s="114">
        <v>23.445</v>
      </c>
      <c r="X14" s="114">
        <v>117.70399999999999</v>
      </c>
      <c r="Y14" s="114">
        <v>6.14</v>
      </c>
      <c r="Z14" s="114">
        <v>5.0019999999999998</v>
      </c>
      <c r="AA14" s="114">
        <v>8.4130000000000003</v>
      </c>
      <c r="AB14" s="114">
        <v>63.682000000000002</v>
      </c>
      <c r="AC14" s="114">
        <v>22.536999999999999</v>
      </c>
      <c r="AD14" s="114">
        <v>111.514</v>
      </c>
      <c r="AE14" s="114">
        <v>240.64400000000003</v>
      </c>
      <c r="AF14" s="114">
        <v>84.436000000000007</v>
      </c>
      <c r="AG14" s="151">
        <f t="shared" si="2"/>
        <v>2994.7610000000004</v>
      </c>
      <c r="AI14" s="114">
        <f t="shared" si="3"/>
        <v>0</v>
      </c>
      <c r="AJ14" s="114">
        <f t="shared" si="4"/>
        <v>0</v>
      </c>
      <c r="AK14" s="114">
        <f t="shared" si="5"/>
        <v>0</v>
      </c>
    </row>
    <row r="15" spans="1:37" x14ac:dyDescent="0.35">
      <c r="A15" s="133">
        <v>2017</v>
      </c>
      <c r="B15" s="114">
        <v>2759.6389999999997</v>
      </c>
      <c r="C15" s="114">
        <v>33.200000000000003</v>
      </c>
      <c r="D15" s="145">
        <f t="shared" si="0"/>
        <v>2792.8389999999995</v>
      </c>
      <c r="E15" s="114">
        <v>920.9</v>
      </c>
      <c r="F15" s="114">
        <v>1871.9389999999999</v>
      </c>
      <c r="G15" s="151">
        <f t="shared" si="1"/>
        <v>2792.8389999999999</v>
      </c>
      <c r="H15" s="114">
        <v>380.40000000000003</v>
      </c>
      <c r="I15" s="114">
        <v>404.8</v>
      </c>
      <c r="J15" s="114">
        <v>116.10000000000001</v>
      </c>
      <c r="K15" s="114">
        <v>21.27</v>
      </c>
      <c r="L15" s="114">
        <v>17.7</v>
      </c>
      <c r="M15" s="114">
        <v>78.599999999999994</v>
      </c>
      <c r="N15" s="114">
        <v>285.02</v>
      </c>
      <c r="O15" s="114">
        <v>15.363999999999999</v>
      </c>
      <c r="P15" s="114">
        <v>1.012</v>
      </c>
      <c r="Q15" s="114">
        <v>0.02</v>
      </c>
      <c r="R15" s="114">
        <v>3.9</v>
      </c>
      <c r="S15" s="114">
        <v>12.7</v>
      </c>
      <c r="T15" s="114">
        <v>46.801000000000002</v>
      </c>
      <c r="U15" s="114">
        <v>39.200000000000003</v>
      </c>
      <c r="V15" s="114">
        <v>2.76</v>
      </c>
      <c r="W15" s="114">
        <v>23.04</v>
      </c>
      <c r="X15" s="114">
        <v>119.51</v>
      </c>
      <c r="Y15" s="114">
        <v>3</v>
      </c>
      <c r="Z15" s="114">
        <v>5.2</v>
      </c>
      <c r="AA15" s="114">
        <v>8.93</v>
      </c>
      <c r="AB15" s="114">
        <v>66.900000000000006</v>
      </c>
      <c r="AC15" s="114">
        <v>23.52</v>
      </c>
      <c r="AD15" s="114">
        <v>112.71</v>
      </c>
      <c r="AE15" s="114">
        <v>80.841999999999999</v>
      </c>
      <c r="AF15" s="114">
        <v>2.64</v>
      </c>
      <c r="AG15" s="151">
        <f t="shared" si="2"/>
        <v>2792.8390000000004</v>
      </c>
      <c r="AI15" s="114">
        <f t="shared" si="3"/>
        <v>0</v>
      </c>
      <c r="AJ15" s="114">
        <f t="shared" si="4"/>
        <v>0</v>
      </c>
      <c r="AK15" s="114">
        <f t="shared" si="5"/>
        <v>0</v>
      </c>
    </row>
    <row r="16" spans="1:37" x14ac:dyDescent="0.35">
      <c r="A16" s="133">
        <v>2018</v>
      </c>
      <c r="B16" s="114">
        <v>2830.1360000000004</v>
      </c>
      <c r="C16" s="114">
        <v>33</v>
      </c>
      <c r="D16" s="145">
        <f t="shared" si="0"/>
        <v>2863.1360000000004</v>
      </c>
      <c r="E16" s="114">
        <v>974</v>
      </c>
      <c r="F16" s="114">
        <v>1889.136</v>
      </c>
      <c r="G16" s="151">
        <f t="shared" si="1"/>
        <v>2863.136</v>
      </c>
      <c r="H16" s="114">
        <v>392.1</v>
      </c>
      <c r="I16" s="114">
        <v>414.9</v>
      </c>
      <c r="J16" s="114">
        <v>123.7</v>
      </c>
      <c r="K16" s="114">
        <v>21.800000000000004</v>
      </c>
      <c r="L16" s="114">
        <v>18.18</v>
      </c>
      <c r="M16" s="114">
        <v>79.900000000000006</v>
      </c>
      <c r="N16" s="114">
        <v>286.52</v>
      </c>
      <c r="O16" s="114">
        <v>14.933</v>
      </c>
      <c r="P16" s="114">
        <v>0.91999999999999993</v>
      </c>
      <c r="Q16" s="114">
        <v>0.13</v>
      </c>
      <c r="R16" s="114">
        <v>4.8099999999999996</v>
      </c>
      <c r="S16" s="114">
        <v>13.9</v>
      </c>
      <c r="T16" s="114">
        <v>47.8</v>
      </c>
      <c r="U16" s="114">
        <v>38.799999999999997</v>
      </c>
      <c r="V16" s="114">
        <v>2.75</v>
      </c>
      <c r="W16" s="114">
        <v>21.65</v>
      </c>
      <c r="X16" s="114">
        <v>120.50999999999999</v>
      </c>
      <c r="Y16" s="114">
        <v>3</v>
      </c>
      <c r="Z16" s="114">
        <v>5.0999999999999996</v>
      </c>
      <c r="AA16" s="114">
        <v>9.01</v>
      </c>
      <c r="AB16" s="114">
        <v>68.400000000000006</v>
      </c>
      <c r="AC16" s="114">
        <v>16.433</v>
      </c>
      <c r="AD16" s="114">
        <v>114.42</v>
      </c>
      <c r="AE16" s="114">
        <v>66.73</v>
      </c>
      <c r="AF16" s="114">
        <v>2.74</v>
      </c>
      <c r="AG16" s="151">
        <f t="shared" si="2"/>
        <v>2863.1360000000004</v>
      </c>
      <c r="AI16" s="114">
        <f t="shared" si="3"/>
        <v>0</v>
      </c>
      <c r="AJ16" s="114">
        <f t="shared" si="4"/>
        <v>0</v>
      </c>
      <c r="AK16" s="114">
        <f t="shared" si="5"/>
        <v>0</v>
      </c>
    </row>
    <row r="17" spans="1:37" x14ac:dyDescent="0.35">
      <c r="A17" s="133">
        <v>2019</v>
      </c>
      <c r="B17" s="114">
        <v>2858.7380000000003</v>
      </c>
      <c r="C17" s="114">
        <v>29.9</v>
      </c>
      <c r="D17" s="145">
        <f t="shared" si="0"/>
        <v>2888.6380000000004</v>
      </c>
      <c r="E17" s="114">
        <v>989.19999999999993</v>
      </c>
      <c r="F17" s="114">
        <v>1899.4379999999999</v>
      </c>
      <c r="G17" s="151">
        <f t="shared" si="1"/>
        <v>2888.6379999999999</v>
      </c>
      <c r="H17" s="114">
        <v>379.40000000000003</v>
      </c>
      <c r="I17" s="114">
        <v>417.5</v>
      </c>
      <c r="J17" s="114">
        <v>138.79999999999998</v>
      </c>
      <c r="K17" s="114">
        <v>23.79</v>
      </c>
      <c r="L17" s="114">
        <v>17.75</v>
      </c>
      <c r="M17" s="114">
        <v>80.301000000000002</v>
      </c>
      <c r="N17" s="114">
        <v>291.32</v>
      </c>
      <c r="O17" s="114">
        <v>15.102</v>
      </c>
      <c r="P17" s="114">
        <v>0.89999999999999991</v>
      </c>
      <c r="Q17" s="114">
        <v>0.12000000000000001</v>
      </c>
      <c r="R17" s="114">
        <v>4.71</v>
      </c>
      <c r="S17" s="114">
        <v>14.1</v>
      </c>
      <c r="T17" s="114">
        <v>52.300000000000004</v>
      </c>
      <c r="U17" s="114">
        <v>40.299999999999997</v>
      </c>
      <c r="V17" s="114">
        <v>2.8499999999999996</v>
      </c>
      <c r="W17" s="114">
        <v>22</v>
      </c>
      <c r="X17" s="114">
        <v>117.92</v>
      </c>
      <c r="Y17" s="114">
        <v>6.0000000000000009</v>
      </c>
      <c r="Z17" s="114">
        <v>1.9000000000000001</v>
      </c>
      <c r="AA17" s="114">
        <v>8.91</v>
      </c>
      <c r="AB17" s="114">
        <v>63.51</v>
      </c>
      <c r="AC17" s="114">
        <v>15.126999999999997</v>
      </c>
      <c r="AD17" s="114">
        <v>110.71100000000001</v>
      </c>
      <c r="AE17" s="114">
        <v>71.391999999999996</v>
      </c>
      <c r="AF17" s="114">
        <v>2.7250000000000001</v>
      </c>
      <c r="AG17" s="151">
        <f t="shared" si="2"/>
        <v>2888.6379999999999</v>
      </c>
      <c r="AI17" s="114">
        <f t="shared" si="3"/>
        <v>0</v>
      </c>
      <c r="AJ17" s="114">
        <f t="shared" si="4"/>
        <v>0</v>
      </c>
      <c r="AK17" s="114">
        <f t="shared" si="5"/>
        <v>0</v>
      </c>
    </row>
    <row r="18" spans="1:37" x14ac:dyDescent="0.35">
      <c r="A18" s="133">
        <v>2020</v>
      </c>
      <c r="B18" s="114">
        <v>2749.5611389999999</v>
      </c>
      <c r="C18" s="114">
        <v>31.403860999999999</v>
      </c>
      <c r="D18" s="145">
        <f t="shared" si="0"/>
        <v>2780.9649999999997</v>
      </c>
      <c r="E18" s="114">
        <v>903.40000000000009</v>
      </c>
      <c r="F18" s="114">
        <v>1877.5650000000003</v>
      </c>
      <c r="G18" s="151">
        <f t="shared" si="1"/>
        <v>2780.9650000000001</v>
      </c>
      <c r="H18" s="114">
        <v>382.49999999999994</v>
      </c>
      <c r="I18" s="114">
        <v>426.6</v>
      </c>
      <c r="J18" s="114">
        <v>118.5</v>
      </c>
      <c r="K18" s="114">
        <v>26.6</v>
      </c>
      <c r="L18" s="114">
        <v>18.129999999999995</v>
      </c>
      <c r="M18" s="114">
        <v>86.501000000000005</v>
      </c>
      <c r="N18" s="114">
        <v>287.52</v>
      </c>
      <c r="O18" s="114">
        <v>15.1</v>
      </c>
      <c r="P18" s="114">
        <v>0.94199999999999995</v>
      </c>
      <c r="Q18" s="114">
        <v>0.16300000000000001</v>
      </c>
      <c r="R18" s="114">
        <v>4.8010000000000002</v>
      </c>
      <c r="S18" s="114">
        <v>14.100999999999999</v>
      </c>
      <c r="T18" s="114">
        <v>49.5</v>
      </c>
      <c r="U18" s="114">
        <v>42.599999999999994</v>
      </c>
      <c r="V18" s="114">
        <v>2.5999999999999996</v>
      </c>
      <c r="W18" s="114">
        <v>23.9</v>
      </c>
      <c r="X18" s="114">
        <v>114.42</v>
      </c>
      <c r="Y18" s="114">
        <v>5.0999999999999996</v>
      </c>
      <c r="Z18" s="114">
        <v>3.1</v>
      </c>
      <c r="AA18" s="114">
        <v>7.81</v>
      </c>
      <c r="AB18" s="114">
        <v>60.71</v>
      </c>
      <c r="AC18" s="114">
        <v>12.929999999999998</v>
      </c>
      <c r="AD18" s="114">
        <v>100.413</v>
      </c>
      <c r="AE18" s="114">
        <v>70.12</v>
      </c>
      <c r="AF18" s="114">
        <v>2.9039999999999999</v>
      </c>
      <c r="AG18" s="151">
        <f t="shared" si="2"/>
        <v>2780.9649999999997</v>
      </c>
      <c r="AI18" s="114">
        <f t="shared" si="3"/>
        <v>0</v>
      </c>
      <c r="AJ18" s="114">
        <f t="shared" si="4"/>
        <v>0</v>
      </c>
      <c r="AK18" s="114">
        <f t="shared" si="5"/>
        <v>0</v>
      </c>
    </row>
    <row r="19" spans="1:37" x14ac:dyDescent="0.35">
      <c r="A19" s="133">
        <v>2021</v>
      </c>
      <c r="B19" s="114">
        <v>2886.7945310403147</v>
      </c>
      <c r="C19" s="114">
        <v>39.649047178964608</v>
      </c>
      <c r="D19" s="145">
        <f t="shared" si="0"/>
        <v>2926.4435782192795</v>
      </c>
      <c r="E19" s="114">
        <v>936.58142120000002</v>
      </c>
      <c r="F19" s="114">
        <v>1989.8621570192799</v>
      </c>
      <c r="G19" s="151">
        <f t="shared" si="1"/>
        <v>2926.44357821928</v>
      </c>
      <c r="H19" s="114">
        <v>487.113282422</v>
      </c>
      <c r="I19" s="114">
        <v>533.03894973000001</v>
      </c>
      <c r="J19" s="114">
        <v>116.93234745800001</v>
      </c>
      <c r="K19" s="114">
        <v>15.882132014000002</v>
      </c>
      <c r="L19" s="114">
        <v>14.326175156</v>
      </c>
      <c r="M19" s="114">
        <v>91.203725014</v>
      </c>
      <c r="N19" s="114">
        <v>255.07765311599999</v>
      </c>
      <c r="O19" s="114">
        <v>15.067287098000001</v>
      </c>
      <c r="P19" s="114">
        <v>0.98234299999999997</v>
      </c>
      <c r="Q19" s="114">
        <v>0.1720843</v>
      </c>
      <c r="R19" s="114">
        <v>4.5393681309799998</v>
      </c>
      <c r="S19" s="114">
        <v>14.71134013098</v>
      </c>
      <c r="T19" s="114">
        <v>31.309678999999999</v>
      </c>
      <c r="U19" s="114">
        <v>41.881415294</v>
      </c>
      <c r="V19" s="114">
        <v>2.6719429999999997</v>
      </c>
      <c r="W19" s="114">
        <v>28.678795783999998</v>
      </c>
      <c r="X19" s="114">
        <v>94.136138939999995</v>
      </c>
      <c r="Y19" s="114">
        <v>5.8729320000000005</v>
      </c>
      <c r="Z19" s="114">
        <v>3.2595289999999997</v>
      </c>
      <c r="AA19" s="114">
        <v>8.1483923097999984</v>
      </c>
      <c r="AB19" s="114">
        <v>63.356993429999996</v>
      </c>
      <c r="AC19" s="114">
        <v>10.5366703056</v>
      </c>
      <c r="AD19" s="114">
        <v>79.558541882</v>
      </c>
      <c r="AE19" s="114">
        <v>68.414238980000007</v>
      </c>
      <c r="AF19" s="114">
        <v>2.9901995239199994</v>
      </c>
      <c r="AG19" s="151">
        <f t="shared" si="2"/>
        <v>2926.4435782192795</v>
      </c>
      <c r="AI19" s="114">
        <f t="shared" si="3"/>
        <v>0</v>
      </c>
      <c r="AJ19" s="114">
        <f t="shared" si="4"/>
        <v>0</v>
      </c>
      <c r="AK19" s="114">
        <f t="shared" si="5"/>
        <v>0</v>
      </c>
    </row>
    <row r="20" spans="1:37" x14ac:dyDescent="0.35">
      <c r="A20" s="133">
        <v>2022</v>
      </c>
      <c r="B20" s="134">
        <v>2875.5602527136361</v>
      </c>
      <c r="C20" s="134">
        <v>39.441099333722853</v>
      </c>
      <c r="D20" s="145">
        <f t="shared" si="0"/>
        <v>2915.001352047359</v>
      </c>
      <c r="E20" s="134">
        <v>910.43424729119977</v>
      </c>
      <c r="F20" s="134">
        <v>2004.5671047561589</v>
      </c>
      <c r="G20" s="151">
        <f t="shared" si="1"/>
        <v>2915.0013520473585</v>
      </c>
      <c r="H20" s="134">
        <v>490.31043831539478</v>
      </c>
      <c r="I20" s="134">
        <v>543.11481359180993</v>
      </c>
      <c r="J20" s="134">
        <v>118.31690760448518</v>
      </c>
      <c r="K20" s="134">
        <v>15.993270505895602</v>
      </c>
      <c r="L20" s="134">
        <v>14.2687300781432</v>
      </c>
      <c r="M20" s="134">
        <v>91.9158518568956</v>
      </c>
      <c r="N20" s="134">
        <v>254.13520500171757</v>
      </c>
      <c r="O20" s="134">
        <v>14.9090922729252</v>
      </c>
      <c r="P20" s="134">
        <v>0.97785000099999997</v>
      </c>
      <c r="Q20" s="134">
        <v>0.17152934009999998</v>
      </c>
      <c r="R20" s="134">
        <v>4.4685865035492522</v>
      </c>
      <c r="S20" s="134">
        <v>14.526375107549251</v>
      </c>
      <c r="T20" s="134">
        <v>30.945749252999999</v>
      </c>
      <c r="U20" s="134">
        <v>41.337590996775596</v>
      </c>
      <c r="V20" s="134">
        <v>2.6682284009999995</v>
      </c>
      <c r="W20" s="134">
        <v>28.768475376401597</v>
      </c>
      <c r="X20" s="134">
        <v>94.508312443615196</v>
      </c>
      <c r="Y20" s="134">
        <v>5.8522206240000001</v>
      </c>
      <c r="Z20" s="134">
        <v>3.2449392029999995</v>
      </c>
      <c r="AA20" s="134">
        <v>8.100819812492519</v>
      </c>
      <c r="AB20" s="134">
        <v>63.504029354311598</v>
      </c>
      <c r="AC20" s="134">
        <v>10.615909654391039</v>
      </c>
      <c r="AD20" s="134">
        <v>80.192104849256381</v>
      </c>
      <c r="AE20" s="134">
        <v>68.706206005252014</v>
      </c>
      <c r="AF20" s="134">
        <v>3.0138686031970074</v>
      </c>
      <c r="AG20" s="151">
        <f t="shared" si="2"/>
        <v>2915.0013520473581</v>
      </c>
      <c r="AI20" s="114">
        <f t="shared" si="3"/>
        <v>0</v>
      </c>
      <c r="AJ20" s="114">
        <f t="shared" si="4"/>
        <v>0</v>
      </c>
      <c r="AK20" s="114">
        <f t="shared" si="5"/>
        <v>0</v>
      </c>
    </row>
    <row r="21" spans="1:37" x14ac:dyDescent="0.35">
      <c r="A21" s="130">
        <v>2023</v>
      </c>
      <c r="B21" s="134">
        <f>(Линейн!B21*Линейн!B$34+Экспон!B21*Экспон!B$34+Нейрон!B21*Нейрон!B$37)</f>
        <v>2871.4163795238364</v>
      </c>
      <c r="C21" s="134">
        <f>(Линейн!C21*Линейн!C$34+Экспон!C21*Экспон!C$34+Нейрон!C21*Нейрон!C$37)</f>
        <v>34.82826525340797</v>
      </c>
      <c r="D21" s="145">
        <f t="shared" si="0"/>
        <v>2906.2446447772445</v>
      </c>
      <c r="E21" s="134">
        <f>(Линейн!D21*Линейн!D$34+Экспон!D21*Экспон!D$34+Нейрон!D21*Нейрон!D$37)</f>
        <v>947.45460143142873</v>
      </c>
      <c r="F21" s="134">
        <f>(Линейн!E21*Линейн!E$34+Экспон!E21*Экспон!E$34+Нейрон!E21*Нейрон!E$37)</f>
        <v>1971.4105098821151</v>
      </c>
      <c r="G21" s="151">
        <f t="shared" si="1"/>
        <v>2918.8651113135438</v>
      </c>
      <c r="H21" s="134">
        <f>(Линейн!F21*Линейн!F$34+Экспон!F21*Экспон!F$34+Нейрон!F21*Нейрон!F$37)</f>
        <v>432.83638505173684</v>
      </c>
      <c r="I21" s="134">
        <f>(Линейн!G21*Линейн!G$34+Экспон!G21*Экспон!G$34+Нейрон!G21*Нейрон!G$37)</f>
        <v>520.99988548101783</v>
      </c>
      <c r="J21" s="134">
        <f>(Линейн!H21*Линейн!H$34+Экспон!H21*Экспон!H$34+Нейрон!H21*Нейрон!H$37)</f>
        <v>126.91085314254819</v>
      </c>
      <c r="K21" s="134">
        <f>(Линейн!I21*Линейн!I$34+Экспон!I21*Экспон!I$34+Нейрон!I21*Нейрон!I$37)</f>
        <v>22.047964996914843</v>
      </c>
      <c r="L21" s="134">
        <f>(Линейн!J21*Линейн!J$34+Экспон!J21*Экспон!J$34+Нейрон!J21*Нейрон!J$37)</f>
        <v>15.502002699113683</v>
      </c>
      <c r="M21" s="134">
        <f>(Линейн!K21*Линейн!K$34+Экспон!K21*Экспон!K$34+Нейрон!K21*Нейрон!K$37)</f>
        <v>91.652619801757595</v>
      </c>
      <c r="N21" s="134">
        <f>(Линейн!L21*Линейн!L$34+Экспон!L21*Экспон!L$34+Нейрон!L21*Нейрон!L$37)</f>
        <v>263.88848147273478</v>
      </c>
      <c r="O21" s="134">
        <f>(Линейн!M21*Линейн!M$34+Экспон!M21*Экспон!M$34+Нейрон!M21*Нейрон!M$37)</f>
        <v>14.611621752297816</v>
      </c>
      <c r="P21" s="134">
        <f>(Линейн!N21*Линейн!N$34+Экспон!N21*Экспон!N$34+Нейрон!N21*Нейрон!N$37)</f>
        <v>0.61664709910787674</v>
      </c>
      <c r="Q21" s="134">
        <f>(Линейн!O21*Линейн!O$34+Экспон!O21*Экспон!O$34+Нейрон!O21*Нейрон!O$37)</f>
        <v>0.13280227816420195</v>
      </c>
      <c r="R21" s="134">
        <f>(Линейн!P21*Линейн!P$34+Экспон!P21*Экспон!P$34+Нейрон!P21*Нейрон!P$37)</f>
        <v>4.197458790390316</v>
      </c>
      <c r="S21" s="134">
        <f>(Линейн!Q21*Линейн!Q$34+Экспон!Q21*Экспон!Q$34+Нейрон!Q21*Нейрон!Q$37)</f>
        <v>13.548168235733071</v>
      </c>
      <c r="T21" s="134">
        <f>(Линейн!R21*Линейн!R$34+Экспон!R21*Экспон!R$34+Нейрон!R21*Нейрон!R$37)</f>
        <v>41.283059218554982</v>
      </c>
      <c r="U21" s="134">
        <f>(Линейн!S21*Линейн!S$34+Экспон!S21*Экспон!S$34+Нейрон!S21*Нейрон!S$37)</f>
        <v>40.589460296640887</v>
      </c>
      <c r="V21" s="134">
        <f>(Линейн!T21*Линейн!T$34+Экспон!T21*Экспон!T$34+Нейрон!T21*Нейрон!T$37)</f>
        <v>2.6646316117110969</v>
      </c>
      <c r="W21" s="134">
        <f>(Линейн!U21*Линейн!U$34+Экспон!U21*Экспон!U$34+Нейрон!U21*Нейрон!U$37)</f>
        <v>26.71507517608503</v>
      </c>
      <c r="X21" s="134">
        <f>(Линейн!V21*Линейн!V$34+Экспон!V21*Экспон!V$34+Нейрон!V21*Нейрон!V$37)</f>
        <v>93.344498328099036</v>
      </c>
      <c r="Y21" s="134">
        <f>(Линейн!W21*Линейн!W$34+Экспон!W21*Экспон!W$34+Нейрон!W21*Нейрон!W$37)</f>
        <v>4.0552996441674463</v>
      </c>
      <c r="Z21" s="134">
        <f>(Линейн!X21*Линейн!X$34+Экспон!X21*Экспон!X$34+Нейрон!X21*Нейрон!X$37)</f>
        <v>3.1794254616150308</v>
      </c>
      <c r="AA21" s="134">
        <f>(Линейн!Y21*Линейн!Y$34+Экспон!Y21*Экспон!Y$34+Нейрон!Y21*Нейрон!Y$37)</f>
        <v>7.9939967907089216</v>
      </c>
      <c r="AB21" s="134">
        <f>(Линейн!Z21*Линейн!Z$34+Экспон!Z21*Экспон!Z$34+Нейрон!Z21*Нейрон!Z$37)</f>
        <v>66.537902961006097</v>
      </c>
      <c r="AC21" s="134">
        <f>(Линейн!AA21*Линейн!AA$34+Экспон!AA21*Экспон!AA$34+Нейрон!AA21*Нейрон!AA$37)</f>
        <v>14.141170772704836</v>
      </c>
      <c r="AD21" s="134">
        <f>(Линейн!AB21*Линейн!AB$34+Экспон!AB21*Экспон!AB$34+Нейрон!AB21*Нейрон!AB$37)</f>
        <v>101.9199800202145</v>
      </c>
      <c r="AE21" s="134">
        <f>(Линейн!AC21*Линейн!AC$34+Экспон!AC21*Экспон!AC$34+Нейрон!AC21*Нейрон!AC$37)</f>
        <v>77.130667795786792</v>
      </c>
      <c r="AF21" s="134">
        <f>(Линейн!AD21*Линейн!AD$34+Экспон!AD21*Экспон!AD$34+Нейрон!AD21*Нейрон!AD$37)</f>
        <v>4.4270396433617769</v>
      </c>
      <c r="AG21" s="151">
        <f t="shared" si="2"/>
        <v>2938.381699953602</v>
      </c>
      <c r="AI21" s="114">
        <f t="shared" si="3"/>
        <v>-12.620466536299318</v>
      </c>
      <c r="AJ21" s="114">
        <f t="shared" si="4"/>
        <v>-32.137055176357535</v>
      </c>
      <c r="AK21" s="114">
        <f t="shared" si="5"/>
        <v>-22.378760856328427</v>
      </c>
    </row>
    <row r="22" spans="1:37" x14ac:dyDescent="0.35">
      <c r="A22" s="130">
        <v>2024</v>
      </c>
      <c r="B22" s="134">
        <f>(Линейн!B22*Линейн!B$34+Экспон!B22*Экспон!B$34+Нейрон!B22*Нейрон!B$37)</f>
        <v>2871.4372462375454</v>
      </c>
      <c r="C22" s="134">
        <f>(Линейн!C22*Линейн!C$34+Экспон!C22*Экспон!C$34+Нейрон!C22*Нейрон!C$37)</f>
        <v>34.94144664402944</v>
      </c>
      <c r="D22" s="145">
        <f t="shared" si="0"/>
        <v>2906.3786928815748</v>
      </c>
      <c r="E22" s="134">
        <f>(Линейн!D22*Линейн!D$34+Экспон!D22*Экспон!D$34+Нейрон!D22*Нейрон!D$37)</f>
        <v>952.65916739863053</v>
      </c>
      <c r="F22" s="134">
        <f>(Линейн!E22*Линейн!E$34+Экспон!E22*Экспон!E$34+Нейрон!E22*Нейрон!E$37)</f>
        <v>1967.9484616453706</v>
      </c>
      <c r="G22" s="151">
        <f t="shared" si="1"/>
        <v>2920.607629044001</v>
      </c>
      <c r="H22" s="134">
        <f>(Линейн!F22*Линейн!F$34+Экспон!F22*Экспон!F$34+Нейрон!F22*Нейрон!F$37)</f>
        <v>420.96674711316746</v>
      </c>
      <c r="I22" s="134">
        <f>(Линейн!G22*Линейн!G$34+Экспон!G22*Экспон!G$34+Нейрон!G22*Нейрон!G$37)</f>
        <v>533.49371235080741</v>
      </c>
      <c r="J22" s="134">
        <f>(Линейн!H22*Линейн!H$34+Экспон!H22*Экспон!H$34+Нейрон!H22*Нейрон!H$37)</f>
        <v>128.79595435341594</v>
      </c>
      <c r="K22" s="134">
        <f>(Линейн!I22*Линейн!I$34+Экспон!I22*Экспон!I$34+Нейрон!I22*Нейрон!I$37)</f>
        <v>22.829634158240292</v>
      </c>
      <c r="L22" s="134">
        <f>(Линейн!J22*Линейн!J$34+Экспон!J22*Экспон!J$34+Нейрон!J22*Нейрон!J$37)</f>
        <v>15.247375656019983</v>
      </c>
      <c r="M22" s="134">
        <f>(Линейн!K22*Линейн!K$34+Экспон!K22*Экспон!K$34+Нейрон!K22*Нейрон!K$37)</f>
        <v>93.122820339296666</v>
      </c>
      <c r="N22" s="134">
        <f>(Линейн!L22*Линейн!L$34+Экспон!L22*Экспон!L$34+Нейрон!L22*Нейрон!L$37)</f>
        <v>264.14940895165802</v>
      </c>
      <c r="O22" s="134">
        <f>(Линейн!M22*Линейн!M$34+Экспон!M22*Экспон!M$34+Нейрон!M22*Нейрон!M$37)</f>
        <v>14.58852626977837</v>
      </c>
      <c r="P22" s="134">
        <f>(Линейн!N22*Линейн!N$34+Экспон!N22*Экспон!N$34+Нейрон!N22*Нейрон!N$37)</f>
        <v>0.51672979271405894</v>
      </c>
      <c r="Q22" s="134">
        <f>(Линейн!O22*Линейн!O$34+Экспон!O22*Экспон!O$34+Нейрон!O22*Нейрон!O$37)</f>
        <v>0.12517807986224128</v>
      </c>
      <c r="R22" s="134">
        <f>(Линейн!P22*Линейн!P$34+Экспон!P22*Экспон!P$34+Нейрон!P22*Нейрон!P$37)</f>
        <v>4.1812364165013447</v>
      </c>
      <c r="S22" s="134">
        <f>(Линейн!Q22*Линейн!Q$34+Экспон!Q22*Экспон!Q$34+Нейрон!Q22*Нейрон!Q$37)</f>
        <v>13.465227032579598</v>
      </c>
      <c r="T22" s="134">
        <f>(Линейн!R22*Линейн!R$34+Экспон!R22*Экспон!R$34+Нейрон!R22*Нейрон!R$37)</f>
        <v>44.055380588915561</v>
      </c>
      <c r="U22" s="134">
        <f>(Линейн!S22*Линейн!S$34+Экспон!S22*Экспон!S$34+Нейрон!S22*Нейрон!S$37)</f>
        <v>40.547254671683767</v>
      </c>
      <c r="V22" s="134">
        <f>(Линейн!T22*Линейн!T$34+Экспон!T22*Экспон!T$34+Нейрон!T22*Нейрон!T$37)</f>
        <v>2.6518797653795989</v>
      </c>
      <c r="W22" s="134">
        <f>(Линейн!U22*Линейн!U$34+Экспон!U22*Экспон!U$34+Нейрон!U22*Нейрон!U$37)</f>
        <v>25.746290262632847</v>
      </c>
      <c r="X22" s="134">
        <f>(Линейн!V22*Линейн!V$34+Экспон!V22*Экспон!V$34+Нейрон!V22*Нейрон!V$37)</f>
        <v>89.409822955135311</v>
      </c>
      <c r="Y22" s="134">
        <f>(Линейн!W22*Линейн!W$34+Экспон!W22*Экспон!W$34+Нейрон!W22*Нейрон!W$37)</f>
        <v>3.738380941399269</v>
      </c>
      <c r="Z22" s="134">
        <f>(Линейн!X22*Линейн!X$34+Экспон!X22*Экспон!X$34+Нейрон!X22*Нейрон!X$37)</f>
        <v>3.1452654772393696</v>
      </c>
      <c r="AA22" s="134">
        <f>(Линейн!Y22*Линейн!Y$34+Экспон!Y22*Экспон!Y$34+Нейрон!Y22*Нейрон!Y$37)</f>
        <v>7.9620218112367711</v>
      </c>
      <c r="AB22" s="134">
        <f>(Линейн!Z22*Линейн!Z$34+Экспон!Z22*Экспон!Z$34+Нейрон!Z22*Нейрон!Z$37)</f>
        <v>67.148059551011841</v>
      </c>
      <c r="AC22" s="134">
        <f>(Линейн!AA22*Линейн!AA$34+Экспон!AA22*Экспон!AA$34+Нейрон!AA22*Нейрон!AA$37)</f>
        <v>15.160259746712871</v>
      </c>
      <c r="AD22" s="134">
        <f>(Линейн!AB22*Линейн!AB$34+Экспон!AB22*Экспон!AB$34+Нейрон!AB22*Нейрон!AB$37)</f>
        <v>112.35491330965144</v>
      </c>
      <c r="AE22" s="134">
        <f>(Линейн!AC22*Линейн!AC$34+Экспон!AC22*Экспон!AC$34+Нейрон!AC22*Нейрон!AC$37)</f>
        <v>76.328735208692038</v>
      </c>
      <c r="AF22" s="134">
        <f>(Линейн!AD22*Линейн!AD$34+Экспон!AD22*Экспон!AD$34+Нейрон!AD22*Нейрон!AD$37)</f>
        <v>7.476036847401506</v>
      </c>
      <c r="AG22" s="151">
        <f t="shared" si="2"/>
        <v>2959.866019049764</v>
      </c>
      <c r="AI22" s="114">
        <f t="shared" si="3"/>
        <v>-14.22893616242618</v>
      </c>
      <c r="AJ22" s="114">
        <f t="shared" si="4"/>
        <v>-53.487326168189156</v>
      </c>
      <c r="AK22" s="114">
        <f t="shared" si="5"/>
        <v>-33.858131165307668</v>
      </c>
    </row>
    <row r="23" spans="1:37" x14ac:dyDescent="0.35">
      <c r="A23" s="130">
        <v>2025</v>
      </c>
      <c r="B23" s="134">
        <f>(Линейн!B23*Линейн!B$34+Экспон!B23*Экспон!B$34+Нейрон!B23*Нейрон!B$37)</f>
        <v>2871.6460448195094</v>
      </c>
      <c r="C23" s="134">
        <f>(Линейн!C23*Линейн!C$34+Экспон!C23*Экспон!C$34+Нейрон!C23*Нейрон!C$37)</f>
        <v>35.377833805367985</v>
      </c>
      <c r="D23" s="145">
        <f t="shared" si="0"/>
        <v>2907.0238786248774</v>
      </c>
      <c r="E23" s="134">
        <f>(Линейн!D23*Линейн!D$34+Экспон!D23*Экспон!D$34+Нейрон!D23*Нейрон!D$37)</f>
        <v>959.38956603810516</v>
      </c>
      <c r="F23" s="134">
        <f>(Линейн!E23*Линейн!E$34+Экспон!E23*Экспон!E$34+Нейрон!E23*Нейрон!E$37)</f>
        <v>1964.0141203223407</v>
      </c>
      <c r="G23" s="151">
        <f t="shared" si="1"/>
        <v>2923.403686360446</v>
      </c>
      <c r="H23" s="134">
        <f>(Линейн!F23*Линейн!F$34+Экспон!F23*Экспон!F$34+Нейрон!F23*Нейрон!F$37)</f>
        <v>414.04524029593404</v>
      </c>
      <c r="I23" s="134">
        <f>(Линейн!G23*Линейн!G$34+Экспон!G23*Экспон!G$34+Нейрон!G23*Нейрон!G$37)</f>
        <v>545.79409311801373</v>
      </c>
      <c r="J23" s="134">
        <f>(Линейн!H23*Линейн!H$34+Экспон!H23*Экспон!H$34+Нейрон!H23*Нейрон!H$37)</f>
        <v>130.98290867880215</v>
      </c>
      <c r="K23" s="134">
        <f>(Линейн!I23*Линейн!I$34+Экспон!I23*Экспон!I$34+Нейрон!I23*Нейрон!I$37)</f>
        <v>22.215822934406962</v>
      </c>
      <c r="L23" s="134">
        <f>(Линейн!J23*Линейн!J$34+Экспон!J23*Экспон!J$34+Нейрон!J23*Нейрон!J$37)</f>
        <v>15.067640801488743</v>
      </c>
      <c r="M23" s="134">
        <f>(Линейн!K23*Линейн!K$34+Экспон!K23*Экспон!K$34+Нейрон!K23*Нейрон!K$37)</f>
        <v>94.546784452287653</v>
      </c>
      <c r="N23" s="134">
        <f>(Линейн!L23*Линейн!L$34+Экспон!L23*Экспон!L$34+Нейрон!L23*Нейрон!L$37)</f>
        <v>264.09754196849048</v>
      </c>
      <c r="O23" s="134">
        <f>(Линейн!M23*Линейн!M$34+Экспон!M23*Экспон!M$34+Нейрон!M23*Нейрон!M$37)</f>
        <v>14.559980378697169</v>
      </c>
      <c r="P23" s="134">
        <f>(Линейн!N23*Линейн!N$34+Экспон!N23*Экспон!N$34+Нейрон!N23*Нейрон!N$37)</f>
        <v>0.42235103900424797</v>
      </c>
      <c r="Q23" s="134">
        <f>(Линейн!O23*Линейн!O$34+Экспон!O23*Экспон!O$34+Нейрон!O23*Нейрон!O$37)</f>
        <v>0.11777142684315733</v>
      </c>
      <c r="R23" s="134">
        <f>(Линейн!P23*Линейн!P$34+Экспон!P23*Экспон!P$34+Нейрон!P23*Нейрон!P$37)</f>
        <v>4.1510116827790879</v>
      </c>
      <c r="S23" s="134">
        <f>(Линейн!Q23*Линейн!Q$34+Экспон!Q23*Экспон!Q$34+Нейрон!Q23*Нейрон!Q$37)</f>
        <v>13.395805229573782</v>
      </c>
      <c r="T23" s="134">
        <f>(Линейн!R23*Линейн!R$34+Экспон!R23*Экспон!R$34+Нейрон!R23*Нейрон!R$37)</f>
        <v>44.339539614615731</v>
      </c>
      <c r="U23" s="134">
        <f>(Линейн!S23*Линейн!S$34+Экспон!S23*Экспон!S$34+Нейрон!S23*Нейрон!S$37)</f>
        <v>40.463233842076001</v>
      </c>
      <c r="V23" s="134">
        <f>(Линейн!T23*Линейн!T$34+Экспон!T23*Экспон!T$34+Нейрон!T23*Нейрон!T$37)</f>
        <v>2.641771491104115</v>
      </c>
      <c r="W23" s="134">
        <f>(Линейн!U23*Линейн!U$34+Экспон!U23*Экспон!U$34+Нейрон!U23*Нейрон!U$37)</f>
        <v>25.009353058099972</v>
      </c>
      <c r="X23" s="134">
        <f>(Линейн!V23*Линейн!V$34+Экспон!V23*Экспон!V$34+Нейрон!V23*Нейрон!V$37)</f>
        <v>85.707867242692117</v>
      </c>
      <c r="Y23" s="134">
        <f>(Линейн!W23*Линейн!W$34+Экспон!W23*Экспон!W$34+Нейрон!W23*Нейрон!W$37)</f>
        <v>3.4015247921973684</v>
      </c>
      <c r="Z23" s="134">
        <f>(Линейн!X23*Линейн!X$34+Экспон!X23*Экспон!X$34+Нейрон!X23*Нейрон!X$37)</f>
        <v>3.0962940389007896</v>
      </c>
      <c r="AA23" s="134">
        <f>(Линейн!Y23*Линейн!Y$34+Экспон!Y23*Экспон!Y$34+Нейрон!Y23*Нейрон!Y$37)</f>
        <v>7.9378415151266912</v>
      </c>
      <c r="AB23" s="134">
        <f>(Линейн!Z23*Линейн!Z$34+Экспон!Z23*Экспон!Z$34+Нейрон!Z23*Нейрон!Z$37)</f>
        <v>67.765241616052634</v>
      </c>
      <c r="AC23" s="134">
        <f>(Линейн!AA23*Линейн!AA$34+Экспон!AA23*Экспон!AA$34+Нейрон!AA23*Нейрон!AA$37)</f>
        <v>16.046273931011591</v>
      </c>
      <c r="AD23" s="134">
        <f>(Линейн!AB23*Линейн!AB$34+Экспон!AB23*Экспон!AB$34+Нейрон!AB23*Нейрон!AB$37)</f>
        <v>109.94764840601246</v>
      </c>
      <c r="AE23" s="134">
        <f>(Линейн!AC23*Линейн!AC$34+Экспон!AC23*Экспон!AC$34+Нейрон!AC23*Нейрон!AC$37)</f>
        <v>75.947310326412151</v>
      </c>
      <c r="AF23" s="134">
        <f>(Линейн!AD23*Линейн!AD$34+Экспон!AD23*Экспон!AD$34+Нейрон!AD23*Нейрон!AD$37)</f>
        <v>13.614719558714203</v>
      </c>
      <c r="AG23" s="151">
        <f t="shared" si="2"/>
        <v>2974.7051374774428</v>
      </c>
      <c r="AI23" s="114">
        <f t="shared" si="3"/>
        <v>-16.379807735568647</v>
      </c>
      <c r="AJ23" s="114">
        <f t="shared" si="4"/>
        <v>-67.681258852565406</v>
      </c>
      <c r="AK23" s="114">
        <f t="shared" si="5"/>
        <v>-42.030533294067027</v>
      </c>
    </row>
    <row r="24" spans="1:37" x14ac:dyDescent="0.35">
      <c r="A24" s="130">
        <v>2026</v>
      </c>
      <c r="B24" s="134">
        <f>(Линейн!B24*Линейн!B$34+Экспон!B24*Экспон!B$34+Нейрон!B24*Нейрон!B$37)</f>
        <v>2871.9051781490239</v>
      </c>
      <c r="C24" s="134">
        <f>(Линейн!C24*Линейн!C$34+Экспон!C24*Экспон!C$34+Нейрон!C24*Нейрон!C$37)</f>
        <v>35.47888799315367</v>
      </c>
      <c r="D24" s="145">
        <f t="shared" si="0"/>
        <v>2907.3840661421777</v>
      </c>
      <c r="E24" s="134">
        <f>(Линейн!D24*Линейн!D$34+Экспон!D24*Экспон!D$34+Нейрон!D24*Нейрон!D$37)</f>
        <v>965.39160948324741</v>
      </c>
      <c r="F24" s="134">
        <f>(Линейн!E24*Линейн!E$34+Экспон!E24*Экспон!E$34+Нейрон!E24*Нейрон!E$37)</f>
        <v>1959.7773758224057</v>
      </c>
      <c r="G24" s="151">
        <f t="shared" si="1"/>
        <v>2925.1689853056532</v>
      </c>
      <c r="H24" s="134">
        <f>(Линейн!F24*Линейн!F$34+Экспон!F24*Экспон!F$34+Нейрон!F24*Нейрон!F$37)</f>
        <v>411.50172088624061</v>
      </c>
      <c r="I24" s="134">
        <f>(Линейн!G24*Линейн!G$34+Экспон!G24*Экспон!G$34+Нейрон!G24*Нейрон!G$37)</f>
        <v>557.88358254108721</v>
      </c>
      <c r="J24" s="134">
        <f>(Линейн!H24*Линейн!H$34+Экспон!H24*Экспон!H$34+Нейрон!H24*Нейрон!H$37)</f>
        <v>133.00234419501996</v>
      </c>
      <c r="K24" s="134">
        <f>(Линейн!I24*Линейн!I$34+Экспон!I24*Экспон!I$34+Нейрон!I24*Нейрон!I$37)</f>
        <v>21.836895983559153</v>
      </c>
      <c r="L24" s="134">
        <f>(Линейн!J24*Линейн!J$34+Экспон!J24*Экспон!J$34+Нейрон!J24*Нейрон!J$37)</f>
        <v>14.951203810454501</v>
      </c>
      <c r="M24" s="134">
        <f>(Линейн!K24*Линейн!K$34+Экспон!K24*Экспон!K$34+Нейрон!K24*Нейрон!K$37)</f>
        <v>95.926327994791023</v>
      </c>
      <c r="N24" s="134">
        <f>(Линейн!L24*Линейн!L$34+Экспон!L24*Экспон!L$34+Нейрон!L24*Нейрон!L$37)</f>
        <v>263.73031480422259</v>
      </c>
      <c r="O24" s="134">
        <f>(Линейн!M24*Линейн!M$34+Экспон!M24*Экспон!M$34+Нейрон!M24*Нейрон!M$37)</f>
        <v>14.485555269875597</v>
      </c>
      <c r="P24" s="134">
        <f>(Линейн!N24*Линейн!N$34+Экспон!N24*Экспон!N$34+Нейрон!N24*Нейрон!N$37)</f>
        <v>0.39839710967752373</v>
      </c>
      <c r="Q24" s="134">
        <f>(Линейн!O24*Линейн!O$34+Экспон!O24*Экспон!O$34+Нейрон!O24*Нейрон!O$37)</f>
        <v>0.11048327067494343</v>
      </c>
      <c r="R24" s="134">
        <f>(Линейн!P24*Линейн!P$34+Экспон!P24*Экспон!P$34+Нейрон!P24*Нейрон!P$37)</f>
        <v>4.1615847999238458</v>
      </c>
      <c r="S24" s="134">
        <f>(Линейн!Q24*Линейн!Q$34+Экспон!Q24*Экспон!Q$34+Нейрон!Q24*Нейрон!Q$37)</f>
        <v>13.339744539398389</v>
      </c>
      <c r="T24" s="134">
        <f>(Линейн!R24*Линейн!R$34+Экспон!R24*Экспон!R$34+Нейрон!R24*Нейрон!R$37)</f>
        <v>43.887433960987266</v>
      </c>
      <c r="U24" s="134">
        <f>(Линейн!S24*Линейн!S$34+Экспон!S24*Экспон!S$34+Нейрон!S24*Нейрон!S$37)</f>
        <v>40.377387819722216</v>
      </c>
      <c r="V24" s="134">
        <f>(Линейн!T24*Линейн!T$34+Экспон!T24*Экспон!T$34+Нейрон!T24*Нейрон!T$37)</f>
        <v>2.6108405632942522</v>
      </c>
      <c r="W24" s="134">
        <f>(Линейн!U24*Линейн!U$34+Экспон!U24*Экспон!U$34+Нейрон!U24*Нейрон!U$37)</f>
        <v>24.360132947553765</v>
      </c>
      <c r="X24" s="134">
        <f>(Линейн!V24*Линейн!V$34+Экспон!V24*Экспон!V$34+Нейрон!V24*Нейрон!V$37)</f>
        <v>82.071818305353176</v>
      </c>
      <c r="Y24" s="134">
        <f>(Линейн!W24*Линейн!W$34+Экспон!W24*Экспон!W$34+Нейрон!W24*Нейрон!W$37)</f>
        <v>3.0356270914288217</v>
      </c>
      <c r="Z24" s="134">
        <f>(Линейн!X24*Линейн!X$34+Экспон!X24*Экспон!X$34+Нейрон!X24*Нейрон!X$37)</f>
        <v>3.0236673809876118</v>
      </c>
      <c r="AA24" s="134">
        <f>(Линейн!Y24*Линейн!Y$34+Экспон!Y24*Экспон!Y$34+Нейрон!Y24*Нейрон!Y$37)</f>
        <v>7.8840586002410564</v>
      </c>
      <c r="AB24" s="134">
        <f>(Линейн!Z24*Линейн!Z$34+Экспон!Z24*Экспон!Z$34+Нейрон!Z24*Нейрон!Z$37)</f>
        <v>68.387065659812379</v>
      </c>
      <c r="AC24" s="134">
        <f>(Линейн!AA24*Линейн!AA$34+Экспон!AA24*Экспон!AA$34+Нейрон!AA24*Нейрон!AA$37)</f>
        <v>16.609032704789456</v>
      </c>
      <c r="AD24" s="134">
        <f>(Линейн!AB24*Линейн!AB$34+Экспон!AB24*Экспон!AB$34+Нейрон!AB24*Нейрон!AB$37)</f>
        <v>106.04107266687242</v>
      </c>
      <c r="AE24" s="134">
        <f>(Линейн!AC24*Линейн!AC$34+Экспон!AC24*Экспон!AC$34+Нейрон!AC24*Нейрон!AC$37)</f>
        <v>75.719483474787921</v>
      </c>
      <c r="AF24" s="134">
        <f>(Линейн!AD24*Линейн!AD$34+Экспон!AD24*Экспон!AD$34+Нейрон!AD24*Нейрон!AD$37)</f>
        <v>22.634634777489786</v>
      </c>
      <c r="AG24" s="151">
        <f t="shared" si="2"/>
        <v>2993.362020641493</v>
      </c>
      <c r="AI24" s="114">
        <f t="shared" si="3"/>
        <v>-17.784919163475479</v>
      </c>
      <c r="AJ24" s="114">
        <f t="shared" si="4"/>
        <v>-85.977954499315274</v>
      </c>
      <c r="AK24" s="114">
        <f t="shared" si="5"/>
        <v>-51.881436831395376</v>
      </c>
    </row>
    <row r="25" spans="1:37" x14ac:dyDescent="0.35">
      <c r="A25" s="130">
        <v>2027</v>
      </c>
      <c r="B25" s="134">
        <f>(Линейн!B25*Линейн!B$34+Экспон!B25*Экспон!B$34+Нейрон!B25*Нейрон!B$37)</f>
        <v>2872.1777987625464</v>
      </c>
      <c r="C25" s="134">
        <f>(Линейн!C25*Линейн!C$34+Экспон!C25*Экспон!C$34+Нейрон!C25*Нейрон!C$37)</f>
        <v>35.532727785269003</v>
      </c>
      <c r="D25" s="145">
        <f t="shared" si="0"/>
        <v>2907.7105265478153</v>
      </c>
      <c r="E25" s="134">
        <f>(Линейн!D25*Линейн!D$34+Экспон!D25*Экспон!D$34+Нейрон!D25*Нейрон!D$37)</f>
        <v>971.45116565111789</v>
      </c>
      <c r="F25" s="134">
        <f>(Линейн!E25*Линейн!E$34+Экспон!E25*Экспон!E$34+Нейрон!E25*Нейрон!E$37)</f>
        <v>1955.3474677764391</v>
      </c>
      <c r="G25" s="151">
        <f t="shared" si="1"/>
        <v>2926.798633427557</v>
      </c>
      <c r="H25" s="134">
        <f>(Линейн!F25*Линейн!F$34+Экспон!F25*Экспон!F$34+Нейрон!F25*Нейрон!F$37)</f>
        <v>411.6529898862787</v>
      </c>
      <c r="I25" s="134">
        <f>(Линейн!G25*Линейн!G$34+Экспон!G25*Экспон!G$34+Нейрон!G25*Нейрон!G$37)</f>
        <v>569.74618169074301</v>
      </c>
      <c r="J25" s="134">
        <f>(Линейн!H25*Линейн!H$34+Экспон!H25*Экспон!H$34+Нейрон!H25*Нейрон!H$37)</f>
        <v>134.9583586560147</v>
      </c>
      <c r="K25" s="134">
        <f>(Линейн!I25*Линейн!I$34+Экспон!I25*Экспон!I$34+Нейрон!I25*Нейрон!I$37)</f>
        <v>21.917529767641714</v>
      </c>
      <c r="L25" s="134">
        <f>(Линейн!J25*Линейн!J$34+Экспон!J25*Экспон!J$34+Нейрон!J25*Нейрон!J$37)</f>
        <v>14.770099584499397</v>
      </c>
      <c r="M25" s="134">
        <f>(Линейн!K25*Линейн!K$34+Экспон!K25*Экспон!K$34+Нейрон!K25*Нейрон!K$37)</f>
        <v>97.264077070271583</v>
      </c>
      <c r="N25" s="134">
        <f>(Линейн!L25*Линейн!L$34+Экспон!L25*Экспон!L$34+Нейрон!L25*Нейрон!L$37)</f>
        <v>263.11571130618165</v>
      </c>
      <c r="O25" s="134">
        <f>(Линейн!M25*Линейн!M$34+Экспон!M25*Экспон!M$34+Нейрон!M25*Нейрон!M$37)</f>
        <v>14.401731016175368</v>
      </c>
      <c r="P25" s="134">
        <f>(Линейн!N25*Линейн!N$34+Экспон!N25*Экспон!N$34+Нейрон!N25*Нейрон!N$37)</f>
        <v>0.375826354089774</v>
      </c>
      <c r="Q25" s="134">
        <f>(Линейн!O25*Линейн!O$34+Экспон!O25*Экспон!O$34+Нейрон!O25*Нейрон!O$37)</f>
        <v>0.10333887321166173</v>
      </c>
      <c r="R25" s="134">
        <f>(Линейн!P25*Линейн!P$34+Экспон!P25*Экспон!P$34+Нейрон!P25*Нейрон!P$37)</f>
        <v>4.162297681686864</v>
      </c>
      <c r="S25" s="134">
        <f>(Линейн!Q25*Линейн!Q$34+Экспон!Q25*Экспон!Q$34+Нейрон!Q25*Нейрон!Q$37)</f>
        <v>13.284952065269296</v>
      </c>
      <c r="T25" s="134">
        <f>(Линейн!R25*Линейн!R$34+Экспон!R25*Экспон!R$34+Нейрон!R25*Нейрон!R$37)</f>
        <v>43.570125350427475</v>
      </c>
      <c r="U25" s="134">
        <f>(Линейн!S25*Линейн!S$34+Экспон!S25*Экспон!S$34+Нейрон!S25*Нейрон!S$37)</f>
        <v>40.306654162768325</v>
      </c>
      <c r="V25" s="134">
        <f>(Линейн!T25*Линейн!T$34+Экспон!T25*Экспон!T$34+Нейрон!T25*Нейрон!T$37)</f>
        <v>2.5858718270436896</v>
      </c>
      <c r="W25" s="134">
        <f>(Линейн!U25*Линейн!U$34+Экспон!U25*Экспон!U$34+Нейрон!U25*Нейрон!U$37)</f>
        <v>24.067082193821257</v>
      </c>
      <c r="X25" s="134">
        <f>(Линейн!V25*Линейн!V$34+Экспон!V25*Экспон!V$34+Нейрон!V25*Нейрон!V$37)</f>
        <v>77.709390562721225</v>
      </c>
      <c r="Y25" s="134">
        <f>(Линейн!W25*Линейн!W$34+Экспон!W25*Экспон!W$34+Нейрон!W25*Нейрон!W$37)</f>
        <v>2.6942566710502369</v>
      </c>
      <c r="Z25" s="134">
        <f>(Линейн!X25*Линейн!X$34+Экспон!X25*Экспон!X$34+Нейрон!X25*Нейрон!X$37)</f>
        <v>2.9375133554973534</v>
      </c>
      <c r="AA25" s="134">
        <f>(Линейн!Y25*Линейн!Y$34+Экспон!Y25*Экспон!Y$34+Нейрон!Y25*Нейрон!Y$37)</f>
        <v>7.8272029349232426</v>
      </c>
      <c r="AB25" s="134">
        <f>(Линейн!Z25*Линейн!Z$34+Экспон!Z25*Экспон!Z$34+Нейрон!Z25*Нейрон!Z$37)</f>
        <v>69.011872214951126</v>
      </c>
      <c r="AC25" s="134">
        <f>(Линейн!AA25*Линейн!AA$34+Экспон!AA25*Экспон!AA$34+Нейрон!AA25*Нейрон!AA$37)</f>
        <v>16.844521651770634</v>
      </c>
      <c r="AD25" s="134">
        <f>(Линейн!AB25*Линейн!AB$34+Экспон!AB25*Экспон!AB$34+Нейрон!AB25*Нейрон!AB$37)</f>
        <v>102.45346379414201</v>
      </c>
      <c r="AE25" s="134">
        <f>(Линейн!AC25*Линейн!AC$34+Экспон!AC25*Экспон!AC$34+Нейрон!AC25*Нейрон!AC$37)</f>
        <v>75.415371594463764</v>
      </c>
      <c r="AF25" s="134">
        <f>(Линейн!AD25*Линейн!AD$34+Экспон!AD25*Экспон!AD$34+Нейрон!AD25*Нейрон!AD$37)</f>
        <v>29.006646351475052</v>
      </c>
      <c r="AG25" s="151">
        <f t="shared" si="2"/>
        <v>3011.6342322682376</v>
      </c>
      <c r="AI25" s="114">
        <f t="shared" si="3"/>
        <v>-19.088106879741645</v>
      </c>
      <c r="AJ25" s="114">
        <f t="shared" si="4"/>
        <v>-103.92370572042228</v>
      </c>
      <c r="AK25" s="114">
        <f t="shared" si="5"/>
        <v>-61.505906300081961</v>
      </c>
    </row>
    <row r="26" spans="1:37" x14ac:dyDescent="0.35">
      <c r="A26" s="130">
        <v>2028</v>
      </c>
      <c r="B26" s="134">
        <f>(Линейн!B26*Линейн!B$34+Экспон!B26*Экспон!B$34+Нейрон!B26*Нейрон!B$37)</f>
        <v>2872.4540337392077</v>
      </c>
      <c r="C26" s="134">
        <f>(Линейн!C26*Линейн!C$34+Экспон!C26*Экспон!C$34+Нейрон!C26*Нейрон!C$37)</f>
        <v>35.635572152528169</v>
      </c>
      <c r="D26" s="145">
        <f t="shared" si="0"/>
        <v>2908.089605891736</v>
      </c>
      <c r="E26" s="134">
        <f>(Линейн!D26*Линейн!D$34+Экспон!D26*Экспон!D$34+Нейрон!D26*Нейрон!D$37)</f>
        <v>977.34379299991951</v>
      </c>
      <c r="F26" s="134">
        <f>(Линейн!E26*Линейн!E$34+Экспон!E26*Экспон!E$34+Нейрон!E26*Нейрон!E$37)</f>
        <v>1950.7943644680299</v>
      </c>
      <c r="G26" s="151">
        <f t="shared" si="1"/>
        <v>2928.1381574679494</v>
      </c>
      <c r="H26" s="134">
        <f>(Линейн!F26*Линейн!F$34+Экспон!F26*Экспон!F$34+Нейрон!F26*Нейрон!F$37)</f>
        <v>412.60757028975991</v>
      </c>
      <c r="I26" s="134">
        <f>(Линейн!G26*Линейн!G$34+Экспон!G26*Экспон!G$34+Нейрон!G26*Нейрон!G$37)</f>
        <v>581.36951412521398</v>
      </c>
      <c r="J26" s="134">
        <f>(Линейн!H26*Линейн!H$34+Экспон!H26*Экспон!H$34+Нейрон!H26*Нейрон!H$37)</f>
        <v>136.92346975400881</v>
      </c>
      <c r="K26" s="134">
        <f>(Линейн!I26*Линейн!I$34+Экспон!I26*Экспон!I$34+Нейрон!I26*Нейрон!I$37)</f>
        <v>22.073716783272246</v>
      </c>
      <c r="L26" s="134">
        <f>(Линейн!J26*Линейн!J$34+Экспон!J26*Экспон!J$34+Нейрон!J26*Нейрон!J$37)</f>
        <v>14.592218147330845</v>
      </c>
      <c r="M26" s="134">
        <f>(Линейн!K26*Линейн!K$34+Экспон!K26*Экспон!K$34+Нейрон!K26*Нейрон!K$37)</f>
        <v>98.563068474669507</v>
      </c>
      <c r="N26" s="134">
        <f>(Линейн!L26*Линейн!L$34+Экспон!L26*Экспон!L$34+Нейрон!L26*Нейрон!L$37)</f>
        <v>262.31435633808928</v>
      </c>
      <c r="O26" s="134">
        <f>(Линейн!M26*Линейн!M$34+Экспон!M26*Экспон!M$34+Нейрон!M26*Нейрон!M$37)</f>
        <v>14.314993617632997</v>
      </c>
      <c r="P26" s="134">
        <f>(Линейн!N26*Линейн!N$34+Экспон!N26*Экспон!N$34+Нейрон!N26*Нейрон!N$37)</f>
        <v>0.35499894306709129</v>
      </c>
      <c r="Q26" s="134">
        <f>(Линейн!O26*Линейн!O$34+Экспон!O26*Экспон!O$34+Нейрон!O26*Нейрон!O$37)</f>
        <v>9.6323279369368825E-2</v>
      </c>
      <c r="R26" s="134">
        <f>(Линейн!P26*Линейн!P$34+Экспон!P26*Экспон!P$34+Нейрон!P26*Нейрон!P$37)</f>
        <v>4.1749331837154768</v>
      </c>
      <c r="S26" s="134">
        <f>(Линейн!Q26*Линейн!Q$34+Экспон!Q26*Экспон!Q$34+Нейрон!Q26*Нейрон!Q$37)</f>
        <v>13.230673356844974</v>
      </c>
      <c r="T26" s="134">
        <f>(Линейн!R26*Линейн!R$34+Экспон!R26*Экспон!R$34+Нейрон!R26*Нейрон!R$37)</f>
        <v>43.472794916981726</v>
      </c>
      <c r="U26" s="134">
        <f>(Линейн!S26*Линейн!S$34+Экспон!S26*Экспон!S$34+Нейрон!S26*Нейрон!S$37)</f>
        <v>40.244776530389316</v>
      </c>
      <c r="V26" s="134">
        <f>(Линейн!T26*Линейн!T$34+Экспон!T26*Экспон!T$34+Нейрон!T26*Нейрон!T$37)</f>
        <v>2.5590806524815619</v>
      </c>
      <c r="W26" s="134">
        <f>(Линейн!U26*Линейн!U$34+Экспон!U26*Экспон!U$34+Нейрон!U26*Нейрон!U$37)</f>
        <v>24.011883356211619</v>
      </c>
      <c r="X26" s="134">
        <f>(Линейн!V26*Линейн!V$34+Экспон!V26*Экспон!V$34+Нейрон!V26*Нейрон!V$37)</f>
        <v>72.530267459402381</v>
      </c>
      <c r="Y26" s="134">
        <f>(Линейн!W26*Линейн!W$34+Экспон!W26*Экспон!W$34+Нейрон!W26*Нейрон!W$37)</f>
        <v>2.355200170938577</v>
      </c>
      <c r="Z26" s="134">
        <f>(Линейн!X26*Линейн!X$34+Экспон!X26*Экспон!X$34+Нейрон!X26*Нейрон!X$37)</f>
        <v>2.8417070993272846</v>
      </c>
      <c r="AA26" s="134">
        <f>(Линейн!Y26*Линейн!Y$34+Экспон!Y26*Экспон!Y$34+Нейрон!Y26*Нейрон!Y$37)</f>
        <v>7.764163324486983</v>
      </c>
      <c r="AB26" s="134">
        <f>(Линейн!Z26*Линейн!Z$34+Экспон!Z26*Экспон!Z$34+Нейрон!Z26*Нейрон!Z$37)</f>
        <v>69.638594004246386</v>
      </c>
      <c r="AC26" s="134">
        <f>(Линейн!AA26*Линейн!AA$34+Экспон!AA26*Экспон!AA$34+Нейрон!AA26*Нейрон!AA$37)</f>
        <v>16.886149563104642</v>
      </c>
      <c r="AD26" s="134">
        <f>(Линейн!AB26*Линейн!AB$34+Экспон!AB26*Экспон!AB$34+Нейрон!AB26*Нейрон!AB$37)</f>
        <v>99.353205811018029</v>
      </c>
      <c r="AE26" s="134">
        <f>(Линейн!AC26*Линейн!AC$34+Экспон!AC26*Экспон!AC$34+Нейрон!AC26*Нейрон!AC$37)</f>
        <v>74.796294096026386</v>
      </c>
      <c r="AF26" s="134">
        <f>(Линейн!AD26*Линейн!AD$34+Экспон!AD26*Экспон!AD$34+Нейрон!AD26*Нейрон!AD$37)</f>
        <v>30.84985331025231</v>
      </c>
      <c r="AG26" s="151">
        <f t="shared" si="2"/>
        <v>3025.2635995877617</v>
      </c>
      <c r="AI26" s="114">
        <f t="shared" si="3"/>
        <v>-20.048551576213413</v>
      </c>
      <c r="AJ26" s="114">
        <f t="shared" si="4"/>
        <v>-117.17399369602572</v>
      </c>
      <c r="AK26" s="114">
        <f t="shared" si="5"/>
        <v>-68.611272636119566</v>
      </c>
    </row>
    <row r="27" spans="1:37" x14ac:dyDescent="0.35">
      <c r="A27" s="130">
        <v>2029</v>
      </c>
      <c r="B27" s="134">
        <f>(Линейн!B27*Линейн!B$34+Экспон!B27*Экспон!B$34+Нейрон!B27*Нейрон!B$37)</f>
        <v>2872.7312373341142</v>
      </c>
      <c r="C27" s="134">
        <f>(Линейн!C27*Линейн!C$34+Экспон!C27*Экспон!C$34+Нейрон!C27*Нейрон!C$37)</f>
        <v>35.745240584834285</v>
      </c>
      <c r="D27" s="145">
        <f t="shared" si="0"/>
        <v>2908.4764779189486</v>
      </c>
      <c r="E27" s="134">
        <f>(Линейн!D27*Линейн!D$34+Экспон!D27*Экспон!D$34+Нейрон!D27*Нейрон!D$37)</f>
        <v>983.17201716209183</v>
      </c>
      <c r="F27" s="134">
        <f>(Линейн!E27*Линейн!E$34+Экспон!E27*Экспон!E$34+Нейрон!E27*Нейрон!E$37)</f>
        <v>1946.1627672200652</v>
      </c>
      <c r="G27" s="151">
        <f t="shared" si="1"/>
        <v>2929.3347843821571</v>
      </c>
      <c r="H27" s="134">
        <f>(Линейн!F27*Линейн!F$34+Экспон!F27*Экспон!F$34+Нейрон!F27*Нейрон!F$37)</f>
        <v>413.18183924361779</v>
      </c>
      <c r="I27" s="134">
        <f>(Линейн!G27*Линейн!G$34+Экспон!G27*Экспон!G$34+Нейрон!G27*Нейрон!G$37)</f>
        <v>592.74488357739119</v>
      </c>
      <c r="J27" s="134">
        <f>(Линейн!H27*Линейн!H$34+Экспон!H27*Экспон!H$34+Нейрон!H27*Нейрон!H$37)</f>
        <v>138.83688193860496</v>
      </c>
      <c r="K27" s="134">
        <f>(Линейн!I27*Линейн!I$34+Экспон!I27*Экспон!I$34+Нейрон!I27*Нейрон!I$37)</f>
        <v>22.111792541300126</v>
      </c>
      <c r="L27" s="134">
        <f>(Линейн!J27*Линейн!J$34+Экспон!J27*Экспон!J$34+Нейрон!J27*Нейрон!J$37)</f>
        <v>14.41708451737264</v>
      </c>
      <c r="M27" s="134">
        <f>(Линейн!K27*Линейн!K$34+Экспон!K27*Экспон!K$34+Нейрон!K27*Нейрон!K$37)</f>
        <v>99.82655636644165</v>
      </c>
      <c r="N27" s="134">
        <f>(Линейн!L27*Линейн!L$34+Экспон!L27*Экспон!L$34+Нейрон!L27*Нейрон!L$37)</f>
        <v>261.37389783026629</v>
      </c>
      <c r="O27" s="134">
        <f>(Линейн!M27*Линейн!M$34+Экспон!M27*Экспон!M$34+Нейрон!M27*Нейрон!M$37)</f>
        <v>14.2362798324747</v>
      </c>
      <c r="P27" s="134">
        <f>(Линейн!N27*Линейн!N$34+Экспон!N27*Экспон!N$34+Нейрон!N27*Нейрон!N$37)</f>
        <v>0.33548904540518876</v>
      </c>
      <c r="Q27" s="134">
        <f>(Линейн!O27*Линейн!O$34+Экспон!O27*Экспон!O$34+Нейрон!O27*Нейрон!O$37)</f>
        <v>8.9424316756235925E-2</v>
      </c>
      <c r="R27" s="134">
        <f>(Линейн!P27*Линейн!P$34+Экспон!P27*Экспон!P$34+Нейрон!P27*Нейрон!P$37)</f>
        <v>4.1812073285975044</v>
      </c>
      <c r="S27" s="134">
        <f>(Линейн!Q27*Линейн!Q$34+Экспон!Q27*Экспон!Q$34+Нейрон!Q27*Нейрон!Q$37)</f>
        <v>13.176467894097513</v>
      </c>
      <c r="T27" s="134">
        <f>(Линейн!R27*Линейн!R$34+Экспон!R27*Экспон!R$34+Нейрон!R27*Нейрон!R$37)</f>
        <v>43.504287873181909</v>
      </c>
      <c r="U27" s="134">
        <f>(Линейн!S27*Линейн!S$34+Экспон!S27*Экспон!S$34+Нейрон!S27*Нейрон!S$37)</f>
        <v>40.18699209219011</v>
      </c>
      <c r="V27" s="134">
        <f>(Линейн!T27*Линейн!T$34+Экспон!T27*Экспон!T$34+Нейрон!T27*Нейрон!T$37)</f>
        <v>2.5354759296826144</v>
      </c>
      <c r="W27" s="134">
        <f>(Линейн!U27*Линейн!U$34+Экспон!U27*Экспон!U$34+Нейрон!U27*Нейрон!U$37)</f>
        <v>24.17046710727891</v>
      </c>
      <c r="X27" s="134">
        <f>(Линейн!V27*Линейн!V$34+Экспон!V27*Экспон!V$34+Нейрон!V27*Нейрон!V$37)</f>
        <v>66.349573696441468</v>
      </c>
      <c r="Y27" s="134">
        <f>(Линейн!W27*Линейн!W$34+Экспон!W27*Экспон!W$34+Нейрон!W27*Нейрон!W$37)</f>
        <v>2.0149001552626937</v>
      </c>
      <c r="Z27" s="134">
        <f>(Линейн!X27*Линейн!X$34+Экспон!X27*Экспон!X$34+Нейрон!X27*Нейрон!X$37)</f>
        <v>2.739904942083581</v>
      </c>
      <c r="AA27" s="134">
        <f>(Линейн!Y27*Линейн!Y$34+Экспон!Y27*Экспон!Y$34+Нейрон!Y27*Нейрон!Y$37)</f>
        <v>7.6996454179117357</v>
      </c>
      <c r="AB27" s="134">
        <f>(Линейн!Z27*Линейн!Z$34+Экспон!Z27*Экспон!Z$34+Нейрон!Z27*Нейрон!Z$37)</f>
        <v>70.2665459808332</v>
      </c>
      <c r="AC27" s="134">
        <f>(Линейн!AA27*Линейн!AA$34+Экспон!AA27*Экспон!AA$34+Нейрон!AA27*Нейрон!AA$37)</f>
        <v>16.885485679850557</v>
      </c>
      <c r="AD27" s="134">
        <f>(Линейн!AB27*Линейн!AB$34+Экспон!AB27*Экспон!AB$34+Нейрон!AB27*Нейрон!AB$37)</f>
        <v>96.845275733012173</v>
      </c>
      <c r="AE27" s="134">
        <f>(Линейн!AC27*Линейн!AC$34+Экспон!AC27*Экспон!AC$34+Нейрон!AC27*Нейрон!AC$37)</f>
        <v>73.647411031200264</v>
      </c>
      <c r="AF27" s="134">
        <f>(Линейн!AD27*Линейн!AD$34+Экспон!AD27*Экспон!AD$34+Нейрон!AD27*Нейрон!AD$37)</f>
        <v>31.028526873108188</v>
      </c>
      <c r="AG27" s="151">
        <f t="shared" si="2"/>
        <v>3035.5583141064553</v>
      </c>
      <c r="AI27" s="114">
        <f t="shared" si="3"/>
        <v>-20.858306463208464</v>
      </c>
      <c r="AJ27" s="114">
        <f t="shared" si="4"/>
        <v>-127.08183618750672</v>
      </c>
      <c r="AK27" s="114">
        <f t="shared" si="5"/>
        <v>-73.970071325357594</v>
      </c>
    </row>
    <row r="28" spans="1:37" x14ac:dyDescent="0.35">
      <c r="A28" s="130">
        <v>2030</v>
      </c>
      <c r="B28" s="134">
        <f>(Линейн!B28*Линейн!B$34+Экспон!B28*Экспон!B$34+Нейрон!B28*Нейрон!B$37)</f>
        <v>2873.0087005125574</v>
      </c>
      <c r="C28" s="134">
        <f>(Линейн!C28*Линейн!C$34+Экспон!C28*Экспон!C$34+Нейрон!C28*Нейрон!C$37)</f>
        <v>35.847826620597075</v>
      </c>
      <c r="D28" s="145">
        <f t="shared" si="0"/>
        <v>2908.8565271331545</v>
      </c>
      <c r="E28" s="134">
        <f>(Линейн!D28*Линейн!D$34+Экспон!D28*Экспон!D$34+Нейрон!D28*Нейрон!D$37)</f>
        <v>988.92600035967348</v>
      </c>
      <c r="F28" s="134">
        <f>(Линейн!E28*Линейн!E$34+Экспон!E28*Экспон!E$34+Нейрон!E28*Нейрон!E$37)</f>
        <v>1941.4811887830388</v>
      </c>
      <c r="G28" s="151">
        <f t="shared" si="1"/>
        <v>2930.407189142712</v>
      </c>
      <c r="H28" s="134">
        <f>(Линейн!F28*Линейн!F$34+Экспон!F28*Экспон!F$34+Нейрон!F28*Нейрон!F$37)</f>
        <v>413.1325830987131</v>
      </c>
      <c r="I28" s="134">
        <f>(Линейн!G28*Линейн!G$34+Экспон!G28*Экспон!G$34+Нейрон!G28*Нейрон!G$37)</f>
        <v>603.86711560832418</v>
      </c>
      <c r="J28" s="134">
        <f>(Линейн!H28*Линейн!H$34+Экспон!H28*Экспон!H$34+Нейрон!H28*Нейрон!H$37)</f>
        <v>140.74029962012673</v>
      </c>
      <c r="K28" s="134">
        <f>(Линейн!I28*Линейн!I$34+Экспон!I28*Экспон!I$34+Нейрон!I28*Нейрон!I$37)</f>
        <v>22.092486677812438</v>
      </c>
      <c r="L28" s="134">
        <f>(Линейн!J28*Линейн!J$34+Экспон!J28*Экспон!J$34+Нейрон!J28*Нейрон!J$37)</f>
        <v>14.239148717818168</v>
      </c>
      <c r="M28" s="134">
        <f>(Линейн!K28*Линейн!K$34+Экспон!K28*Экспон!K$34+Нейрон!K28*Нейрон!K$37)</f>
        <v>101.05785730700748</v>
      </c>
      <c r="N28" s="134">
        <f>(Линейн!L28*Линейн!L$34+Экспон!L28*Экспон!L$34+Нейрон!L28*Нейрон!L$37)</f>
        <v>260.33007283161226</v>
      </c>
      <c r="O28" s="134">
        <f>(Линейн!M28*Линейн!M$34+Экспон!M28*Экспон!M$34+Нейрон!M28*Нейрон!M$37)</f>
        <v>14.163027638011709</v>
      </c>
      <c r="P28" s="134">
        <f>(Линейн!N28*Линейн!N$34+Экспон!N28*Экспон!N$34+Нейрон!N28*Нейрон!N$37)</f>
        <v>0.31720488923591672</v>
      </c>
      <c r="Q28" s="134">
        <f>(Линейн!O28*Линейн!O$34+Экспон!O28*Экспон!O$34+Нейрон!O28*Нейрон!O$37)</f>
        <v>8.2632699484283201E-2</v>
      </c>
      <c r="R28" s="134">
        <f>(Линейн!P28*Линейн!P$34+Экспон!P28*Экспон!P$34+Нейрон!P28*Нейрон!P$37)</f>
        <v>4.1909384481429566</v>
      </c>
      <c r="S28" s="134">
        <f>(Линейн!Q28*Линейн!Q$34+Экспон!Q28*Экспон!Q$34+Нейрон!Q28*Нейрон!Q$37)</f>
        <v>13.122283718769719</v>
      </c>
      <c r="T28" s="134">
        <f>(Линейн!R28*Линейн!R$34+Экспон!R28*Экспон!R$34+Нейрон!R28*Нейрон!R$37)</f>
        <v>43.579915311326971</v>
      </c>
      <c r="U28" s="134">
        <f>(Линейн!S28*Линейн!S$34+Экспон!S28*Экспон!S$34+Нейрон!S28*Нейрон!S$37)</f>
        <v>40.133041692081036</v>
      </c>
      <c r="V28" s="134">
        <f>(Линейн!T28*Линейн!T$34+Экспон!T28*Экспон!T$34+Нейрон!T28*Нейрон!T$37)</f>
        <v>2.5114430955870226</v>
      </c>
      <c r="W28" s="134">
        <f>(Линейн!U28*Линейн!U$34+Экспон!U28*Экспон!U$34+Нейрон!U28*Нейрон!U$37)</f>
        <v>24.369323021189658</v>
      </c>
      <c r="X28" s="134">
        <f>(Линейн!V28*Линейн!V$34+Экспон!V28*Экспон!V$34+Нейрон!V28*Нейрон!V$37)</f>
        <v>58.408514221695057</v>
      </c>
      <c r="Y28" s="134">
        <f>(Линейн!W28*Линейн!W$34+Экспон!W28*Экспон!W$34+Нейрон!W28*Нейрон!W$37)</f>
        <v>1.6800940441946626</v>
      </c>
      <c r="Z28" s="134">
        <f>(Линейн!X28*Линейн!X$34+Экспон!X28*Экспон!X$34+Нейрон!X28*Нейрон!X$37)</f>
        <v>2.6343014239220071</v>
      </c>
      <c r="AA28" s="134">
        <f>(Линейн!Y28*Линейн!Y$34+Экспон!Y28*Экспон!Y$34+Нейрон!Y28*Нейрон!Y$37)</f>
        <v>7.6337354972313074</v>
      </c>
      <c r="AB28" s="134">
        <f>(Линейн!Z28*Линейн!Z$34+Экспон!Z28*Экспон!Z$34+Нейрон!Z28*Нейрон!Z$37)</f>
        <v>70.895288320460907</v>
      </c>
      <c r="AC28" s="134">
        <f>(Линейн!AA28*Линейн!AA$34+Экспон!AA28*Экспон!AA$34+Нейрон!AA28*Нейрон!AA$37)</f>
        <v>16.932457273740397</v>
      </c>
      <c r="AD28" s="134">
        <f>(Линейн!AB28*Линейн!AB$34+Экспон!AB28*Экспон!AB$34+Нейрон!AB28*Нейрон!AB$37)</f>
        <v>95.006776805557678</v>
      </c>
      <c r="AE28" s="134">
        <f>(Линейн!AC28*Линейн!AC$34+Экспон!AC28*Экспон!AC$34+Нейрон!AC28*Нейрон!AC$37)</f>
        <v>71.819137795531077</v>
      </c>
      <c r="AF28" s="134">
        <f>(Линейн!AD28*Линейн!AD$34+Экспон!AD28*Экспон!AD$34+Нейрон!AD28*Нейрон!AD$37)</f>
        <v>30.888401105583704</v>
      </c>
      <c r="AG28" s="151">
        <f t="shared" si="2"/>
        <v>3042.7540812228335</v>
      </c>
      <c r="AI28" s="114">
        <f t="shared" si="3"/>
        <v>-21.550662009557527</v>
      </c>
      <c r="AJ28" s="114">
        <f t="shared" si="4"/>
        <v>-133.89755408967903</v>
      </c>
      <c r="AK28" s="114">
        <f t="shared" si="5"/>
        <v>-77.72410804961828</v>
      </c>
    </row>
    <row r="29" spans="1:37" x14ac:dyDescent="0.35">
      <c r="D29" s="146"/>
      <c r="G29" s="152"/>
      <c r="AG29" s="152"/>
      <c r="AK29" s="114"/>
    </row>
    <row r="30" spans="1:37" s="130" customFormat="1" ht="10.5" x14ac:dyDescent="0.25">
      <c r="A30" s="130" t="s">
        <v>342</v>
      </c>
      <c r="B30" s="142">
        <v>3.1011558271028493E-2</v>
      </c>
      <c r="C30" s="142">
        <v>0.12138682328391945</v>
      </c>
      <c r="D30" s="147">
        <f>D31/AVERAGE(D3:D28)</f>
        <v>3.2084665671723883E-2</v>
      </c>
      <c r="E30" s="142">
        <v>4.0029581311984384E-2</v>
      </c>
      <c r="F30" s="142">
        <v>4.5335727877769287E-2</v>
      </c>
      <c r="G30" s="153">
        <f>G31/AVERAGE(G3:G28)</f>
        <v>4.3683829334401035E-2</v>
      </c>
      <c r="H30" s="142">
        <v>8.8439173167615848E-2</v>
      </c>
      <c r="I30" s="142">
        <v>7.039981271470544E-2</v>
      </c>
      <c r="J30" s="142">
        <v>7.0664220704286657E-2</v>
      </c>
      <c r="K30" s="142">
        <v>0.15704568657699997</v>
      </c>
      <c r="L30" s="142">
        <v>0.17925087300295511</v>
      </c>
      <c r="M30" s="142">
        <v>5.5593172009349032E-2</v>
      </c>
      <c r="N30" s="142">
        <v>4.4799432607507503E-2</v>
      </c>
      <c r="O30" s="142">
        <v>8.0805884650911194E-2</v>
      </c>
      <c r="P30" s="142">
        <v>0.23818339930385213</v>
      </c>
      <c r="Q30" s="142">
        <v>0.3437091603182052</v>
      </c>
      <c r="R30" s="142">
        <v>0.19497693796442461</v>
      </c>
      <c r="S30" s="142">
        <v>0.10178447805598084</v>
      </c>
      <c r="T30" s="142">
        <v>0.15851596105560961</v>
      </c>
      <c r="U30" s="142">
        <v>6.1432540987030798E-2</v>
      </c>
      <c r="V30" s="142">
        <v>0.13614176458156352</v>
      </c>
      <c r="W30" s="142">
        <v>0.10137855039878466</v>
      </c>
      <c r="X30" s="142">
        <v>0.10370181558264538</v>
      </c>
      <c r="Y30" s="142">
        <v>0.23708297613421492</v>
      </c>
      <c r="Z30" s="142">
        <v>0.2416138698259164</v>
      </c>
      <c r="AA30" s="142">
        <v>0.10507607987140916</v>
      </c>
      <c r="AB30" s="142">
        <v>5.1925119457175699E-2</v>
      </c>
      <c r="AC30" s="142">
        <v>0.23902415190329279</v>
      </c>
      <c r="AD30" s="142">
        <v>8.9821924516345977E-2</v>
      </c>
      <c r="AE30" s="142">
        <v>0.31443237587712758</v>
      </c>
      <c r="AF30" s="142">
        <v>0.47940619835334841</v>
      </c>
      <c r="AG30" s="153">
        <f>AG31/AVERAGE(AG3:AG28)</f>
        <v>7.2861623581154736E-2</v>
      </c>
      <c r="AI30" s="142">
        <f>AI31/AVERAGE(G3:G28)</f>
        <v>7.5707986345529887E-2</v>
      </c>
      <c r="AJ30" s="142">
        <f>AJ31/AVERAGE(AG3:AG28)</f>
        <v>0.10464243845198834</v>
      </c>
      <c r="AK30" s="156">
        <f t="shared" si="5"/>
        <v>9.0175212398759114E-2</v>
      </c>
    </row>
    <row r="31" spans="1:37" s="130" customFormat="1" ht="10.5" x14ac:dyDescent="0.25">
      <c r="A31" s="130" t="s">
        <v>341</v>
      </c>
      <c r="B31" s="140">
        <f>AVERAGE(B3:B28)*B30</f>
        <v>88.924149708438108</v>
      </c>
      <c r="C31" s="140">
        <f t="shared" ref="C31:AF31" si="6">AVERAGE(C3:C28)*C30</f>
        <v>4.1826248751418165</v>
      </c>
      <c r="D31" s="148">
        <f>B31+C31</f>
        <v>93.10677458357992</v>
      </c>
      <c r="E31" s="140">
        <f t="shared" si="6"/>
        <v>36.231703330691346</v>
      </c>
      <c r="F31" s="140">
        <f t="shared" si="6"/>
        <v>90.774308080388806</v>
      </c>
      <c r="G31" s="154">
        <f>E31+F31</f>
        <v>127.00601141108015</v>
      </c>
      <c r="H31" s="140">
        <f t="shared" si="6"/>
        <v>36.981686543340203</v>
      </c>
      <c r="I31" s="140">
        <f t="shared" si="6"/>
        <v>31.499455906301591</v>
      </c>
      <c r="J31" s="140">
        <f t="shared" si="6"/>
        <v>7.9782631873709011</v>
      </c>
      <c r="K31" s="140">
        <f t="shared" si="6"/>
        <v>3.4124351312808683</v>
      </c>
      <c r="L31" s="140">
        <f t="shared" si="6"/>
        <v>2.9802848510272919</v>
      </c>
      <c r="M31" s="140">
        <f t="shared" si="6"/>
        <v>4.5307663055708796</v>
      </c>
      <c r="N31" s="140">
        <f t="shared" si="6"/>
        <v>12.544858841605672</v>
      </c>
      <c r="O31" s="140">
        <f t="shared" si="6"/>
        <v>1.2413900224111638</v>
      </c>
      <c r="P31" s="140">
        <f t="shared" si="6"/>
        <v>0.30250058729285917</v>
      </c>
      <c r="Q31" s="140">
        <f t="shared" si="6"/>
        <v>5.6481565888391837E-2</v>
      </c>
      <c r="R31" s="140">
        <f t="shared" si="6"/>
        <v>0.79978507299850032</v>
      </c>
      <c r="S31" s="140">
        <f t="shared" si="6"/>
        <v>1.4321899628514594</v>
      </c>
      <c r="T31" s="140">
        <f t="shared" si="6"/>
        <v>6.7739294153840204</v>
      </c>
      <c r="U31" s="140">
        <f t="shared" si="6"/>
        <v>2.4568239008162496</v>
      </c>
      <c r="V31" s="140">
        <f t="shared" si="6"/>
        <v>0.38635025397451683</v>
      </c>
      <c r="W31" s="140">
        <f t="shared" si="6"/>
        <v>2.6025194860925089</v>
      </c>
      <c r="X31" s="140">
        <f t="shared" si="6"/>
        <v>11.627527001169666</v>
      </c>
      <c r="Y31" s="140">
        <f t="shared" si="6"/>
        <v>1.4332617534182359</v>
      </c>
      <c r="Z31" s="140">
        <f t="shared" si="6"/>
        <v>0.99104942371832405</v>
      </c>
      <c r="AA31" s="140">
        <f t="shared" si="6"/>
        <v>0.93115543711454141</v>
      </c>
      <c r="AB31" s="140">
        <f t="shared" si="6"/>
        <v>3.1842951553486989</v>
      </c>
      <c r="AC31" s="140">
        <f t="shared" si="6"/>
        <v>3.4062314314456716</v>
      </c>
      <c r="AD31" s="140">
        <f t="shared" si="6"/>
        <v>9.5069493503358906</v>
      </c>
      <c r="AE31" s="140">
        <f t="shared" si="6"/>
        <v>44.676763347061389</v>
      </c>
      <c r="AF31" s="140">
        <f t="shared" si="6"/>
        <v>21.722354461386701</v>
      </c>
      <c r="AG31" s="154">
        <f>SUM(H31:AF31)</f>
        <v>213.45930839520616</v>
      </c>
      <c r="AI31" s="140">
        <f>D31+G31</f>
        <v>220.11278599466007</v>
      </c>
      <c r="AJ31" s="140">
        <f>D31+AG31</f>
        <v>306.56608297878608</v>
      </c>
      <c r="AK31" s="114">
        <f t="shared" si="5"/>
        <v>263.33943448672306</v>
      </c>
    </row>
    <row r="34" spans="2:2" x14ac:dyDescent="0.35">
      <c r="B34" s="65"/>
    </row>
    <row r="36" spans="2:2" x14ac:dyDescent="0.35">
      <c r="B36" s="143"/>
    </row>
  </sheetData>
  <mergeCells count="2">
    <mergeCell ref="A1:C1"/>
    <mergeCell ref="H1:A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51AF-2C0B-4FDD-A22A-D56209987500}">
  <dimension ref="A1:AD35"/>
  <sheetViews>
    <sheetView topLeftCell="A10" workbookViewId="0">
      <selection activeCell="K28" sqref="K28"/>
    </sheetView>
  </sheetViews>
  <sheetFormatPr defaultRowHeight="14.5" x14ac:dyDescent="0.35"/>
  <cols>
    <col min="1" max="30" width="6.81640625" customWidth="1"/>
  </cols>
  <sheetData>
    <row r="1" spans="1:30" x14ac:dyDescent="0.35">
      <c r="A1" s="157"/>
      <c r="B1" s="157"/>
      <c r="C1" s="157"/>
      <c r="D1" s="129" t="s">
        <v>334</v>
      </c>
      <c r="E1" s="130"/>
      <c r="F1" s="157" t="s">
        <v>332</v>
      </c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</row>
    <row r="2" spans="1:30" ht="123" x14ac:dyDescent="0.35">
      <c r="A2" s="112"/>
      <c r="B2" s="115" t="s">
        <v>325</v>
      </c>
      <c r="C2" s="115" t="s">
        <v>9</v>
      </c>
      <c r="D2" s="115" t="s">
        <v>12</v>
      </c>
      <c r="E2" s="115" t="s">
        <v>335</v>
      </c>
      <c r="F2" s="115" t="s">
        <v>305</v>
      </c>
      <c r="G2" s="115" t="s">
        <v>326</v>
      </c>
      <c r="H2" s="115" t="s">
        <v>306</v>
      </c>
      <c r="I2" s="115" t="s">
        <v>307</v>
      </c>
      <c r="J2" s="115" t="s">
        <v>308</v>
      </c>
      <c r="K2" s="115" t="s">
        <v>309</v>
      </c>
      <c r="L2" s="115" t="s">
        <v>149</v>
      </c>
      <c r="M2" s="115" t="s">
        <v>310</v>
      </c>
      <c r="N2" s="115" t="s">
        <v>311</v>
      </c>
      <c r="O2" s="115" t="s">
        <v>312</v>
      </c>
      <c r="P2" s="115" t="s">
        <v>313</v>
      </c>
      <c r="Q2" s="115" t="s">
        <v>314</v>
      </c>
      <c r="R2" s="115" t="s">
        <v>315</v>
      </c>
      <c r="S2" s="115" t="s">
        <v>316</v>
      </c>
      <c r="T2" s="115" t="s">
        <v>317</v>
      </c>
      <c r="U2" s="115" t="s">
        <v>318</v>
      </c>
      <c r="V2" s="115" t="s">
        <v>319</v>
      </c>
      <c r="W2" s="115" t="s">
        <v>321</v>
      </c>
      <c r="X2" s="115" t="s">
        <v>320</v>
      </c>
      <c r="Y2" s="115" t="s">
        <v>322</v>
      </c>
      <c r="Z2" s="115" t="s">
        <v>331</v>
      </c>
      <c r="AA2" s="115" t="s">
        <v>323</v>
      </c>
      <c r="AB2" s="115" t="s">
        <v>324</v>
      </c>
      <c r="AC2" s="115" t="s">
        <v>153</v>
      </c>
      <c r="AD2" s="115" t="s">
        <v>152</v>
      </c>
    </row>
    <row r="3" spans="1:30" x14ac:dyDescent="0.35">
      <c r="A3" s="133">
        <v>2005</v>
      </c>
      <c r="B3" s="114">
        <v>2727.1000000000004</v>
      </c>
      <c r="C3" s="114">
        <v>31.9</v>
      </c>
      <c r="D3" s="114">
        <v>802.2</v>
      </c>
      <c r="E3" s="114">
        <v>1956.8</v>
      </c>
      <c r="F3" s="114">
        <v>425.8</v>
      </c>
      <c r="G3" s="114">
        <v>305.49999999999994</v>
      </c>
      <c r="H3" s="114">
        <v>82.3</v>
      </c>
      <c r="I3" s="114">
        <v>17.899999999999999</v>
      </c>
      <c r="J3" s="114">
        <v>21.4</v>
      </c>
      <c r="K3" s="114">
        <v>59.599999999999994</v>
      </c>
      <c r="L3" s="114">
        <v>303.5</v>
      </c>
      <c r="M3" s="114">
        <v>15.4</v>
      </c>
      <c r="N3" s="114">
        <v>2.2999999999999998</v>
      </c>
      <c r="O3" s="114">
        <v>0.2</v>
      </c>
      <c r="P3" s="114">
        <v>3.5999999999999996</v>
      </c>
      <c r="Q3" s="114">
        <v>13.3</v>
      </c>
      <c r="R3" s="114">
        <v>35.900000000000006</v>
      </c>
      <c r="S3" s="114">
        <v>36.9</v>
      </c>
      <c r="T3" s="114">
        <v>2.8</v>
      </c>
      <c r="U3" s="114">
        <v>23.400000000000002</v>
      </c>
      <c r="V3" s="114">
        <v>140.70000000000002</v>
      </c>
      <c r="W3" s="114">
        <v>8.1999999999999993</v>
      </c>
      <c r="X3" s="114">
        <v>4.9000000000000004</v>
      </c>
      <c r="Y3" s="114">
        <v>9.9</v>
      </c>
      <c r="Z3" s="114">
        <v>42.7</v>
      </c>
      <c r="AA3" s="114">
        <v>8.7999999999999989</v>
      </c>
      <c r="AB3" s="114">
        <v>109.4</v>
      </c>
      <c r="AC3" s="114">
        <v>197.40000000000003</v>
      </c>
      <c r="AD3" s="114">
        <v>85</v>
      </c>
    </row>
    <row r="4" spans="1:30" x14ac:dyDescent="0.35">
      <c r="A4" s="133">
        <v>2006</v>
      </c>
      <c r="B4" s="114">
        <v>2991.900000000001</v>
      </c>
      <c r="C4" s="114">
        <v>32.1</v>
      </c>
      <c r="D4" s="114">
        <v>812.7</v>
      </c>
      <c r="E4" s="114">
        <v>2211.3000000000006</v>
      </c>
      <c r="F4" s="114">
        <v>442.10000000000008</v>
      </c>
      <c r="G4" s="114">
        <v>316.79999999999995</v>
      </c>
      <c r="H4" s="114">
        <v>82.899999999999991</v>
      </c>
      <c r="I4" s="114">
        <v>15.9</v>
      </c>
      <c r="J4" s="114">
        <v>20.100000000000001</v>
      </c>
      <c r="K4" s="114">
        <v>64.100000000000009</v>
      </c>
      <c r="L4" s="114">
        <v>302.5</v>
      </c>
      <c r="M4" s="114">
        <v>27</v>
      </c>
      <c r="N4" s="114">
        <v>4.5</v>
      </c>
      <c r="O4" s="114">
        <v>0.4</v>
      </c>
      <c r="P4" s="114">
        <v>6.4</v>
      </c>
      <c r="Q4" s="114">
        <v>25.8</v>
      </c>
      <c r="R4" s="114">
        <v>54.6</v>
      </c>
      <c r="S4" s="114">
        <v>64.8</v>
      </c>
      <c r="T4" s="114">
        <v>4.9000000000000004</v>
      </c>
      <c r="U4" s="114">
        <v>36.700000000000003</v>
      </c>
      <c r="V4" s="114">
        <v>238</v>
      </c>
      <c r="W4" s="114">
        <v>17.399999999999999</v>
      </c>
      <c r="X4" s="114">
        <v>9.6</v>
      </c>
      <c r="Y4" s="114">
        <v>20.3</v>
      </c>
      <c r="Z4" s="114">
        <v>47.800000000000004</v>
      </c>
      <c r="AA4" s="114">
        <v>10.9</v>
      </c>
      <c r="AB4" s="114">
        <v>112.3</v>
      </c>
      <c r="AC4" s="114">
        <v>205.20000000000002</v>
      </c>
      <c r="AD4" s="114">
        <v>80.300000000000011</v>
      </c>
    </row>
    <row r="5" spans="1:30" x14ac:dyDescent="0.35">
      <c r="A5" s="133">
        <v>2007</v>
      </c>
      <c r="B5" s="114">
        <v>2808.12</v>
      </c>
      <c r="C5" s="114">
        <v>31.6</v>
      </c>
      <c r="D5" s="114">
        <v>830.5</v>
      </c>
      <c r="E5" s="114">
        <v>2009.22</v>
      </c>
      <c r="F5" s="114">
        <v>432.8</v>
      </c>
      <c r="G5" s="114">
        <v>326.60000000000002</v>
      </c>
      <c r="H5" s="114">
        <v>86.1</v>
      </c>
      <c r="I5" s="114">
        <v>22.299999999999997</v>
      </c>
      <c r="J5" s="114">
        <v>20.599999999999998</v>
      </c>
      <c r="K5" s="114">
        <v>69.400000000000006</v>
      </c>
      <c r="L5" s="114">
        <v>301.73</v>
      </c>
      <c r="M5" s="114">
        <v>15.41</v>
      </c>
      <c r="N5" s="114">
        <v>1.9800000000000002</v>
      </c>
      <c r="O5" s="114">
        <v>0.21000000000000002</v>
      </c>
      <c r="P5" s="114">
        <v>3.7</v>
      </c>
      <c r="Q5" s="114">
        <v>13.2</v>
      </c>
      <c r="R5" s="114">
        <v>34.520000000000003</v>
      </c>
      <c r="S5" s="114">
        <v>35.6</v>
      </c>
      <c r="T5" s="114">
        <v>2.76</v>
      </c>
      <c r="U5" s="114">
        <v>25</v>
      </c>
      <c r="V5" s="114">
        <v>136.9</v>
      </c>
      <c r="W5" s="114">
        <v>7.3900000000000006</v>
      </c>
      <c r="X5" s="114">
        <v>4.0999999999999996</v>
      </c>
      <c r="Y5" s="114">
        <v>8.2099999999999991</v>
      </c>
      <c r="Z5" s="114">
        <v>46.3</v>
      </c>
      <c r="AA5" s="114">
        <v>11.2</v>
      </c>
      <c r="AB5" s="114">
        <v>115</v>
      </c>
      <c r="AC5" s="114">
        <v>203.91000000000003</v>
      </c>
      <c r="AD5" s="114">
        <v>84.3</v>
      </c>
    </row>
    <row r="6" spans="1:30" x14ac:dyDescent="0.35">
      <c r="A6" s="133">
        <v>2008</v>
      </c>
      <c r="B6" s="114">
        <v>2825.6200000000003</v>
      </c>
      <c r="C6" s="114">
        <v>37.6</v>
      </c>
      <c r="D6" s="114">
        <v>819.2</v>
      </c>
      <c r="E6" s="114">
        <v>2044.0200000000004</v>
      </c>
      <c r="F6" s="114">
        <v>438.20000000000005</v>
      </c>
      <c r="G6" s="114">
        <v>339.90000000000003</v>
      </c>
      <c r="H6" s="114">
        <v>85.800000000000011</v>
      </c>
      <c r="I6" s="114">
        <v>22.14</v>
      </c>
      <c r="J6" s="114">
        <v>20.72</v>
      </c>
      <c r="K6" s="114">
        <v>71.100000000000009</v>
      </c>
      <c r="L6" s="114">
        <v>299.29999999999995</v>
      </c>
      <c r="M6" s="114">
        <v>15.32</v>
      </c>
      <c r="N6" s="114">
        <v>1.96</v>
      </c>
      <c r="O6" s="114">
        <v>0.21000000000000002</v>
      </c>
      <c r="P6" s="114">
        <v>3.91</v>
      </c>
      <c r="Q6" s="114">
        <v>14.2</v>
      </c>
      <c r="R6" s="114">
        <v>35.700000000000003</v>
      </c>
      <c r="S6" s="114">
        <v>32.9</v>
      </c>
      <c r="T6" s="114">
        <v>2.86</v>
      </c>
      <c r="U6" s="114">
        <v>27.5</v>
      </c>
      <c r="V6" s="114">
        <v>135.30000000000001</v>
      </c>
      <c r="W6" s="114">
        <v>9.61</v>
      </c>
      <c r="X6" s="114">
        <v>5.4</v>
      </c>
      <c r="Y6" s="114">
        <v>9.7100000000000009</v>
      </c>
      <c r="Z6" s="114">
        <v>50.599999999999994</v>
      </c>
      <c r="AA6" s="114">
        <v>11.180000000000001</v>
      </c>
      <c r="AB6" s="114">
        <v>114.72000000000001</v>
      </c>
      <c r="AC6" s="114">
        <v>210.03</v>
      </c>
      <c r="AD6" s="114">
        <v>85.75</v>
      </c>
    </row>
    <row r="7" spans="1:30" x14ac:dyDescent="0.35">
      <c r="A7" s="133">
        <v>2009</v>
      </c>
      <c r="B7" s="114">
        <v>2751.33</v>
      </c>
      <c r="C7" s="114">
        <v>32.099999999999994</v>
      </c>
      <c r="D7" s="114">
        <v>816.1</v>
      </c>
      <c r="E7" s="114">
        <v>1967.3299999999997</v>
      </c>
      <c r="F7" s="114">
        <v>407.8</v>
      </c>
      <c r="G7" s="114">
        <v>341.7</v>
      </c>
      <c r="H7" s="114">
        <v>87.3</v>
      </c>
      <c r="I7" s="114">
        <v>22.700000000000003</v>
      </c>
      <c r="J7" s="114">
        <v>20.019999999999996</v>
      </c>
      <c r="K7" s="114">
        <v>64.400000000000006</v>
      </c>
      <c r="L7" s="114">
        <v>281.89999999999998</v>
      </c>
      <c r="M7" s="114">
        <v>14.5</v>
      </c>
      <c r="N7" s="114">
        <v>2.2000000000000002</v>
      </c>
      <c r="O7" s="114">
        <v>0.2</v>
      </c>
      <c r="P7" s="114">
        <v>3.9000000000000004</v>
      </c>
      <c r="Q7" s="114">
        <v>12.5</v>
      </c>
      <c r="R7" s="114">
        <v>36.299999999999997</v>
      </c>
      <c r="S7" s="114">
        <v>36.900000000000006</v>
      </c>
      <c r="T7" s="114">
        <v>2.5999999999999996</v>
      </c>
      <c r="U7" s="114">
        <v>24.900000000000002</v>
      </c>
      <c r="V7" s="114">
        <v>122.2</v>
      </c>
      <c r="W7" s="114">
        <v>10.399999999999999</v>
      </c>
      <c r="X7" s="114">
        <v>4.8</v>
      </c>
      <c r="Y7" s="114">
        <v>8.6000000000000014</v>
      </c>
      <c r="Z7" s="114">
        <v>54</v>
      </c>
      <c r="AA7" s="114">
        <v>11.11</v>
      </c>
      <c r="AB7" s="114">
        <v>100.74999999999997</v>
      </c>
      <c r="AC7" s="114">
        <v>215.83</v>
      </c>
      <c r="AD7" s="114">
        <v>79.820000000000007</v>
      </c>
    </row>
    <row r="8" spans="1:30" x14ac:dyDescent="0.35">
      <c r="A8" s="133">
        <v>2010</v>
      </c>
      <c r="B8" s="114">
        <v>2892.7800000000007</v>
      </c>
      <c r="C8" s="114">
        <v>30.299999999999997</v>
      </c>
      <c r="D8" s="114">
        <v>853.30000000000007</v>
      </c>
      <c r="E8" s="114">
        <v>2069.7799999999997</v>
      </c>
      <c r="F8" s="114">
        <v>431.4</v>
      </c>
      <c r="G8" s="114">
        <v>359.90000000000003</v>
      </c>
      <c r="H8" s="114">
        <v>93.9</v>
      </c>
      <c r="I8" s="114">
        <v>22.04</v>
      </c>
      <c r="J8" s="114">
        <v>18.060000000000002</v>
      </c>
      <c r="K8" s="114">
        <v>66.11</v>
      </c>
      <c r="L8" s="114">
        <v>298.8</v>
      </c>
      <c r="M8" s="114">
        <v>15.52</v>
      </c>
      <c r="N8" s="114">
        <v>2.4500000000000002</v>
      </c>
      <c r="O8" s="114">
        <v>0.23</v>
      </c>
      <c r="P8" s="114">
        <v>4.01</v>
      </c>
      <c r="Q8" s="114">
        <v>13.91</v>
      </c>
      <c r="R8" s="114">
        <v>39.5</v>
      </c>
      <c r="S8" s="114">
        <v>40.239999999999995</v>
      </c>
      <c r="T8" s="114">
        <v>3.2800000000000002</v>
      </c>
      <c r="U8" s="114">
        <v>25.77</v>
      </c>
      <c r="V8" s="114">
        <v>128.80000000000001</v>
      </c>
      <c r="W8" s="114">
        <v>9.3500000000000014</v>
      </c>
      <c r="X8" s="114">
        <v>5.21</v>
      </c>
      <c r="Y8" s="114">
        <v>9.01</v>
      </c>
      <c r="Z8" s="114">
        <v>57.400000000000006</v>
      </c>
      <c r="AA8" s="114">
        <v>11.11</v>
      </c>
      <c r="AB8" s="114">
        <v>110.91999999999999</v>
      </c>
      <c r="AC8" s="114">
        <v>220.03</v>
      </c>
      <c r="AD8" s="114">
        <v>82.83</v>
      </c>
    </row>
    <row r="9" spans="1:30" x14ac:dyDescent="0.35">
      <c r="A9" s="133">
        <v>2011</v>
      </c>
      <c r="B9" s="114">
        <v>2931.23</v>
      </c>
      <c r="C9" s="114">
        <v>36.699999999999996</v>
      </c>
      <c r="D9" s="114">
        <v>847.7</v>
      </c>
      <c r="E9" s="114">
        <v>2120.2300000000005</v>
      </c>
      <c r="F9" s="114">
        <v>436.8</v>
      </c>
      <c r="G9" s="114">
        <v>374.60000000000008</v>
      </c>
      <c r="H9" s="114">
        <v>96.3</v>
      </c>
      <c r="I9" s="114">
        <v>23.369999999999997</v>
      </c>
      <c r="J9" s="114">
        <v>17.649999999999999</v>
      </c>
      <c r="K9" s="114">
        <v>67.3</v>
      </c>
      <c r="L9" s="114">
        <v>305.60000000000002</v>
      </c>
      <c r="M9" s="114">
        <v>16.3</v>
      </c>
      <c r="N9" s="114">
        <v>2</v>
      </c>
      <c r="O9" s="114">
        <v>0.2</v>
      </c>
      <c r="P9" s="114">
        <v>3.9000000000000004</v>
      </c>
      <c r="Q9" s="114">
        <v>14.100000000000001</v>
      </c>
      <c r="R9" s="114">
        <v>41.5</v>
      </c>
      <c r="S9" s="114">
        <v>38.700000000000003</v>
      </c>
      <c r="T9" s="114">
        <v>3.2</v>
      </c>
      <c r="U9" s="114">
        <v>27</v>
      </c>
      <c r="V9" s="114">
        <v>131.5</v>
      </c>
      <c r="W9" s="114">
        <v>8.7000000000000011</v>
      </c>
      <c r="X9" s="114">
        <v>5.0999999999999996</v>
      </c>
      <c r="Y9" s="114">
        <v>8.6999999999999993</v>
      </c>
      <c r="Z9" s="114">
        <v>60.7</v>
      </c>
      <c r="AA9" s="114">
        <v>10.91</v>
      </c>
      <c r="AB9" s="114">
        <v>116.33</v>
      </c>
      <c r="AC9" s="114">
        <v>226.64000000000001</v>
      </c>
      <c r="AD9" s="114">
        <v>83.13</v>
      </c>
    </row>
    <row r="10" spans="1:30" x14ac:dyDescent="0.35">
      <c r="A10" s="133">
        <v>2012</v>
      </c>
      <c r="B10" s="114">
        <v>2928.4700000000003</v>
      </c>
      <c r="C10" s="114">
        <v>32.4</v>
      </c>
      <c r="D10" s="114">
        <v>846.99999999999989</v>
      </c>
      <c r="E10" s="114">
        <v>2113.8700000000003</v>
      </c>
      <c r="F10" s="114">
        <v>438.59999999999997</v>
      </c>
      <c r="G10" s="114">
        <v>393.59999999999997</v>
      </c>
      <c r="H10" s="114">
        <v>96.100000000000009</v>
      </c>
      <c r="I10" s="114">
        <v>21.2</v>
      </c>
      <c r="J10" s="114">
        <v>10.050000000000001</v>
      </c>
      <c r="K10" s="114">
        <v>70.400000000000006</v>
      </c>
      <c r="L10" s="114">
        <v>298.10000000000002</v>
      </c>
      <c r="M10" s="114">
        <v>16.399999999999999</v>
      </c>
      <c r="N10" s="114">
        <v>1.8000000000000003</v>
      </c>
      <c r="O10" s="114">
        <v>0.2</v>
      </c>
      <c r="P10" s="114">
        <v>3.8000000000000003</v>
      </c>
      <c r="Q10" s="114">
        <v>15</v>
      </c>
      <c r="R10" s="114">
        <v>43.2</v>
      </c>
      <c r="S10" s="114">
        <v>38.6</v>
      </c>
      <c r="T10" s="114">
        <v>3.1000000000000005</v>
      </c>
      <c r="U10" s="114">
        <v>28.5</v>
      </c>
      <c r="V10" s="114">
        <v>122.9</v>
      </c>
      <c r="W10" s="114">
        <v>9.2000000000000011</v>
      </c>
      <c r="X10" s="114">
        <v>4.9000000000000004</v>
      </c>
      <c r="Y10" s="114">
        <v>9</v>
      </c>
      <c r="Z10" s="114">
        <v>58.6</v>
      </c>
      <c r="AA10" s="114">
        <v>12.5</v>
      </c>
      <c r="AB10" s="114">
        <v>111.22</v>
      </c>
      <c r="AC10" s="114">
        <v>226.14000000000001</v>
      </c>
      <c r="AD10" s="114">
        <v>80.760000000000005</v>
      </c>
    </row>
    <row r="11" spans="1:30" x14ac:dyDescent="0.35">
      <c r="A11" s="133">
        <v>2013</v>
      </c>
      <c r="B11" s="114">
        <v>2937.7799999999997</v>
      </c>
      <c r="C11" s="114">
        <v>34.9</v>
      </c>
      <c r="D11" s="114">
        <v>885.49999999999989</v>
      </c>
      <c r="E11" s="114">
        <v>2087.1799999999998</v>
      </c>
      <c r="F11" s="114">
        <v>408.20000000000005</v>
      </c>
      <c r="G11" s="114">
        <v>398.59999999999997</v>
      </c>
      <c r="H11" s="114">
        <v>99.3</v>
      </c>
      <c r="I11" s="114">
        <v>23.31</v>
      </c>
      <c r="J11" s="114">
        <v>15.23</v>
      </c>
      <c r="K11" s="114">
        <v>68.73</v>
      </c>
      <c r="L11" s="114">
        <v>290.63</v>
      </c>
      <c r="M11" s="114">
        <v>15.49</v>
      </c>
      <c r="N11" s="114">
        <v>1.8000000000000003</v>
      </c>
      <c r="O11" s="114">
        <v>0.21000000000000002</v>
      </c>
      <c r="P11" s="114">
        <v>3.1</v>
      </c>
      <c r="Q11" s="114">
        <v>14.01</v>
      </c>
      <c r="R11" s="114">
        <v>48.6</v>
      </c>
      <c r="S11" s="114">
        <v>36.39</v>
      </c>
      <c r="T11" s="114">
        <v>3.46</v>
      </c>
      <c r="U11" s="114">
        <v>27.710000000000004</v>
      </c>
      <c r="V11" s="114">
        <v>117.00000000000001</v>
      </c>
      <c r="W11" s="114">
        <v>8.7100000000000009</v>
      </c>
      <c r="X11" s="114">
        <v>4.51</v>
      </c>
      <c r="Y11" s="114">
        <v>8.2199999999999989</v>
      </c>
      <c r="Z11" s="114">
        <v>56.11</v>
      </c>
      <c r="AA11" s="114">
        <v>13.1</v>
      </c>
      <c r="AB11" s="114">
        <v>111.12999999999998</v>
      </c>
      <c r="AC11" s="114">
        <v>232.93999999999997</v>
      </c>
      <c r="AD11" s="114">
        <v>80.69</v>
      </c>
    </row>
    <row r="12" spans="1:30" x14ac:dyDescent="0.35">
      <c r="A12" s="133">
        <v>2014</v>
      </c>
      <c r="B12" s="114">
        <v>2936.0709999999999</v>
      </c>
      <c r="C12" s="114">
        <v>36.900000000000006</v>
      </c>
      <c r="D12" s="114">
        <v>853.8</v>
      </c>
      <c r="E12" s="114">
        <v>2119.1709999999998</v>
      </c>
      <c r="F12" s="114">
        <v>403.59999999999997</v>
      </c>
      <c r="G12" s="114">
        <v>419.20000000000005</v>
      </c>
      <c r="H12" s="114">
        <v>106.1</v>
      </c>
      <c r="I12" s="114">
        <v>25.91</v>
      </c>
      <c r="J12" s="114">
        <v>17.32</v>
      </c>
      <c r="K12" s="114">
        <v>77.41</v>
      </c>
      <c r="L12" s="114">
        <v>283.52</v>
      </c>
      <c r="M12" s="114">
        <v>14.143999999999998</v>
      </c>
      <c r="N12" s="114">
        <v>1.0329999999999999</v>
      </c>
      <c r="O12" s="114">
        <v>0.23</v>
      </c>
      <c r="P12" s="114">
        <v>3.5</v>
      </c>
      <c r="Q12" s="114">
        <v>12.81</v>
      </c>
      <c r="R12" s="114">
        <v>46.5</v>
      </c>
      <c r="S12" s="114">
        <v>36.299999999999997</v>
      </c>
      <c r="T12" s="114">
        <v>2.6</v>
      </c>
      <c r="U12" s="114">
        <v>27.920999999999999</v>
      </c>
      <c r="V12" s="114">
        <v>119.00000000000001</v>
      </c>
      <c r="W12" s="114">
        <v>5.5400000000000009</v>
      </c>
      <c r="X12" s="114">
        <v>4.1210000000000004</v>
      </c>
      <c r="Y12" s="114">
        <v>8.92</v>
      </c>
      <c r="Z12" s="114">
        <v>58.51</v>
      </c>
      <c r="AA12" s="114">
        <v>13.200000000000001</v>
      </c>
      <c r="AB12" s="114">
        <v>108.94199999999999</v>
      </c>
      <c r="AC12" s="114">
        <v>237.34</v>
      </c>
      <c r="AD12" s="114">
        <v>85.5</v>
      </c>
    </row>
    <row r="13" spans="1:30" x14ac:dyDescent="0.35">
      <c r="A13" s="133">
        <v>2015</v>
      </c>
      <c r="B13" s="114">
        <v>2922.4802</v>
      </c>
      <c r="C13" s="114">
        <v>38.300000000000004</v>
      </c>
      <c r="D13" s="114">
        <v>880.5</v>
      </c>
      <c r="E13" s="114">
        <v>2080.2802000000001</v>
      </c>
      <c r="F13" s="114">
        <v>384.2</v>
      </c>
      <c r="G13" s="114">
        <v>404.09999999999997</v>
      </c>
      <c r="H13" s="114">
        <v>109.2</v>
      </c>
      <c r="I13" s="114">
        <v>25.419999999999998</v>
      </c>
      <c r="J13" s="114">
        <v>16.009999999999998</v>
      </c>
      <c r="K13" s="114">
        <v>78.80019999999999</v>
      </c>
      <c r="L13" s="114">
        <v>274.21000000000004</v>
      </c>
      <c r="M13" s="114">
        <v>13.303000000000001</v>
      </c>
      <c r="N13" s="114">
        <v>1.0209999999999999</v>
      </c>
      <c r="O13" s="114">
        <v>0.20800000000000002</v>
      </c>
      <c r="P13" s="114">
        <v>2.3010000000000002</v>
      </c>
      <c r="Q13" s="114">
        <v>12.801</v>
      </c>
      <c r="R13" s="114">
        <v>45.8</v>
      </c>
      <c r="S13" s="114">
        <v>37.5</v>
      </c>
      <c r="T13" s="114">
        <v>2.5999999999999996</v>
      </c>
      <c r="U13" s="114">
        <v>23.120999999999999</v>
      </c>
      <c r="V13" s="114">
        <v>118.69999999999999</v>
      </c>
      <c r="W13" s="114">
        <v>4.74</v>
      </c>
      <c r="X13" s="114">
        <v>3.601</v>
      </c>
      <c r="Y13" s="114">
        <v>7.81</v>
      </c>
      <c r="Z13" s="114">
        <v>62.01</v>
      </c>
      <c r="AA13" s="114">
        <v>15.3</v>
      </c>
      <c r="AB13" s="114">
        <v>107.74400000000001</v>
      </c>
      <c r="AC13" s="114">
        <v>251.15</v>
      </c>
      <c r="AD13" s="114">
        <v>78.63000000000001</v>
      </c>
    </row>
    <row r="14" spans="1:30" x14ac:dyDescent="0.35">
      <c r="A14" s="133">
        <v>2016</v>
      </c>
      <c r="B14" s="114">
        <v>2963.6610000000001</v>
      </c>
      <c r="C14" s="114">
        <v>31.1</v>
      </c>
      <c r="D14" s="114">
        <v>904.39999999999986</v>
      </c>
      <c r="E14" s="114">
        <v>2090.3609999999999</v>
      </c>
      <c r="F14" s="114">
        <v>380.90000000000003</v>
      </c>
      <c r="G14" s="114">
        <v>407</v>
      </c>
      <c r="H14" s="114">
        <v>106.7</v>
      </c>
      <c r="I14" s="114">
        <v>20.301000000000002</v>
      </c>
      <c r="J14" s="114">
        <v>15.983000000000001</v>
      </c>
      <c r="K14" s="114">
        <v>81.231999999999999</v>
      </c>
      <c r="L14" s="114">
        <v>278.20800000000003</v>
      </c>
      <c r="M14" s="114">
        <v>14.804</v>
      </c>
      <c r="N14" s="114">
        <v>0.90500000000000003</v>
      </c>
      <c r="O14" s="114">
        <v>0.13999999999999999</v>
      </c>
      <c r="P14" s="114">
        <v>3.9000000000000004</v>
      </c>
      <c r="Q14" s="114">
        <v>13.608000000000001</v>
      </c>
      <c r="R14" s="114">
        <v>42.6</v>
      </c>
      <c r="S14" s="114">
        <v>38</v>
      </c>
      <c r="T14" s="114">
        <v>2.5629999999999997</v>
      </c>
      <c r="U14" s="114">
        <v>23.445</v>
      </c>
      <c r="V14" s="114">
        <v>117.70399999999999</v>
      </c>
      <c r="W14" s="114">
        <v>6.14</v>
      </c>
      <c r="X14" s="114">
        <v>5.0019999999999998</v>
      </c>
      <c r="Y14" s="114">
        <v>8.4130000000000003</v>
      </c>
      <c r="Z14" s="114">
        <v>63.682000000000002</v>
      </c>
      <c r="AA14" s="114">
        <v>22.536999999999999</v>
      </c>
      <c r="AB14" s="114">
        <v>111.514</v>
      </c>
      <c r="AC14" s="114">
        <v>240.64400000000003</v>
      </c>
      <c r="AD14" s="114">
        <v>84.436000000000007</v>
      </c>
    </row>
    <row r="15" spans="1:30" x14ac:dyDescent="0.35">
      <c r="A15" s="133">
        <v>2017</v>
      </c>
      <c r="B15" s="114">
        <v>2759.6389999999997</v>
      </c>
      <c r="C15" s="114">
        <v>33.200000000000003</v>
      </c>
      <c r="D15" s="114">
        <v>920.9</v>
      </c>
      <c r="E15" s="114">
        <v>1871.9389999999999</v>
      </c>
      <c r="F15" s="114">
        <v>380.40000000000003</v>
      </c>
      <c r="G15" s="114">
        <v>404.8</v>
      </c>
      <c r="H15" s="114">
        <v>116.10000000000001</v>
      </c>
      <c r="I15" s="114">
        <v>21.27</v>
      </c>
      <c r="J15" s="114">
        <v>17.7</v>
      </c>
      <c r="K15" s="114">
        <v>78.599999999999994</v>
      </c>
      <c r="L15" s="114">
        <v>285.02</v>
      </c>
      <c r="M15" s="114">
        <v>15.363999999999999</v>
      </c>
      <c r="N15" s="114">
        <v>1.012</v>
      </c>
      <c r="O15" s="114">
        <v>0.02</v>
      </c>
      <c r="P15" s="114">
        <v>3.9</v>
      </c>
      <c r="Q15" s="114">
        <v>12.7</v>
      </c>
      <c r="R15" s="114">
        <v>46.801000000000002</v>
      </c>
      <c r="S15" s="114">
        <v>39.200000000000003</v>
      </c>
      <c r="T15" s="114">
        <v>2.76</v>
      </c>
      <c r="U15" s="114">
        <v>23.04</v>
      </c>
      <c r="V15" s="114">
        <v>119.51</v>
      </c>
      <c r="W15" s="114">
        <v>3</v>
      </c>
      <c r="X15" s="114">
        <v>5.2</v>
      </c>
      <c r="Y15" s="114">
        <v>8.93</v>
      </c>
      <c r="Z15" s="114">
        <v>66.900000000000006</v>
      </c>
      <c r="AA15" s="114">
        <v>23.52</v>
      </c>
      <c r="AB15" s="114">
        <v>112.71</v>
      </c>
      <c r="AC15" s="114">
        <v>80.841999999999999</v>
      </c>
      <c r="AD15" s="114">
        <v>2.64</v>
      </c>
    </row>
    <row r="16" spans="1:30" x14ac:dyDescent="0.35">
      <c r="A16" s="133">
        <v>2018</v>
      </c>
      <c r="B16" s="114">
        <v>2830.1360000000004</v>
      </c>
      <c r="C16" s="114">
        <v>33</v>
      </c>
      <c r="D16" s="114">
        <v>974</v>
      </c>
      <c r="E16" s="114">
        <v>1889.136</v>
      </c>
      <c r="F16" s="114">
        <v>392.1</v>
      </c>
      <c r="G16" s="114">
        <v>414.9</v>
      </c>
      <c r="H16" s="114">
        <v>123.7</v>
      </c>
      <c r="I16" s="114">
        <v>21.800000000000004</v>
      </c>
      <c r="J16" s="114">
        <v>18.18</v>
      </c>
      <c r="K16" s="114">
        <v>79.900000000000006</v>
      </c>
      <c r="L16" s="114">
        <v>286.52</v>
      </c>
      <c r="M16" s="114">
        <v>14.933</v>
      </c>
      <c r="N16" s="114">
        <v>0.91999999999999993</v>
      </c>
      <c r="O16" s="114">
        <v>0.13</v>
      </c>
      <c r="P16" s="114">
        <v>4.8099999999999996</v>
      </c>
      <c r="Q16" s="114">
        <v>13.9</v>
      </c>
      <c r="R16" s="114">
        <v>47.8</v>
      </c>
      <c r="S16" s="114">
        <v>38.799999999999997</v>
      </c>
      <c r="T16" s="114">
        <v>2.75</v>
      </c>
      <c r="U16" s="114">
        <v>21.65</v>
      </c>
      <c r="V16" s="114">
        <v>120.50999999999999</v>
      </c>
      <c r="W16" s="114">
        <v>3</v>
      </c>
      <c r="X16" s="114">
        <v>5.0999999999999996</v>
      </c>
      <c r="Y16" s="114">
        <v>9.01</v>
      </c>
      <c r="Z16" s="114">
        <v>68.400000000000006</v>
      </c>
      <c r="AA16" s="114">
        <v>16.433</v>
      </c>
      <c r="AB16" s="114">
        <v>114.42</v>
      </c>
      <c r="AC16" s="114">
        <v>66.73</v>
      </c>
      <c r="AD16" s="114">
        <v>2.74</v>
      </c>
    </row>
    <row r="17" spans="1:30" x14ac:dyDescent="0.35">
      <c r="A17" s="133">
        <v>2019</v>
      </c>
      <c r="B17" s="114">
        <v>2858.7380000000003</v>
      </c>
      <c r="C17" s="114">
        <v>29.9</v>
      </c>
      <c r="D17" s="114">
        <v>989.19999999999993</v>
      </c>
      <c r="E17" s="114">
        <v>1899.4379999999999</v>
      </c>
      <c r="F17" s="114">
        <v>379.40000000000003</v>
      </c>
      <c r="G17" s="114">
        <v>417.5</v>
      </c>
      <c r="H17" s="114">
        <v>138.79999999999998</v>
      </c>
      <c r="I17" s="114">
        <v>23.79</v>
      </c>
      <c r="J17" s="114">
        <v>17.75</v>
      </c>
      <c r="K17" s="114">
        <v>80.301000000000002</v>
      </c>
      <c r="L17" s="114">
        <v>291.32</v>
      </c>
      <c r="M17" s="114">
        <v>15.102</v>
      </c>
      <c r="N17" s="114">
        <v>0.89999999999999991</v>
      </c>
      <c r="O17" s="114">
        <v>0.12000000000000001</v>
      </c>
      <c r="P17" s="114">
        <v>4.71</v>
      </c>
      <c r="Q17" s="114">
        <v>14.1</v>
      </c>
      <c r="R17" s="114">
        <v>52.300000000000004</v>
      </c>
      <c r="S17" s="114">
        <v>40.299999999999997</v>
      </c>
      <c r="T17" s="114">
        <v>2.8499999999999996</v>
      </c>
      <c r="U17" s="114">
        <v>22</v>
      </c>
      <c r="V17" s="114">
        <v>117.92</v>
      </c>
      <c r="W17" s="114">
        <v>6.0000000000000009</v>
      </c>
      <c r="X17" s="114">
        <v>1.9000000000000001</v>
      </c>
      <c r="Y17" s="114">
        <v>8.91</v>
      </c>
      <c r="Z17" s="114">
        <v>63.51</v>
      </c>
      <c r="AA17" s="114">
        <v>15.126999999999997</v>
      </c>
      <c r="AB17" s="114">
        <v>110.71100000000001</v>
      </c>
      <c r="AC17" s="114">
        <v>71.391999999999996</v>
      </c>
      <c r="AD17" s="114">
        <v>2.7250000000000001</v>
      </c>
    </row>
    <row r="18" spans="1:30" x14ac:dyDescent="0.35">
      <c r="A18" s="133">
        <v>2020</v>
      </c>
      <c r="B18" s="114">
        <v>2749.5611389999999</v>
      </c>
      <c r="C18" s="114">
        <v>31.403860999999999</v>
      </c>
      <c r="D18" s="114">
        <v>903.40000000000009</v>
      </c>
      <c r="E18" s="114">
        <v>1877.5650000000003</v>
      </c>
      <c r="F18" s="114">
        <v>382.49999999999994</v>
      </c>
      <c r="G18" s="114">
        <v>426.6</v>
      </c>
      <c r="H18" s="114">
        <v>118.5</v>
      </c>
      <c r="I18" s="114">
        <v>26.6</v>
      </c>
      <c r="J18" s="114">
        <v>18.129999999999995</v>
      </c>
      <c r="K18" s="114">
        <v>86.501000000000005</v>
      </c>
      <c r="L18" s="114">
        <v>287.52</v>
      </c>
      <c r="M18" s="114">
        <v>15.1</v>
      </c>
      <c r="N18" s="114">
        <v>0.94199999999999995</v>
      </c>
      <c r="O18" s="114">
        <v>0.16300000000000001</v>
      </c>
      <c r="P18" s="114">
        <v>4.8010000000000002</v>
      </c>
      <c r="Q18" s="114">
        <v>14.100999999999999</v>
      </c>
      <c r="R18" s="114">
        <v>49.5</v>
      </c>
      <c r="S18" s="114">
        <v>42.599999999999994</v>
      </c>
      <c r="T18" s="114">
        <v>2.5999999999999996</v>
      </c>
      <c r="U18" s="114">
        <v>23.9</v>
      </c>
      <c r="V18" s="114">
        <v>114.42</v>
      </c>
      <c r="W18" s="114">
        <v>5.0999999999999996</v>
      </c>
      <c r="X18" s="114">
        <v>3.1</v>
      </c>
      <c r="Y18" s="114">
        <v>7.81</v>
      </c>
      <c r="Z18" s="114">
        <v>60.71</v>
      </c>
      <c r="AA18" s="114">
        <v>12.929999999999998</v>
      </c>
      <c r="AB18" s="114">
        <v>100.413</v>
      </c>
      <c r="AC18" s="114">
        <v>70.12</v>
      </c>
      <c r="AD18" s="114">
        <v>2.9039999999999999</v>
      </c>
    </row>
    <row r="19" spans="1:30" x14ac:dyDescent="0.35">
      <c r="A19" s="133">
        <v>2021</v>
      </c>
      <c r="B19" s="114">
        <v>2886.7945310403147</v>
      </c>
      <c r="C19" s="114">
        <v>39.649047178964608</v>
      </c>
      <c r="D19" s="114">
        <v>936.58142120000002</v>
      </c>
      <c r="E19" s="114">
        <v>1989.8621570192799</v>
      </c>
      <c r="F19" s="114">
        <v>487.113282422</v>
      </c>
      <c r="G19" s="114">
        <v>533.03894973000001</v>
      </c>
      <c r="H19" s="114">
        <v>116.93234745800001</v>
      </c>
      <c r="I19" s="114">
        <v>15.882132014000002</v>
      </c>
      <c r="J19" s="114">
        <v>14.326175156</v>
      </c>
      <c r="K19" s="114">
        <v>91.203725014</v>
      </c>
      <c r="L19" s="114">
        <v>255.07765311599999</v>
      </c>
      <c r="M19" s="114">
        <v>15.067287098000001</v>
      </c>
      <c r="N19" s="114">
        <v>0.98234299999999997</v>
      </c>
      <c r="O19" s="114">
        <v>0.1720843</v>
      </c>
      <c r="P19" s="114">
        <v>4.5393681309799998</v>
      </c>
      <c r="Q19" s="114">
        <v>14.71134013098</v>
      </c>
      <c r="R19" s="114">
        <v>31.309678999999999</v>
      </c>
      <c r="S19" s="114">
        <v>41.881415294</v>
      </c>
      <c r="T19" s="114">
        <v>2.6719429999999997</v>
      </c>
      <c r="U19" s="114">
        <v>28.678795783999998</v>
      </c>
      <c r="V19" s="114">
        <v>94.136138939999995</v>
      </c>
      <c r="W19" s="114">
        <v>5.8729320000000005</v>
      </c>
      <c r="X19" s="114">
        <v>3.2595289999999997</v>
      </c>
      <c r="Y19" s="114">
        <v>8.1483923097999984</v>
      </c>
      <c r="Z19" s="114">
        <v>63.356993429999996</v>
      </c>
      <c r="AA19" s="114">
        <v>10.5366703056</v>
      </c>
      <c r="AB19" s="114">
        <v>79.558541882</v>
      </c>
      <c r="AC19" s="114">
        <v>68.414238980000007</v>
      </c>
      <c r="AD19" s="114">
        <v>2.9901995239199994</v>
      </c>
    </row>
    <row r="20" spans="1:30" x14ac:dyDescent="0.35">
      <c r="A20" s="133">
        <v>2022</v>
      </c>
      <c r="B20" s="134">
        <v>2875.5602527136361</v>
      </c>
      <c r="C20" s="134">
        <v>39.441099333722853</v>
      </c>
      <c r="D20" s="134">
        <v>910.43424729119977</v>
      </c>
      <c r="E20" s="134">
        <v>2004.5671047561589</v>
      </c>
      <c r="F20" s="134">
        <v>490.31043831539478</v>
      </c>
      <c r="G20" s="134">
        <v>543.11481359180993</v>
      </c>
      <c r="H20" s="134">
        <v>118.31690760448518</v>
      </c>
      <c r="I20" s="134">
        <v>15.993270505895602</v>
      </c>
      <c r="J20" s="134">
        <v>14.2687300781432</v>
      </c>
      <c r="K20" s="134">
        <v>91.9158518568956</v>
      </c>
      <c r="L20" s="134">
        <v>254.13520500171757</v>
      </c>
      <c r="M20" s="134">
        <v>14.9090922729252</v>
      </c>
      <c r="N20" s="134">
        <v>0.97785000099999997</v>
      </c>
      <c r="O20" s="134">
        <v>0.17152934009999998</v>
      </c>
      <c r="P20" s="134">
        <v>4.4685865035492522</v>
      </c>
      <c r="Q20" s="134">
        <v>14.526375107549251</v>
      </c>
      <c r="R20" s="134">
        <v>30.945749252999999</v>
      </c>
      <c r="S20" s="134">
        <v>41.337590996775596</v>
      </c>
      <c r="T20" s="134">
        <v>2.6682284009999995</v>
      </c>
      <c r="U20" s="134">
        <v>28.768475376401597</v>
      </c>
      <c r="V20" s="134">
        <v>94.508312443615196</v>
      </c>
      <c r="W20" s="134">
        <v>5.8522206240000001</v>
      </c>
      <c r="X20" s="134">
        <v>3.2449392029999995</v>
      </c>
      <c r="Y20" s="134">
        <v>8.100819812492519</v>
      </c>
      <c r="Z20" s="134">
        <v>63.504029354311598</v>
      </c>
      <c r="AA20" s="134">
        <v>10.615909654391039</v>
      </c>
      <c r="AB20" s="134">
        <v>80.192104849256381</v>
      </c>
      <c r="AC20" s="134">
        <v>68.706206005252014</v>
      </c>
      <c r="AD20" s="134">
        <v>3.0138686031970074</v>
      </c>
    </row>
    <row r="21" spans="1:30" x14ac:dyDescent="0.35">
      <c r="A21" s="130">
        <v>2023</v>
      </c>
      <c r="B21" s="134">
        <f>(Линейн!B21*Линейн!B$34+Экспон!B21*Экспон!B$34+Нейрон!B21*Нейрон!B$37)</f>
        <v>2871.4163795238364</v>
      </c>
      <c r="C21" s="134">
        <f>(Линейн!C21*Линейн!C$34+Экспон!C21*Экспон!C$34+Нейрон!C21*Нейрон!C$37)</f>
        <v>34.82826525340797</v>
      </c>
      <c r="D21" s="134">
        <f>(Линейн!D21*Линейн!D$34+Экспон!D21*Экспон!D$34+Нейрон!D21*Нейрон!D$37)</f>
        <v>947.45460143142873</v>
      </c>
      <c r="E21" s="134">
        <f>(Линейн!E21*Линейн!E$34+Экспон!E21*Экспон!E$34+Нейрон!E21*Нейрон!E$37)</f>
        <v>1971.4105098821151</v>
      </c>
      <c r="F21" s="134">
        <f>(Линейн!F21*Линейн!F$34+Экспон!F21*Экспон!F$34+Нейрон!F21*Нейрон!F$37)</f>
        <v>432.83638505173684</v>
      </c>
      <c r="G21" s="134">
        <f>(Линейн!G21*Линейн!G$34+Экспон!G21*Экспон!G$34+Нейрон!G21*Нейрон!G$37)</f>
        <v>520.99988548101783</v>
      </c>
      <c r="H21" s="134">
        <f>(Линейн!H21*Линейн!H$34+Экспон!H21*Экспон!H$34+Нейрон!H21*Нейрон!H$37)</f>
        <v>126.91085314254819</v>
      </c>
      <c r="I21" s="134">
        <f>(Линейн!I21*Линейн!I$34+Экспон!I21*Экспон!I$34+Нейрон!I21*Нейрон!I$37)</f>
        <v>22.047964996914843</v>
      </c>
      <c r="J21" s="134">
        <f>(Линейн!J21*Линейн!J$34+Экспон!J21*Экспон!J$34+Нейрон!J21*Нейрон!J$37)</f>
        <v>15.502002699113683</v>
      </c>
      <c r="K21" s="134">
        <f>(Линейн!K21*Линейн!K$34+Экспон!K21*Экспон!K$34+Нейрон!K21*Нейрон!K$37)</f>
        <v>91.652619801757595</v>
      </c>
      <c r="L21" s="134">
        <f>(Линейн!L21*Линейн!L$34+Экспон!L21*Экспон!L$34+Нейрон!L21*Нейрон!L$37)</f>
        <v>263.88848147273478</v>
      </c>
      <c r="M21" s="134">
        <f>(Линейн!M21*Линейн!M$34+Экспон!M21*Экспон!M$34+Нейрон!M21*Нейрон!M$37)</f>
        <v>14.611621752297816</v>
      </c>
      <c r="N21" s="134">
        <f>(Линейн!N21*Линейн!N$34+Экспон!N21*Экспон!N$34+Нейрон!N21*Нейрон!N$37)</f>
        <v>0.61664709910787674</v>
      </c>
      <c r="O21" s="134">
        <f>(Линейн!O21*Линейн!O$34+Экспон!O21*Экспон!O$34+Нейрон!O21*Нейрон!O$37)</f>
        <v>0.13280227816420195</v>
      </c>
      <c r="P21" s="134">
        <f>(Линейн!P21*Линейн!P$34+Экспон!P21*Экспон!P$34+Нейрон!P21*Нейрон!P$37)</f>
        <v>4.197458790390316</v>
      </c>
      <c r="Q21" s="134">
        <f>(Линейн!Q21*Линейн!Q$34+Экспон!Q21*Экспон!Q$34+Нейрон!Q21*Нейрон!Q$37)</f>
        <v>13.548168235733071</v>
      </c>
      <c r="R21" s="134">
        <f>(Линейн!R21*Линейн!R$34+Экспон!R21*Экспон!R$34+Нейрон!R21*Нейрон!R$37)</f>
        <v>41.283059218554982</v>
      </c>
      <c r="S21" s="134">
        <f>(Линейн!S21*Линейн!S$34+Экспон!S21*Экспон!S$34+Нейрон!S21*Нейрон!S$37)</f>
        <v>40.589460296640887</v>
      </c>
      <c r="T21" s="134">
        <f>(Линейн!T21*Линейн!T$34+Экспон!T21*Экспон!T$34+Нейрон!T21*Нейрон!T$37)</f>
        <v>2.6646316117110969</v>
      </c>
      <c r="U21" s="134">
        <f>(Линейн!U21*Линейн!U$34+Экспон!U21*Экспон!U$34+Нейрон!U21*Нейрон!U$37)</f>
        <v>26.71507517608503</v>
      </c>
      <c r="V21" s="134">
        <f>(Линейн!V21*Линейн!V$34+Экспон!V21*Экспон!V$34+Нейрон!V21*Нейрон!V$37)</f>
        <v>93.344498328099036</v>
      </c>
      <c r="W21" s="134">
        <f>(Линейн!W21*Линейн!W$34+Экспон!W21*Экспон!W$34+Нейрон!W21*Нейрон!W$37)</f>
        <v>4.0552996441674463</v>
      </c>
      <c r="X21" s="134">
        <f>(Линейн!X21*Линейн!X$34+Экспон!X21*Экспон!X$34+Нейрон!X21*Нейрон!X$37)</f>
        <v>3.1794254616150308</v>
      </c>
      <c r="Y21" s="134">
        <f>(Линейн!Y21*Линейн!Y$34+Экспон!Y21*Экспон!Y$34+Нейрон!Y21*Нейрон!Y$37)</f>
        <v>7.9939967907089216</v>
      </c>
      <c r="Z21" s="134">
        <f>(Линейн!Z21*Линейн!Z$34+Экспон!Z21*Экспон!Z$34+Нейрон!Z21*Нейрон!Z$37)</f>
        <v>66.537902961006097</v>
      </c>
      <c r="AA21" s="134">
        <f>(Линейн!AA21*Линейн!AA$34+Экспон!AA21*Экспон!AA$34+Нейрон!AA21*Нейрон!AA$37)</f>
        <v>14.141170772704836</v>
      </c>
      <c r="AB21" s="134">
        <f>(Линейн!AB21*Линейн!AB$34+Экспон!AB21*Экспон!AB$34+Нейрон!AB21*Нейрон!AB$37)</f>
        <v>101.9199800202145</v>
      </c>
      <c r="AC21" s="134">
        <f>(Линейн!AC21*Линейн!AC$34+Экспон!AC21*Экспон!AC$34+Нейрон!AC21*Нейрон!AC$37)</f>
        <v>77.130667795786792</v>
      </c>
      <c r="AD21" s="134">
        <f>(Линейн!AD21*Линейн!AD$34+Экспон!AD21*Экспон!AD$34+Нейрон!AD21*Нейрон!AD$37)</f>
        <v>4.4270396433617769</v>
      </c>
    </row>
    <row r="22" spans="1:30" x14ac:dyDescent="0.35">
      <c r="A22" s="130">
        <v>2024</v>
      </c>
      <c r="B22" s="134">
        <f>(Линейн!B22*Линейн!B$34+Экспон!B22*Экспон!B$34+Нейрон!B22*Нейрон!B$37)</f>
        <v>2871.4372462375454</v>
      </c>
      <c r="C22" s="134">
        <f>(Линейн!C22*Линейн!C$34+Экспон!C22*Экспон!C$34+Нейрон!C22*Нейрон!C$37)</f>
        <v>34.94144664402944</v>
      </c>
      <c r="D22" s="134">
        <f>(Линейн!D22*Линейн!D$34+Экспон!D22*Экспон!D$34+Нейрон!D22*Нейрон!D$37)</f>
        <v>952.65916739863053</v>
      </c>
      <c r="E22" s="134">
        <f>(Линейн!E22*Линейн!E$34+Экспон!E22*Экспон!E$34+Нейрон!E22*Нейрон!E$37)</f>
        <v>1967.9484616453706</v>
      </c>
      <c r="F22" s="134">
        <f>(Линейн!F22*Линейн!F$34+Экспон!F22*Экспон!F$34+Нейрон!F22*Нейрон!F$37)</f>
        <v>420.96674711316746</v>
      </c>
      <c r="G22" s="134">
        <f>(Линейн!G22*Линейн!G$34+Экспон!G22*Экспон!G$34+Нейрон!G22*Нейрон!G$37)</f>
        <v>533.49371235080741</v>
      </c>
      <c r="H22" s="134">
        <f>(Линейн!H22*Линейн!H$34+Экспон!H22*Экспон!H$34+Нейрон!H22*Нейрон!H$37)</f>
        <v>128.79595435341594</v>
      </c>
      <c r="I22" s="134">
        <f>(Линейн!I22*Линейн!I$34+Экспон!I22*Экспон!I$34+Нейрон!I22*Нейрон!I$37)</f>
        <v>22.829634158240292</v>
      </c>
      <c r="J22" s="134">
        <f>(Линейн!J22*Линейн!J$34+Экспон!J22*Экспон!J$34+Нейрон!J22*Нейрон!J$37)</f>
        <v>15.247375656019983</v>
      </c>
      <c r="K22" s="134">
        <f>(Линейн!K22*Линейн!K$34+Экспон!K22*Экспон!K$34+Нейрон!K22*Нейрон!K$37)</f>
        <v>93.122820339296666</v>
      </c>
      <c r="L22" s="134">
        <f>(Линейн!L22*Линейн!L$34+Экспон!L22*Экспон!L$34+Нейрон!L22*Нейрон!L$37)</f>
        <v>264.14940895165802</v>
      </c>
      <c r="M22" s="134">
        <f>(Линейн!M22*Линейн!M$34+Экспон!M22*Экспон!M$34+Нейрон!M22*Нейрон!M$37)</f>
        <v>14.58852626977837</v>
      </c>
      <c r="N22" s="134">
        <f>(Линейн!N22*Линейн!N$34+Экспон!N22*Экспон!N$34+Нейрон!N22*Нейрон!N$37)</f>
        <v>0.51672979271405894</v>
      </c>
      <c r="O22" s="134">
        <f>(Линейн!O22*Линейн!O$34+Экспон!O22*Экспон!O$34+Нейрон!O22*Нейрон!O$37)</f>
        <v>0.12517807986224128</v>
      </c>
      <c r="P22" s="134">
        <f>(Линейн!P22*Линейн!P$34+Экспон!P22*Экспон!P$34+Нейрон!P22*Нейрон!P$37)</f>
        <v>4.1812364165013447</v>
      </c>
      <c r="Q22" s="134">
        <f>(Линейн!Q22*Линейн!Q$34+Экспон!Q22*Экспон!Q$34+Нейрон!Q22*Нейрон!Q$37)</f>
        <v>13.465227032579598</v>
      </c>
      <c r="R22" s="134">
        <f>(Линейн!R22*Линейн!R$34+Экспон!R22*Экспон!R$34+Нейрон!R22*Нейрон!R$37)</f>
        <v>44.055380588915561</v>
      </c>
      <c r="S22" s="134">
        <f>(Линейн!S22*Линейн!S$34+Экспон!S22*Экспон!S$34+Нейрон!S22*Нейрон!S$37)</f>
        <v>40.547254671683767</v>
      </c>
      <c r="T22" s="134">
        <f>(Линейн!T22*Линейн!T$34+Экспон!T22*Экспон!T$34+Нейрон!T22*Нейрон!T$37)</f>
        <v>2.6518797653795989</v>
      </c>
      <c r="U22" s="134">
        <f>(Линейн!U22*Линейн!U$34+Экспон!U22*Экспон!U$34+Нейрон!U22*Нейрон!U$37)</f>
        <v>25.746290262632847</v>
      </c>
      <c r="V22" s="134">
        <f>(Линейн!V22*Линейн!V$34+Экспон!V22*Экспон!V$34+Нейрон!V22*Нейрон!V$37)</f>
        <v>89.409822955135311</v>
      </c>
      <c r="W22" s="134">
        <f>(Линейн!W22*Линейн!W$34+Экспон!W22*Экспон!W$34+Нейрон!W22*Нейрон!W$37)</f>
        <v>3.738380941399269</v>
      </c>
      <c r="X22" s="134">
        <f>(Линейн!X22*Линейн!X$34+Экспон!X22*Экспон!X$34+Нейрон!X22*Нейрон!X$37)</f>
        <v>3.1452654772393696</v>
      </c>
      <c r="Y22" s="134">
        <f>(Линейн!Y22*Линейн!Y$34+Экспон!Y22*Экспон!Y$34+Нейрон!Y22*Нейрон!Y$37)</f>
        <v>7.9620218112367711</v>
      </c>
      <c r="Z22" s="134">
        <f>(Линейн!Z22*Линейн!Z$34+Экспон!Z22*Экспон!Z$34+Нейрон!Z22*Нейрон!Z$37)</f>
        <v>67.148059551011841</v>
      </c>
      <c r="AA22" s="134">
        <f>(Линейн!AA22*Линейн!AA$34+Экспон!AA22*Экспон!AA$34+Нейрон!AA22*Нейрон!AA$37)</f>
        <v>15.160259746712871</v>
      </c>
      <c r="AB22" s="134">
        <f>(Линейн!AB22*Линейн!AB$34+Экспон!AB22*Экспон!AB$34+Нейрон!AB22*Нейрон!AB$37)</f>
        <v>112.35491330965144</v>
      </c>
      <c r="AC22" s="134">
        <f>(Линейн!AC22*Линейн!AC$34+Экспон!AC22*Экспон!AC$34+Нейрон!AC22*Нейрон!AC$37)</f>
        <v>76.328735208692038</v>
      </c>
      <c r="AD22" s="134">
        <f>(Линейн!AD22*Линейн!AD$34+Экспон!AD22*Экспон!AD$34+Нейрон!AD22*Нейрон!AD$37)</f>
        <v>7.476036847401506</v>
      </c>
    </row>
    <row r="23" spans="1:30" x14ac:dyDescent="0.35">
      <c r="A23" s="130">
        <v>2025</v>
      </c>
      <c r="B23" s="134">
        <f>(Линейн!B23*Линейн!B$34+Экспон!B23*Экспон!B$34+Нейрон!B23*Нейрон!B$37)</f>
        <v>2871.6460448195094</v>
      </c>
      <c r="C23" s="134">
        <f>(Линейн!C23*Линейн!C$34+Экспон!C23*Экспон!C$34+Нейрон!C23*Нейрон!C$37)</f>
        <v>35.377833805367985</v>
      </c>
      <c r="D23" s="134">
        <f>(Линейн!D23*Линейн!D$34+Экспон!D23*Экспон!D$34+Нейрон!D23*Нейрон!D$37)</f>
        <v>959.38956603810516</v>
      </c>
      <c r="E23" s="134">
        <f>(Линейн!E23*Линейн!E$34+Экспон!E23*Экспон!E$34+Нейрон!E23*Нейрон!E$37)</f>
        <v>1964.0141203223407</v>
      </c>
      <c r="F23" s="134">
        <f>(Линейн!F23*Линейн!F$34+Экспон!F23*Экспон!F$34+Нейрон!F23*Нейрон!F$37)</f>
        <v>414.04524029593404</v>
      </c>
      <c r="G23" s="134">
        <f>(Линейн!G23*Линейн!G$34+Экспон!G23*Экспон!G$34+Нейрон!G23*Нейрон!G$37)</f>
        <v>545.79409311801373</v>
      </c>
      <c r="H23" s="134">
        <f>(Линейн!H23*Линейн!H$34+Экспон!H23*Экспон!H$34+Нейрон!H23*Нейрон!H$37)</f>
        <v>130.98290867880215</v>
      </c>
      <c r="I23" s="134">
        <f>(Линейн!I23*Линейн!I$34+Экспон!I23*Экспон!I$34+Нейрон!I23*Нейрон!I$37)</f>
        <v>22.215822934406962</v>
      </c>
      <c r="J23" s="134">
        <f>(Линейн!J23*Линейн!J$34+Экспон!J23*Экспон!J$34+Нейрон!J23*Нейрон!J$37)</f>
        <v>15.067640801488743</v>
      </c>
      <c r="K23" s="134">
        <f>(Линейн!K23*Линейн!K$34+Экспон!K23*Экспон!K$34+Нейрон!K23*Нейрон!K$37)</f>
        <v>94.546784452287653</v>
      </c>
      <c r="L23" s="134">
        <f>(Линейн!L23*Линейн!L$34+Экспон!L23*Экспон!L$34+Нейрон!L23*Нейрон!L$37)</f>
        <v>264.09754196849048</v>
      </c>
      <c r="M23" s="134">
        <f>(Линейн!M23*Линейн!M$34+Экспон!M23*Экспон!M$34+Нейрон!M23*Нейрон!M$37)</f>
        <v>14.559980378697169</v>
      </c>
      <c r="N23" s="134">
        <f>(Линейн!N23*Линейн!N$34+Экспон!N23*Экспон!N$34+Нейрон!N23*Нейрон!N$37)</f>
        <v>0.42235103900424797</v>
      </c>
      <c r="O23" s="134">
        <f>(Линейн!O23*Линейн!O$34+Экспон!O23*Экспон!O$34+Нейрон!O23*Нейрон!O$37)</f>
        <v>0.11777142684315733</v>
      </c>
      <c r="P23" s="134">
        <f>(Линейн!P23*Линейн!P$34+Экспон!P23*Экспон!P$34+Нейрон!P23*Нейрон!P$37)</f>
        <v>4.1510116827790879</v>
      </c>
      <c r="Q23" s="134">
        <f>(Линейн!Q23*Линейн!Q$34+Экспон!Q23*Экспон!Q$34+Нейрон!Q23*Нейрон!Q$37)</f>
        <v>13.395805229573782</v>
      </c>
      <c r="R23" s="134">
        <f>(Линейн!R23*Линейн!R$34+Экспон!R23*Экспон!R$34+Нейрон!R23*Нейрон!R$37)</f>
        <v>44.339539614615731</v>
      </c>
      <c r="S23" s="134">
        <f>(Линейн!S23*Линейн!S$34+Экспон!S23*Экспон!S$34+Нейрон!S23*Нейрон!S$37)</f>
        <v>40.463233842076001</v>
      </c>
      <c r="T23" s="134">
        <f>(Линейн!T23*Линейн!T$34+Экспон!T23*Экспон!T$34+Нейрон!T23*Нейрон!T$37)</f>
        <v>2.641771491104115</v>
      </c>
      <c r="U23" s="134">
        <f>(Линейн!U23*Линейн!U$34+Экспон!U23*Экспон!U$34+Нейрон!U23*Нейрон!U$37)</f>
        <v>25.009353058099972</v>
      </c>
      <c r="V23" s="134">
        <f>(Линейн!V23*Линейн!V$34+Экспон!V23*Экспон!V$34+Нейрон!V23*Нейрон!V$37)</f>
        <v>85.707867242692117</v>
      </c>
      <c r="W23" s="134">
        <f>(Линейн!W23*Линейн!W$34+Экспон!W23*Экспон!W$34+Нейрон!W23*Нейрон!W$37)</f>
        <v>3.4015247921973684</v>
      </c>
      <c r="X23" s="134">
        <f>(Линейн!X23*Линейн!X$34+Экспон!X23*Экспон!X$34+Нейрон!X23*Нейрон!X$37)</f>
        <v>3.0962940389007896</v>
      </c>
      <c r="Y23" s="134">
        <f>(Линейн!Y23*Линейн!Y$34+Экспон!Y23*Экспон!Y$34+Нейрон!Y23*Нейрон!Y$37)</f>
        <v>7.9378415151266912</v>
      </c>
      <c r="Z23" s="134">
        <f>(Линейн!Z23*Линейн!Z$34+Экспон!Z23*Экспон!Z$34+Нейрон!Z23*Нейрон!Z$37)</f>
        <v>67.765241616052634</v>
      </c>
      <c r="AA23" s="134">
        <f>(Линейн!AA23*Линейн!AA$34+Экспон!AA23*Экспон!AA$34+Нейрон!AA23*Нейрон!AA$37)</f>
        <v>16.046273931011591</v>
      </c>
      <c r="AB23" s="134">
        <f>(Линейн!AB23*Линейн!AB$34+Экспон!AB23*Экспон!AB$34+Нейрон!AB23*Нейрон!AB$37)</f>
        <v>109.94764840601246</v>
      </c>
      <c r="AC23" s="134">
        <f>(Линейн!AC23*Линейн!AC$34+Экспон!AC23*Экспон!AC$34+Нейрон!AC23*Нейрон!AC$37)</f>
        <v>75.947310326412151</v>
      </c>
      <c r="AD23" s="134">
        <f>(Линейн!AD23*Линейн!AD$34+Экспон!AD23*Экспон!AD$34+Нейрон!AD23*Нейрон!AD$37)</f>
        <v>13.614719558714203</v>
      </c>
    </row>
    <row r="24" spans="1:30" x14ac:dyDescent="0.35">
      <c r="A24" s="130">
        <v>2026</v>
      </c>
      <c r="B24" s="134">
        <f>(Линейн!B24*Линейн!B$34+Экспон!B24*Экспон!B$34+Нейрон!B24*Нейрон!B$37)</f>
        <v>2871.9051781490239</v>
      </c>
      <c r="C24" s="134">
        <f>(Линейн!C24*Линейн!C$34+Экспон!C24*Экспон!C$34+Нейрон!C24*Нейрон!C$37)</f>
        <v>35.47888799315367</v>
      </c>
      <c r="D24" s="134">
        <f>(Линейн!D24*Линейн!D$34+Экспон!D24*Экспон!D$34+Нейрон!D24*Нейрон!D$37)</f>
        <v>965.39160948324741</v>
      </c>
      <c r="E24" s="134">
        <f>(Линейн!E24*Линейн!E$34+Экспон!E24*Экспон!E$34+Нейрон!E24*Нейрон!E$37)</f>
        <v>1959.7773758224057</v>
      </c>
      <c r="F24" s="134">
        <f>(Линейн!F24*Линейн!F$34+Экспон!F24*Экспон!F$34+Нейрон!F24*Нейрон!F$37)</f>
        <v>411.50172088624061</v>
      </c>
      <c r="G24" s="134">
        <f>(Линейн!G24*Линейн!G$34+Экспон!G24*Экспон!G$34+Нейрон!G24*Нейрон!G$37)</f>
        <v>557.88358254108721</v>
      </c>
      <c r="H24" s="134">
        <f>(Линейн!H24*Линейн!H$34+Экспон!H24*Экспон!H$34+Нейрон!H24*Нейрон!H$37)</f>
        <v>133.00234419501996</v>
      </c>
      <c r="I24" s="134">
        <f>(Линейн!I24*Линейн!I$34+Экспон!I24*Экспон!I$34+Нейрон!I24*Нейрон!I$37)</f>
        <v>21.836895983559153</v>
      </c>
      <c r="J24" s="134">
        <f>(Линейн!J24*Линейн!J$34+Экспон!J24*Экспон!J$34+Нейрон!J24*Нейрон!J$37)</f>
        <v>14.951203810454501</v>
      </c>
      <c r="K24" s="134">
        <f>(Линейн!K24*Линейн!K$34+Экспон!K24*Экспон!K$34+Нейрон!K24*Нейрон!K$37)</f>
        <v>95.926327994791023</v>
      </c>
      <c r="L24" s="134">
        <f>(Линейн!L24*Линейн!L$34+Экспон!L24*Экспон!L$34+Нейрон!L24*Нейрон!L$37)</f>
        <v>263.73031480422259</v>
      </c>
      <c r="M24" s="134">
        <f>(Линейн!M24*Линейн!M$34+Экспон!M24*Экспон!M$34+Нейрон!M24*Нейрон!M$37)</f>
        <v>14.485555269875597</v>
      </c>
      <c r="N24" s="134">
        <f>(Линейн!N24*Линейн!N$34+Экспон!N24*Экспон!N$34+Нейрон!N24*Нейрон!N$37)</f>
        <v>0.39839710967752373</v>
      </c>
      <c r="O24" s="134">
        <f>(Линейн!O24*Линейн!O$34+Экспон!O24*Экспон!O$34+Нейрон!O24*Нейрон!O$37)</f>
        <v>0.11048327067494343</v>
      </c>
      <c r="P24" s="134">
        <f>(Линейн!P24*Линейн!P$34+Экспон!P24*Экспон!P$34+Нейрон!P24*Нейрон!P$37)</f>
        <v>4.1615847999238458</v>
      </c>
      <c r="Q24" s="134">
        <f>(Линейн!Q24*Линейн!Q$34+Экспон!Q24*Экспон!Q$34+Нейрон!Q24*Нейрон!Q$37)</f>
        <v>13.339744539398389</v>
      </c>
      <c r="R24" s="134">
        <f>(Линейн!R24*Линейн!R$34+Экспон!R24*Экспон!R$34+Нейрон!R24*Нейрон!R$37)</f>
        <v>43.887433960987266</v>
      </c>
      <c r="S24" s="134">
        <f>(Линейн!S24*Линейн!S$34+Экспон!S24*Экспон!S$34+Нейрон!S24*Нейрон!S$37)</f>
        <v>40.377387819722216</v>
      </c>
      <c r="T24" s="134">
        <f>(Линейн!T24*Линейн!T$34+Экспон!T24*Экспон!T$34+Нейрон!T24*Нейрон!T$37)</f>
        <v>2.6108405632942522</v>
      </c>
      <c r="U24" s="134">
        <f>(Линейн!U24*Линейн!U$34+Экспон!U24*Экспон!U$34+Нейрон!U24*Нейрон!U$37)</f>
        <v>24.360132947553765</v>
      </c>
      <c r="V24" s="134">
        <f>(Линейн!V24*Линейн!V$34+Экспон!V24*Экспон!V$34+Нейрон!V24*Нейрон!V$37)</f>
        <v>82.071818305353176</v>
      </c>
      <c r="W24" s="134">
        <f>(Линейн!W24*Линейн!W$34+Экспон!W24*Экспон!W$34+Нейрон!W24*Нейрон!W$37)</f>
        <v>3.0356270914288217</v>
      </c>
      <c r="X24" s="134">
        <f>(Линейн!X24*Линейн!X$34+Экспон!X24*Экспон!X$34+Нейрон!X24*Нейрон!X$37)</f>
        <v>3.0236673809876118</v>
      </c>
      <c r="Y24" s="134">
        <f>(Линейн!Y24*Линейн!Y$34+Экспон!Y24*Экспон!Y$34+Нейрон!Y24*Нейрон!Y$37)</f>
        <v>7.8840586002410564</v>
      </c>
      <c r="Z24" s="134">
        <f>(Линейн!Z24*Линейн!Z$34+Экспон!Z24*Экспон!Z$34+Нейрон!Z24*Нейрон!Z$37)</f>
        <v>68.387065659812379</v>
      </c>
      <c r="AA24" s="134">
        <f>(Линейн!AA24*Линейн!AA$34+Экспон!AA24*Экспон!AA$34+Нейрон!AA24*Нейрон!AA$37)</f>
        <v>16.609032704789456</v>
      </c>
      <c r="AB24" s="134">
        <f>(Линейн!AB24*Линейн!AB$34+Экспон!AB24*Экспон!AB$34+Нейрон!AB24*Нейрон!AB$37)</f>
        <v>106.04107266687242</v>
      </c>
      <c r="AC24" s="134">
        <f>(Линейн!AC24*Линейн!AC$34+Экспон!AC24*Экспон!AC$34+Нейрон!AC24*Нейрон!AC$37)</f>
        <v>75.719483474787921</v>
      </c>
      <c r="AD24" s="134">
        <f>(Линейн!AD24*Линейн!AD$34+Экспон!AD24*Экспон!AD$34+Нейрон!AD24*Нейрон!AD$37)</f>
        <v>22.634634777489786</v>
      </c>
    </row>
    <row r="25" spans="1:30" x14ac:dyDescent="0.35">
      <c r="A25" s="130">
        <v>2027</v>
      </c>
      <c r="B25" s="134">
        <f>(Линейн!B25*Линейн!B$34+Экспон!B25*Экспон!B$34+Нейрон!B25*Нейрон!B$37)</f>
        <v>2872.1777987625464</v>
      </c>
      <c r="C25" s="134">
        <f>(Линейн!C25*Линейн!C$34+Экспон!C25*Экспон!C$34+Нейрон!C25*Нейрон!C$37)</f>
        <v>35.532727785269003</v>
      </c>
      <c r="D25" s="134">
        <f>(Линейн!D25*Линейн!D$34+Экспон!D25*Экспон!D$34+Нейрон!D25*Нейрон!D$37)</f>
        <v>971.45116565111789</v>
      </c>
      <c r="E25" s="134">
        <f>(Линейн!E25*Линейн!E$34+Экспон!E25*Экспон!E$34+Нейрон!E25*Нейрон!E$37)</f>
        <v>1955.3474677764391</v>
      </c>
      <c r="F25" s="134">
        <f>(Линейн!F25*Линейн!F$34+Экспон!F25*Экспон!F$34+Нейрон!F25*Нейрон!F$37)</f>
        <v>411.6529898862787</v>
      </c>
      <c r="G25" s="134">
        <f>(Линейн!G25*Линейн!G$34+Экспон!G25*Экспон!G$34+Нейрон!G25*Нейрон!G$37)</f>
        <v>569.74618169074301</v>
      </c>
      <c r="H25" s="134">
        <f>(Линейн!H25*Линейн!H$34+Экспон!H25*Экспон!H$34+Нейрон!H25*Нейрон!H$37)</f>
        <v>134.9583586560147</v>
      </c>
      <c r="I25" s="134">
        <f>(Линейн!I25*Линейн!I$34+Экспон!I25*Экспон!I$34+Нейрон!I25*Нейрон!I$37)</f>
        <v>21.917529767641714</v>
      </c>
      <c r="J25" s="134">
        <f>(Линейн!J25*Линейн!J$34+Экспон!J25*Экспон!J$34+Нейрон!J25*Нейрон!J$37)</f>
        <v>14.770099584499397</v>
      </c>
      <c r="K25" s="134">
        <f>(Линейн!K25*Линейн!K$34+Экспон!K25*Экспон!K$34+Нейрон!K25*Нейрон!K$37)</f>
        <v>97.264077070271583</v>
      </c>
      <c r="L25" s="134">
        <f>(Линейн!L25*Линейн!L$34+Экспон!L25*Экспон!L$34+Нейрон!L25*Нейрон!L$37)</f>
        <v>263.11571130618165</v>
      </c>
      <c r="M25" s="134">
        <f>(Линейн!M25*Линейн!M$34+Экспон!M25*Экспон!M$34+Нейрон!M25*Нейрон!M$37)</f>
        <v>14.401731016175368</v>
      </c>
      <c r="N25" s="134">
        <f>(Линейн!N25*Линейн!N$34+Экспон!N25*Экспон!N$34+Нейрон!N25*Нейрон!N$37)</f>
        <v>0.375826354089774</v>
      </c>
      <c r="O25" s="134">
        <f>(Линейн!O25*Линейн!O$34+Экспон!O25*Экспон!O$34+Нейрон!O25*Нейрон!O$37)</f>
        <v>0.10333887321166173</v>
      </c>
      <c r="P25" s="134">
        <f>(Линейн!P25*Линейн!P$34+Экспон!P25*Экспон!P$34+Нейрон!P25*Нейрон!P$37)</f>
        <v>4.162297681686864</v>
      </c>
      <c r="Q25" s="134">
        <f>(Линейн!Q25*Линейн!Q$34+Экспон!Q25*Экспон!Q$34+Нейрон!Q25*Нейрон!Q$37)</f>
        <v>13.284952065269296</v>
      </c>
      <c r="R25" s="134">
        <f>(Линейн!R25*Линейн!R$34+Экспон!R25*Экспон!R$34+Нейрон!R25*Нейрон!R$37)</f>
        <v>43.570125350427475</v>
      </c>
      <c r="S25" s="134">
        <f>(Линейн!S25*Линейн!S$34+Экспон!S25*Экспон!S$34+Нейрон!S25*Нейрон!S$37)</f>
        <v>40.306654162768325</v>
      </c>
      <c r="T25" s="134">
        <f>(Линейн!T25*Линейн!T$34+Экспон!T25*Экспон!T$34+Нейрон!T25*Нейрон!T$37)</f>
        <v>2.5858718270436896</v>
      </c>
      <c r="U25" s="134">
        <f>(Линейн!U25*Линейн!U$34+Экспон!U25*Экспон!U$34+Нейрон!U25*Нейрон!U$37)</f>
        <v>24.067082193821257</v>
      </c>
      <c r="V25" s="134">
        <f>(Линейн!V25*Линейн!V$34+Экспон!V25*Экспон!V$34+Нейрон!V25*Нейрон!V$37)</f>
        <v>77.709390562721225</v>
      </c>
      <c r="W25" s="134">
        <f>(Линейн!W25*Линейн!W$34+Экспон!W25*Экспон!W$34+Нейрон!W25*Нейрон!W$37)</f>
        <v>2.6942566710502369</v>
      </c>
      <c r="X25" s="134">
        <f>(Линейн!X25*Линейн!X$34+Экспон!X25*Экспон!X$34+Нейрон!X25*Нейрон!X$37)</f>
        <v>2.9375133554973534</v>
      </c>
      <c r="Y25" s="134">
        <f>(Линейн!Y25*Линейн!Y$34+Экспон!Y25*Экспон!Y$34+Нейрон!Y25*Нейрон!Y$37)</f>
        <v>7.8272029349232426</v>
      </c>
      <c r="Z25" s="134">
        <f>(Линейн!Z25*Линейн!Z$34+Экспон!Z25*Экспон!Z$34+Нейрон!Z25*Нейрон!Z$37)</f>
        <v>69.011872214951126</v>
      </c>
      <c r="AA25" s="134">
        <f>(Линейн!AA25*Линейн!AA$34+Экспон!AA25*Экспон!AA$34+Нейрон!AA25*Нейрон!AA$37)</f>
        <v>16.844521651770634</v>
      </c>
      <c r="AB25" s="134">
        <f>(Линейн!AB25*Линейн!AB$34+Экспон!AB25*Экспон!AB$34+Нейрон!AB25*Нейрон!AB$37)</f>
        <v>102.45346379414201</v>
      </c>
      <c r="AC25" s="134">
        <f>(Линейн!AC25*Линейн!AC$34+Экспон!AC25*Экспон!AC$34+Нейрон!AC25*Нейрон!AC$37)</f>
        <v>75.415371594463764</v>
      </c>
      <c r="AD25" s="134">
        <f>(Линейн!AD25*Линейн!AD$34+Экспон!AD25*Экспон!AD$34+Нейрон!AD25*Нейрон!AD$37)</f>
        <v>29.006646351475052</v>
      </c>
    </row>
    <row r="26" spans="1:30" x14ac:dyDescent="0.35">
      <c r="A26" s="130">
        <v>2028</v>
      </c>
      <c r="B26" s="134">
        <f>(Линейн!B26*Линейн!B$34+Экспон!B26*Экспон!B$34+Нейрон!B26*Нейрон!B$37)</f>
        <v>2872.4540337392077</v>
      </c>
      <c r="C26" s="134">
        <f>(Линейн!C26*Линейн!C$34+Экспон!C26*Экспон!C$34+Нейрон!C26*Нейрон!C$37)</f>
        <v>35.635572152528169</v>
      </c>
      <c r="D26" s="134">
        <f>(Линейн!D26*Линейн!D$34+Экспон!D26*Экспон!D$34+Нейрон!D26*Нейрон!D$37)</f>
        <v>977.34379299991951</v>
      </c>
      <c r="E26" s="134">
        <f>(Линейн!E26*Линейн!E$34+Экспон!E26*Экспон!E$34+Нейрон!E26*Нейрон!E$37)</f>
        <v>1950.7943644680299</v>
      </c>
      <c r="F26" s="134">
        <f>(Линейн!F26*Линейн!F$34+Экспон!F26*Экспон!F$34+Нейрон!F26*Нейрон!F$37)</f>
        <v>412.60757028975991</v>
      </c>
      <c r="G26" s="134">
        <f>(Линейн!G26*Линейн!G$34+Экспон!G26*Экспон!G$34+Нейрон!G26*Нейрон!G$37)</f>
        <v>581.36951412521398</v>
      </c>
      <c r="H26" s="134">
        <f>(Линейн!H26*Линейн!H$34+Экспон!H26*Экспон!H$34+Нейрон!H26*Нейрон!H$37)</f>
        <v>136.92346975400881</v>
      </c>
      <c r="I26" s="134">
        <f>(Линейн!I26*Линейн!I$34+Экспон!I26*Экспон!I$34+Нейрон!I26*Нейрон!I$37)</f>
        <v>22.073716783272246</v>
      </c>
      <c r="J26" s="134">
        <f>(Линейн!J26*Линейн!J$34+Экспон!J26*Экспон!J$34+Нейрон!J26*Нейрон!J$37)</f>
        <v>14.592218147330845</v>
      </c>
      <c r="K26" s="134">
        <f>(Линейн!K26*Линейн!K$34+Экспон!K26*Экспон!K$34+Нейрон!K26*Нейрон!K$37)</f>
        <v>98.563068474669507</v>
      </c>
      <c r="L26" s="134">
        <f>(Линейн!L26*Линейн!L$34+Экспон!L26*Экспон!L$34+Нейрон!L26*Нейрон!L$37)</f>
        <v>262.31435633808928</v>
      </c>
      <c r="M26" s="134">
        <f>(Линейн!M26*Линейн!M$34+Экспон!M26*Экспон!M$34+Нейрон!M26*Нейрон!M$37)</f>
        <v>14.314993617632997</v>
      </c>
      <c r="N26" s="134">
        <f>(Линейн!N26*Линейн!N$34+Экспон!N26*Экспон!N$34+Нейрон!N26*Нейрон!N$37)</f>
        <v>0.35499894306709129</v>
      </c>
      <c r="O26" s="134">
        <f>(Линейн!O26*Линейн!O$34+Экспон!O26*Экспон!O$34+Нейрон!O26*Нейрон!O$37)</f>
        <v>9.6323279369368825E-2</v>
      </c>
      <c r="P26" s="134">
        <f>(Линейн!P26*Линейн!P$34+Экспон!P26*Экспон!P$34+Нейрон!P26*Нейрон!P$37)</f>
        <v>4.1749331837154768</v>
      </c>
      <c r="Q26" s="134">
        <f>(Линейн!Q26*Линейн!Q$34+Экспон!Q26*Экспон!Q$34+Нейрон!Q26*Нейрон!Q$37)</f>
        <v>13.230673356844974</v>
      </c>
      <c r="R26" s="134">
        <f>(Линейн!R26*Линейн!R$34+Экспон!R26*Экспон!R$34+Нейрон!R26*Нейрон!R$37)</f>
        <v>43.472794916981726</v>
      </c>
      <c r="S26" s="134">
        <f>(Линейн!S26*Линейн!S$34+Экспон!S26*Экспон!S$34+Нейрон!S26*Нейрон!S$37)</f>
        <v>40.244776530389316</v>
      </c>
      <c r="T26" s="134">
        <f>(Линейн!T26*Линейн!T$34+Экспон!T26*Экспон!T$34+Нейрон!T26*Нейрон!T$37)</f>
        <v>2.5590806524815619</v>
      </c>
      <c r="U26" s="134">
        <f>(Линейн!U26*Линейн!U$34+Экспон!U26*Экспон!U$34+Нейрон!U26*Нейрон!U$37)</f>
        <v>24.011883356211619</v>
      </c>
      <c r="V26" s="134">
        <f>(Линейн!V26*Линейн!V$34+Экспон!V26*Экспон!V$34+Нейрон!V26*Нейрон!V$37)</f>
        <v>72.530267459402381</v>
      </c>
      <c r="W26" s="134">
        <f>(Линейн!W26*Линейн!W$34+Экспон!W26*Экспон!W$34+Нейрон!W26*Нейрон!W$37)</f>
        <v>2.355200170938577</v>
      </c>
      <c r="X26" s="134">
        <f>(Линейн!X26*Линейн!X$34+Экспон!X26*Экспон!X$34+Нейрон!X26*Нейрон!X$37)</f>
        <v>2.8417070993272846</v>
      </c>
      <c r="Y26" s="134">
        <f>(Линейн!Y26*Линейн!Y$34+Экспон!Y26*Экспон!Y$34+Нейрон!Y26*Нейрон!Y$37)</f>
        <v>7.764163324486983</v>
      </c>
      <c r="Z26" s="134">
        <f>(Линейн!Z26*Линейн!Z$34+Экспон!Z26*Экспон!Z$34+Нейрон!Z26*Нейрон!Z$37)</f>
        <v>69.638594004246386</v>
      </c>
      <c r="AA26" s="134">
        <f>(Линейн!AA26*Линейн!AA$34+Экспон!AA26*Экспон!AA$34+Нейрон!AA26*Нейрон!AA$37)</f>
        <v>16.886149563104642</v>
      </c>
      <c r="AB26" s="134">
        <f>(Линейн!AB26*Линейн!AB$34+Экспон!AB26*Экспон!AB$34+Нейрон!AB26*Нейрон!AB$37)</f>
        <v>99.353205811018029</v>
      </c>
      <c r="AC26" s="134">
        <f>(Линейн!AC26*Линейн!AC$34+Экспон!AC26*Экспон!AC$34+Нейрон!AC26*Нейрон!AC$37)</f>
        <v>74.796294096026386</v>
      </c>
      <c r="AD26" s="134">
        <f>(Линейн!AD26*Линейн!AD$34+Экспон!AD26*Экспон!AD$34+Нейрон!AD26*Нейрон!AD$37)</f>
        <v>30.84985331025231</v>
      </c>
    </row>
    <row r="27" spans="1:30" x14ac:dyDescent="0.35">
      <c r="A27" s="130">
        <v>2029</v>
      </c>
      <c r="B27" s="134">
        <f>(Линейн!B27*Линейн!B$34+Экспон!B27*Экспон!B$34+Нейрон!B27*Нейрон!B$37)</f>
        <v>2872.7312373341142</v>
      </c>
      <c r="C27" s="134">
        <f>(Линейн!C27*Линейн!C$34+Экспон!C27*Экспон!C$34+Нейрон!C27*Нейрон!C$37)</f>
        <v>35.745240584834285</v>
      </c>
      <c r="D27" s="134">
        <f>(Линейн!D27*Линейн!D$34+Экспон!D27*Экспон!D$34+Нейрон!D27*Нейрон!D$37)</f>
        <v>983.17201716209183</v>
      </c>
      <c r="E27" s="134">
        <f>(Линейн!E27*Линейн!E$34+Экспон!E27*Экспон!E$34+Нейрон!E27*Нейрон!E$37)</f>
        <v>1946.1627672200652</v>
      </c>
      <c r="F27" s="134">
        <f>(Линейн!F27*Линейн!F$34+Экспон!F27*Экспон!F$34+Нейрон!F27*Нейрон!F$37)</f>
        <v>413.18183924361779</v>
      </c>
      <c r="G27" s="134">
        <f>(Линейн!G27*Линейн!G$34+Экспон!G27*Экспон!G$34+Нейрон!G27*Нейрон!G$37)</f>
        <v>592.74488357739119</v>
      </c>
      <c r="H27" s="134">
        <f>(Линейн!H27*Линейн!H$34+Экспон!H27*Экспон!H$34+Нейрон!H27*Нейрон!H$37)</f>
        <v>138.83688193860496</v>
      </c>
      <c r="I27" s="134">
        <f>(Линейн!I27*Линейн!I$34+Экспон!I27*Экспон!I$34+Нейрон!I27*Нейрон!I$37)</f>
        <v>22.111792541300126</v>
      </c>
      <c r="J27" s="134">
        <f>(Линейн!J27*Линейн!J$34+Экспон!J27*Экспон!J$34+Нейрон!J27*Нейрон!J$37)</f>
        <v>14.41708451737264</v>
      </c>
      <c r="K27" s="134">
        <f>(Линейн!K27*Линейн!K$34+Экспон!K27*Экспон!K$34+Нейрон!K27*Нейрон!K$37)</f>
        <v>99.82655636644165</v>
      </c>
      <c r="L27" s="134">
        <f>(Линейн!L27*Линейн!L$34+Экспон!L27*Экспон!L$34+Нейрон!L27*Нейрон!L$37)</f>
        <v>261.37389783026629</v>
      </c>
      <c r="M27" s="134">
        <f>(Линейн!M27*Линейн!M$34+Экспон!M27*Экспон!M$34+Нейрон!M27*Нейрон!M$37)</f>
        <v>14.2362798324747</v>
      </c>
      <c r="N27" s="134">
        <f>(Линейн!N27*Линейн!N$34+Экспон!N27*Экспон!N$34+Нейрон!N27*Нейрон!N$37)</f>
        <v>0.33548904540518876</v>
      </c>
      <c r="O27" s="134">
        <f>(Линейн!O27*Линейн!O$34+Экспон!O27*Экспон!O$34+Нейрон!O27*Нейрон!O$37)</f>
        <v>8.9424316756235925E-2</v>
      </c>
      <c r="P27" s="134">
        <f>(Линейн!P27*Линейн!P$34+Экспон!P27*Экспон!P$34+Нейрон!P27*Нейрон!P$37)</f>
        <v>4.1812073285975044</v>
      </c>
      <c r="Q27" s="134">
        <f>(Линейн!Q27*Линейн!Q$34+Экспон!Q27*Экспон!Q$34+Нейрон!Q27*Нейрон!Q$37)</f>
        <v>13.176467894097513</v>
      </c>
      <c r="R27" s="134">
        <f>(Линейн!R27*Линейн!R$34+Экспон!R27*Экспон!R$34+Нейрон!R27*Нейрон!R$37)</f>
        <v>43.504287873181909</v>
      </c>
      <c r="S27" s="134">
        <f>(Линейн!S27*Линейн!S$34+Экспон!S27*Экспон!S$34+Нейрон!S27*Нейрон!S$37)</f>
        <v>40.18699209219011</v>
      </c>
      <c r="T27" s="134">
        <f>(Линейн!T27*Линейн!T$34+Экспон!T27*Экспон!T$34+Нейрон!T27*Нейрон!T$37)</f>
        <v>2.5354759296826144</v>
      </c>
      <c r="U27" s="134">
        <f>(Линейн!U27*Линейн!U$34+Экспон!U27*Экспон!U$34+Нейрон!U27*Нейрон!U$37)</f>
        <v>24.17046710727891</v>
      </c>
      <c r="V27" s="134">
        <f>(Линейн!V27*Линейн!V$34+Экспон!V27*Экспон!V$34+Нейрон!V27*Нейрон!V$37)</f>
        <v>66.349573696441468</v>
      </c>
      <c r="W27" s="134">
        <f>(Линейн!W27*Линейн!W$34+Экспон!W27*Экспон!W$34+Нейрон!W27*Нейрон!W$37)</f>
        <v>2.0149001552626937</v>
      </c>
      <c r="X27" s="134">
        <f>(Линейн!X27*Линейн!X$34+Экспон!X27*Экспон!X$34+Нейрон!X27*Нейрон!X$37)</f>
        <v>2.739904942083581</v>
      </c>
      <c r="Y27" s="134">
        <f>(Линейн!Y27*Линейн!Y$34+Экспон!Y27*Экспон!Y$34+Нейрон!Y27*Нейрон!Y$37)</f>
        <v>7.6996454179117357</v>
      </c>
      <c r="Z27" s="134">
        <f>(Линейн!Z27*Линейн!Z$34+Экспон!Z27*Экспон!Z$34+Нейрон!Z27*Нейрон!Z$37)</f>
        <v>70.2665459808332</v>
      </c>
      <c r="AA27" s="134">
        <f>(Линейн!AA27*Линейн!AA$34+Экспон!AA27*Экспон!AA$34+Нейрон!AA27*Нейрон!AA$37)</f>
        <v>16.885485679850557</v>
      </c>
      <c r="AB27" s="134">
        <f>(Линейн!AB27*Линейн!AB$34+Экспон!AB27*Экспон!AB$34+Нейрон!AB27*Нейрон!AB$37)</f>
        <v>96.845275733012173</v>
      </c>
      <c r="AC27" s="134">
        <f>(Линейн!AC27*Линейн!AC$34+Экспон!AC27*Экспон!AC$34+Нейрон!AC27*Нейрон!AC$37)</f>
        <v>73.647411031200264</v>
      </c>
      <c r="AD27" s="134">
        <f>(Линейн!AD27*Линейн!AD$34+Экспон!AD27*Экспон!AD$34+Нейрон!AD27*Нейрон!AD$37)</f>
        <v>31.028526873108188</v>
      </c>
    </row>
    <row r="28" spans="1:30" x14ac:dyDescent="0.35">
      <c r="A28" s="130">
        <v>2030</v>
      </c>
      <c r="B28" s="134">
        <f>(Линейн!B28*Линейн!B$34+Экспон!B28*Экспон!B$34+Нейрон!B28*Нейрон!B$37)</f>
        <v>2873.0087005125574</v>
      </c>
      <c r="C28" s="134">
        <f>(Линейн!C28*Линейн!C$34+Экспон!C28*Экспон!C$34+Нейрон!C28*Нейрон!C$37)</f>
        <v>35.847826620597075</v>
      </c>
      <c r="D28" s="134">
        <f>(Линейн!D28*Линейн!D$34+Экспон!D28*Экспон!D$34+Нейрон!D28*Нейрон!D$37)</f>
        <v>988.92600035967348</v>
      </c>
      <c r="E28" s="134">
        <f>(Линейн!E28*Линейн!E$34+Экспон!E28*Экспон!E$34+Нейрон!E28*Нейрон!E$37)</f>
        <v>1941.4811887830388</v>
      </c>
      <c r="F28" s="134">
        <f>(Линейн!F28*Линейн!F$34+Экспон!F28*Экспон!F$34+Нейрон!F28*Нейрон!F$37)</f>
        <v>413.1325830987131</v>
      </c>
      <c r="G28" s="134">
        <f>(Линейн!G28*Линейн!G$34+Экспон!G28*Экспон!G$34+Нейрон!G28*Нейрон!G$37)</f>
        <v>603.86711560832418</v>
      </c>
      <c r="H28" s="134">
        <f>(Линейн!H28*Линейн!H$34+Экспон!H28*Экспон!H$34+Нейрон!H28*Нейрон!H$37)</f>
        <v>140.74029962012673</v>
      </c>
      <c r="I28" s="134">
        <f>(Линейн!I28*Линейн!I$34+Экспон!I28*Экспон!I$34+Нейрон!I28*Нейрон!I$37)</f>
        <v>22.092486677812438</v>
      </c>
      <c r="J28" s="134">
        <f>(Линейн!J28*Линейн!J$34+Экспон!J28*Экспон!J$34+Нейрон!J28*Нейрон!J$37)</f>
        <v>14.239148717818168</v>
      </c>
      <c r="K28" s="134">
        <f>(Линейн!K28*Линейн!K$34+Экспон!K28*Экспон!K$34+Нейрон!K28*Нейрон!K$37)</f>
        <v>101.05785730700748</v>
      </c>
      <c r="L28" s="134">
        <f>(Линейн!L28*Линейн!L$34+Экспон!L28*Экспон!L$34+Нейрон!L28*Нейрон!L$37)</f>
        <v>260.33007283161226</v>
      </c>
      <c r="M28" s="134">
        <f>(Линейн!M28*Линейн!M$34+Экспон!M28*Экспон!M$34+Нейрон!M28*Нейрон!M$37)</f>
        <v>14.163027638011709</v>
      </c>
      <c r="N28" s="134">
        <f>(Линейн!N28*Линейн!N$34+Экспон!N28*Экспон!N$34+Нейрон!N28*Нейрон!N$37)</f>
        <v>0.31720488923591672</v>
      </c>
      <c r="O28" s="134">
        <f>(Линейн!O28*Линейн!O$34+Экспон!O28*Экспон!O$34+Нейрон!O28*Нейрон!O$37)</f>
        <v>8.2632699484283201E-2</v>
      </c>
      <c r="P28" s="134">
        <f>(Линейн!P28*Линейн!P$34+Экспон!P28*Экспон!P$34+Нейрон!P28*Нейрон!P$37)</f>
        <v>4.1909384481429566</v>
      </c>
      <c r="Q28" s="134">
        <f>(Линейн!Q28*Линейн!Q$34+Экспон!Q28*Экспон!Q$34+Нейрон!Q28*Нейрон!Q$37)</f>
        <v>13.122283718769719</v>
      </c>
      <c r="R28" s="134">
        <f>(Линейн!R28*Линейн!R$34+Экспон!R28*Экспон!R$34+Нейрон!R28*Нейрон!R$37)</f>
        <v>43.579915311326971</v>
      </c>
      <c r="S28" s="134">
        <f>(Линейн!S28*Линейн!S$34+Экспон!S28*Экспон!S$34+Нейрон!S28*Нейрон!S$37)</f>
        <v>40.133041692081036</v>
      </c>
      <c r="T28" s="134">
        <f>(Линейн!T28*Линейн!T$34+Экспон!T28*Экспон!T$34+Нейрон!T28*Нейрон!T$37)</f>
        <v>2.5114430955870226</v>
      </c>
      <c r="U28" s="134">
        <f>(Линейн!U28*Линейн!U$34+Экспон!U28*Экспон!U$34+Нейрон!U28*Нейрон!U$37)</f>
        <v>24.369323021189658</v>
      </c>
      <c r="V28" s="134">
        <f>(Линейн!V28*Линейн!V$34+Экспон!V28*Экспон!V$34+Нейрон!V28*Нейрон!V$37)</f>
        <v>58.408514221695057</v>
      </c>
      <c r="W28" s="134">
        <f>(Линейн!W28*Линейн!W$34+Экспон!W28*Экспон!W$34+Нейрон!W28*Нейрон!W$37)</f>
        <v>1.6800940441946626</v>
      </c>
      <c r="X28" s="134">
        <f>(Линейн!X28*Линейн!X$34+Экспон!X28*Экспон!X$34+Нейрон!X28*Нейрон!X$37)</f>
        <v>2.6343014239220071</v>
      </c>
      <c r="Y28" s="134">
        <f>(Линейн!Y28*Линейн!Y$34+Экспон!Y28*Экспон!Y$34+Нейрон!Y28*Нейрон!Y$37)</f>
        <v>7.6337354972313074</v>
      </c>
      <c r="Z28" s="134">
        <f>(Линейн!Z28*Линейн!Z$34+Экспон!Z28*Экспон!Z$34+Нейрон!Z28*Нейрон!Z$37)</f>
        <v>70.895288320460907</v>
      </c>
      <c r="AA28" s="134">
        <f>(Линейн!AA28*Линейн!AA$34+Экспон!AA28*Экспон!AA$34+Нейрон!AA28*Нейрон!AA$37)</f>
        <v>16.932457273740397</v>
      </c>
      <c r="AB28" s="134">
        <f>(Линейн!AB28*Линейн!AB$34+Экспон!AB28*Экспон!AB$34+Нейрон!AB28*Нейрон!AB$37)</f>
        <v>95.006776805557678</v>
      </c>
      <c r="AC28" s="134">
        <f>(Линейн!AC28*Линейн!AC$34+Экспон!AC28*Экспон!AC$34+Нейрон!AC28*Нейрон!AC$37)</f>
        <v>71.819137795531077</v>
      </c>
      <c r="AD28" s="134">
        <f>(Линейн!AD28*Линейн!AD$34+Экспон!AD28*Экспон!AD$34+Нейрон!AD28*Нейрон!AD$37)</f>
        <v>30.888401105583704</v>
      </c>
    </row>
    <row r="30" spans="1:30" s="130" customFormat="1" ht="10.5" x14ac:dyDescent="0.25">
      <c r="A30" s="130" t="s">
        <v>342</v>
      </c>
      <c r="B30" s="142">
        <f>Линейн!B32*Линейн!B34+Экспон!B32*Экспон!B34+Нейрон!B35*Нейрон!B37</f>
        <v>3.1011558271028493E-2</v>
      </c>
      <c r="C30" s="142">
        <f>Линейн!C32*Линейн!C34+Экспон!C32*Экспон!C34+Нейрон!C35*Нейрон!C37</f>
        <v>0.12138682328391945</v>
      </c>
      <c r="D30" s="142">
        <f>Линейн!D32*Линейн!D34+Экспон!D32*Экспон!D34+Нейрон!D35*Нейрон!D37</f>
        <v>4.0029581311984384E-2</v>
      </c>
      <c r="E30" s="142">
        <f>Линейн!E32*Линейн!E34+Экспон!E32*Экспон!E34+Нейрон!E35*Нейрон!E37</f>
        <v>4.5335727877769287E-2</v>
      </c>
      <c r="F30" s="142">
        <f>Линейн!F32*Линейн!F34+Экспон!F32*Экспон!F34+Нейрон!F35*Нейрон!F37</f>
        <v>8.8439173167615848E-2</v>
      </c>
      <c r="G30" s="142">
        <f>Линейн!G32*Линейн!G34+Экспон!G32*Экспон!G34+Нейрон!G35*Нейрон!G37</f>
        <v>7.039981271470544E-2</v>
      </c>
      <c r="H30" s="142">
        <f>Линейн!H32*Линейн!H34+Экспон!H32*Экспон!H34+Нейрон!H35*Нейрон!H37</f>
        <v>7.0664220704286657E-2</v>
      </c>
      <c r="I30" s="142">
        <f>Линейн!I32*Линейн!I34+Экспон!I32*Экспон!I34+Нейрон!I35*Нейрон!I37</f>
        <v>0.15704568657699997</v>
      </c>
      <c r="J30" s="142">
        <f>Линейн!J32*Линейн!J34+Экспон!J32*Экспон!J34+Нейрон!J35*Нейрон!J37</f>
        <v>0.17925087300295511</v>
      </c>
      <c r="K30" s="142">
        <f>Линейн!K32*Линейн!K34+Экспон!K32*Экспон!K34+Нейрон!K35*Нейрон!K37</f>
        <v>5.5593172009349032E-2</v>
      </c>
      <c r="L30" s="142">
        <f>Линейн!L32*Линейн!L34+Экспон!L32*Экспон!L34+Нейрон!L35*Нейрон!L37</f>
        <v>4.4799432607507503E-2</v>
      </c>
      <c r="M30" s="142">
        <f>Линейн!M32*Линейн!M34+Экспон!M32*Экспон!M34+Нейрон!M35*Нейрон!M37</f>
        <v>8.0805884650911194E-2</v>
      </c>
      <c r="N30" s="142">
        <f>Линейн!N32*Линейн!N34+Экспон!N32*Экспон!N34+Нейрон!N35*Нейрон!N37</f>
        <v>0.23818339930385213</v>
      </c>
      <c r="O30" s="142">
        <f>Линейн!O32*Линейн!O34+Экспон!O32*Экспон!O34+Нейрон!O35*Нейрон!O37</f>
        <v>0.3437091603182052</v>
      </c>
      <c r="P30" s="142">
        <f>Линейн!P32*Линейн!P34+Экспон!P32*Экспон!P34+Нейрон!P35*Нейрон!P37</f>
        <v>0.19497693796442461</v>
      </c>
      <c r="Q30" s="142">
        <f>Линейн!Q32*Линейн!Q34+Экспон!Q32*Экспон!Q34+Нейрон!Q35*Нейрон!Q37</f>
        <v>0.10178447805598084</v>
      </c>
      <c r="R30" s="142">
        <f>Линейн!R32*Линейн!R34+Экспон!R32*Экспон!R34+Нейрон!R35*Нейрон!R37</f>
        <v>0.15851596105560961</v>
      </c>
      <c r="S30" s="142">
        <f>Линейн!S32*Линейн!S34+Экспон!S32*Экспон!S34+Нейрон!S35*Нейрон!S37</f>
        <v>6.1432540987030798E-2</v>
      </c>
      <c r="T30" s="142">
        <f>Линейн!T32*Линейн!T34+Экспон!T32*Экспон!T34+Нейрон!T35*Нейрон!T37</f>
        <v>0.13614176458156352</v>
      </c>
      <c r="U30" s="142">
        <f>Линейн!U32*Линейн!U34+Экспон!U32*Экспон!U34+Нейрон!U35*Нейрон!U37</f>
        <v>0.10137855039878466</v>
      </c>
      <c r="V30" s="142">
        <f>Линейн!V32*Линейн!V34+Экспон!V32*Экспон!V34+Нейрон!V35*Нейрон!V37</f>
        <v>0.10370181558264538</v>
      </c>
      <c r="W30" s="142">
        <f>Линейн!W32*Линейн!W34+Экспон!W32*Экспон!W34+Нейрон!W35*Нейрон!W37</f>
        <v>0.23708297613421492</v>
      </c>
      <c r="X30" s="142">
        <f>Линейн!X32*Линейн!X34+Экспон!X32*Экспон!X34+Нейрон!X35*Нейрон!X37</f>
        <v>0.2416138698259164</v>
      </c>
      <c r="Y30" s="142">
        <f>Линейн!Y32*Линейн!Y34+Экспон!Y32*Экспон!Y34+Нейрон!Y35*Нейрон!Y37</f>
        <v>0.10507607987140916</v>
      </c>
      <c r="Z30" s="142">
        <f>Линейн!Z32*Линейн!Z34+Экспон!Z32*Экспон!Z34+Нейрон!Z35*Нейрон!Z37</f>
        <v>5.1925119457175699E-2</v>
      </c>
      <c r="AA30" s="142">
        <f>Линейн!AA32*Линейн!AA34+Экспон!AA32*Экспон!AA34+Нейрон!AA35*Нейрон!AA37</f>
        <v>0.23902415190329279</v>
      </c>
      <c r="AB30" s="142">
        <f>Линейн!AB32*Линейн!AB34+Экспон!AB32*Экспон!AB34+Нейрон!AB35*Нейрон!AB37</f>
        <v>8.9821924516345977E-2</v>
      </c>
      <c r="AC30" s="142">
        <f>Линейн!AC32*Линейн!AC34+Экспон!AC32*Экспон!AC34+Нейрон!AC35*Нейрон!AC37</f>
        <v>0.31443237587712758</v>
      </c>
      <c r="AD30" s="142">
        <f>Линейн!AD32*Линейн!AD34+Экспон!AD32*Экспон!AD34+Нейрон!AD35*Нейрон!AD37</f>
        <v>0.47940619835334841</v>
      </c>
    </row>
    <row r="33" spans="2:2" x14ac:dyDescent="0.35">
      <c r="B33" s="65"/>
    </row>
    <row r="35" spans="2:2" x14ac:dyDescent="0.35">
      <c r="B35" s="143"/>
    </row>
  </sheetData>
  <mergeCells count="2">
    <mergeCell ref="A1:C1"/>
    <mergeCell ref="F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46D2-C594-41BB-95E1-FDAA487BDD7F}">
  <dimension ref="A1:AD50"/>
  <sheetViews>
    <sheetView topLeftCell="A15" workbookViewId="0">
      <selection activeCell="J34" sqref="J34"/>
    </sheetView>
  </sheetViews>
  <sheetFormatPr defaultRowHeight="14.5" x14ac:dyDescent="0.35"/>
  <sheetData>
    <row r="1" spans="1:30" x14ac:dyDescent="0.35">
      <c r="A1" s="157"/>
      <c r="B1" s="157"/>
      <c r="C1" s="157"/>
      <c r="D1" s="129" t="s">
        <v>334</v>
      </c>
      <c r="E1" s="130"/>
      <c r="F1" s="157" t="s">
        <v>332</v>
      </c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</row>
    <row r="2" spans="1:30" ht="104.5" x14ac:dyDescent="0.35">
      <c r="A2" s="112"/>
      <c r="B2" s="115" t="s">
        <v>325</v>
      </c>
      <c r="C2" s="115" t="s">
        <v>9</v>
      </c>
      <c r="D2" s="115" t="s">
        <v>12</v>
      </c>
      <c r="E2" s="115" t="s">
        <v>335</v>
      </c>
      <c r="F2" s="115" t="s">
        <v>305</v>
      </c>
      <c r="G2" s="115" t="s">
        <v>326</v>
      </c>
      <c r="H2" s="115" t="s">
        <v>306</v>
      </c>
      <c r="I2" s="115" t="s">
        <v>307</v>
      </c>
      <c r="J2" s="115" t="s">
        <v>308</v>
      </c>
      <c r="K2" s="115" t="s">
        <v>309</v>
      </c>
      <c r="L2" s="115" t="s">
        <v>149</v>
      </c>
      <c r="M2" s="115" t="s">
        <v>310</v>
      </c>
      <c r="N2" s="115" t="s">
        <v>311</v>
      </c>
      <c r="O2" s="115" t="s">
        <v>312</v>
      </c>
      <c r="P2" s="115" t="s">
        <v>313</v>
      </c>
      <c r="Q2" s="115" t="s">
        <v>314</v>
      </c>
      <c r="R2" s="115" t="s">
        <v>315</v>
      </c>
      <c r="S2" s="115" t="s">
        <v>316</v>
      </c>
      <c r="T2" s="115" t="s">
        <v>317</v>
      </c>
      <c r="U2" s="115" t="s">
        <v>318</v>
      </c>
      <c r="V2" s="115" t="s">
        <v>319</v>
      </c>
      <c r="W2" s="115" t="s">
        <v>321</v>
      </c>
      <c r="X2" s="115" t="s">
        <v>320</v>
      </c>
      <c r="Y2" s="115" t="s">
        <v>322</v>
      </c>
      <c r="Z2" s="115" t="s">
        <v>331</v>
      </c>
      <c r="AA2" s="115" t="s">
        <v>323</v>
      </c>
      <c r="AB2" s="115" t="s">
        <v>324</v>
      </c>
      <c r="AC2" s="115" t="s">
        <v>153</v>
      </c>
      <c r="AD2" s="115" t="s">
        <v>152</v>
      </c>
    </row>
    <row r="3" spans="1:30" x14ac:dyDescent="0.35">
      <c r="A3" s="133">
        <v>2005</v>
      </c>
      <c r="B3" s="114">
        <v>2727.1000000000004</v>
      </c>
      <c r="C3" s="114">
        <v>31.9</v>
      </c>
      <c r="D3" s="114">
        <v>802.2</v>
      </c>
      <c r="E3" s="114">
        <v>1956.8</v>
      </c>
      <c r="F3" s="114">
        <v>425.8</v>
      </c>
      <c r="G3" s="114">
        <v>305.49999999999994</v>
      </c>
      <c r="H3" s="114">
        <v>82.3</v>
      </c>
      <c r="I3" s="114">
        <v>17.899999999999999</v>
      </c>
      <c r="J3" s="114">
        <v>21.4</v>
      </c>
      <c r="K3" s="114">
        <v>59.599999999999994</v>
      </c>
      <c r="L3" s="114">
        <v>303.5</v>
      </c>
      <c r="M3" s="114">
        <v>15.4</v>
      </c>
      <c r="N3" s="114">
        <v>2.2999999999999998</v>
      </c>
      <c r="O3" s="114">
        <v>0.2</v>
      </c>
      <c r="P3" s="114">
        <v>3.5999999999999996</v>
      </c>
      <c r="Q3" s="114">
        <v>13.3</v>
      </c>
      <c r="R3" s="114">
        <v>35.900000000000006</v>
      </c>
      <c r="S3" s="114">
        <v>36.9</v>
      </c>
      <c r="T3" s="114">
        <v>2.8</v>
      </c>
      <c r="U3" s="114">
        <v>23.400000000000002</v>
      </c>
      <c r="V3" s="114">
        <v>140.70000000000002</v>
      </c>
      <c r="W3" s="114">
        <v>8.1999999999999993</v>
      </c>
      <c r="X3" s="114">
        <v>4.9000000000000004</v>
      </c>
      <c r="Y3" s="114">
        <v>9.9</v>
      </c>
      <c r="Z3" s="114">
        <v>42.7</v>
      </c>
      <c r="AA3" s="114">
        <v>8.7999999999999989</v>
      </c>
      <c r="AB3" s="114">
        <v>109.4</v>
      </c>
      <c r="AC3" s="114">
        <v>197.40000000000003</v>
      </c>
      <c r="AD3" s="114">
        <v>85</v>
      </c>
    </row>
    <row r="4" spans="1:30" x14ac:dyDescent="0.35">
      <c r="A4" s="133">
        <v>2006</v>
      </c>
      <c r="B4" s="114">
        <v>2991.900000000001</v>
      </c>
      <c r="C4" s="114">
        <v>32.1</v>
      </c>
      <c r="D4" s="114">
        <v>812.7</v>
      </c>
      <c r="E4" s="114">
        <v>2211.3000000000006</v>
      </c>
      <c r="F4" s="114">
        <v>442.10000000000008</v>
      </c>
      <c r="G4" s="114">
        <v>316.79999999999995</v>
      </c>
      <c r="H4" s="114">
        <v>82.899999999999991</v>
      </c>
      <c r="I4" s="114">
        <v>15.9</v>
      </c>
      <c r="J4" s="114">
        <v>20.100000000000001</v>
      </c>
      <c r="K4" s="114">
        <v>64.100000000000009</v>
      </c>
      <c r="L4" s="114">
        <v>302.5</v>
      </c>
      <c r="M4" s="114">
        <v>27</v>
      </c>
      <c r="N4" s="114">
        <v>4.5</v>
      </c>
      <c r="O4" s="114">
        <v>0.4</v>
      </c>
      <c r="P4" s="114">
        <v>6.4</v>
      </c>
      <c r="Q4" s="114">
        <v>25.8</v>
      </c>
      <c r="R4" s="114">
        <v>54.6</v>
      </c>
      <c r="S4" s="114">
        <v>64.8</v>
      </c>
      <c r="T4" s="114">
        <v>4.9000000000000004</v>
      </c>
      <c r="U4" s="114">
        <v>36.700000000000003</v>
      </c>
      <c r="V4" s="114">
        <v>238</v>
      </c>
      <c r="W4" s="114">
        <v>17.399999999999999</v>
      </c>
      <c r="X4" s="114">
        <v>9.6</v>
      </c>
      <c r="Y4" s="114">
        <v>20.3</v>
      </c>
      <c r="Z4" s="114">
        <v>47.800000000000004</v>
      </c>
      <c r="AA4" s="114">
        <v>10.9</v>
      </c>
      <c r="AB4" s="114">
        <v>112.3</v>
      </c>
      <c r="AC4" s="114">
        <v>205.20000000000002</v>
      </c>
      <c r="AD4" s="114">
        <v>80.300000000000011</v>
      </c>
    </row>
    <row r="5" spans="1:30" x14ac:dyDescent="0.35">
      <c r="A5" s="133">
        <v>2007</v>
      </c>
      <c r="B5" s="114">
        <v>2808.12</v>
      </c>
      <c r="C5" s="114">
        <v>31.6</v>
      </c>
      <c r="D5" s="114">
        <v>830.5</v>
      </c>
      <c r="E5" s="114">
        <v>2009.22</v>
      </c>
      <c r="F5" s="114">
        <v>432.8</v>
      </c>
      <c r="G5" s="114">
        <v>326.60000000000002</v>
      </c>
      <c r="H5" s="114">
        <v>86.1</v>
      </c>
      <c r="I5" s="114">
        <v>22.299999999999997</v>
      </c>
      <c r="J5" s="114">
        <v>20.599999999999998</v>
      </c>
      <c r="K5" s="114">
        <v>69.400000000000006</v>
      </c>
      <c r="L5" s="114">
        <v>301.73</v>
      </c>
      <c r="M5" s="114">
        <v>15.41</v>
      </c>
      <c r="N5" s="114">
        <v>1.9800000000000002</v>
      </c>
      <c r="O5" s="114">
        <v>0.21000000000000002</v>
      </c>
      <c r="P5" s="114">
        <v>3.7</v>
      </c>
      <c r="Q5" s="114">
        <v>13.2</v>
      </c>
      <c r="R5" s="114">
        <v>34.520000000000003</v>
      </c>
      <c r="S5" s="114">
        <v>35.6</v>
      </c>
      <c r="T5" s="114">
        <v>2.76</v>
      </c>
      <c r="U5" s="114">
        <v>25</v>
      </c>
      <c r="V5" s="114">
        <v>136.9</v>
      </c>
      <c r="W5" s="114">
        <v>7.3900000000000006</v>
      </c>
      <c r="X5" s="114">
        <v>4.0999999999999996</v>
      </c>
      <c r="Y5" s="114">
        <v>8.2099999999999991</v>
      </c>
      <c r="Z5" s="114">
        <v>46.3</v>
      </c>
      <c r="AA5" s="114">
        <v>11.2</v>
      </c>
      <c r="AB5" s="114">
        <v>115</v>
      </c>
      <c r="AC5" s="114">
        <v>203.91000000000003</v>
      </c>
      <c r="AD5" s="114">
        <v>84.3</v>
      </c>
    </row>
    <row r="6" spans="1:30" x14ac:dyDescent="0.35">
      <c r="A6" s="133">
        <v>2008</v>
      </c>
      <c r="B6" s="114">
        <v>2825.6200000000003</v>
      </c>
      <c r="C6" s="114">
        <v>37.6</v>
      </c>
      <c r="D6" s="114">
        <v>819.2</v>
      </c>
      <c r="E6" s="114">
        <v>2044.0200000000004</v>
      </c>
      <c r="F6" s="114">
        <v>438.20000000000005</v>
      </c>
      <c r="G6" s="114">
        <v>339.90000000000003</v>
      </c>
      <c r="H6" s="114">
        <v>85.800000000000011</v>
      </c>
      <c r="I6" s="114">
        <v>22.14</v>
      </c>
      <c r="J6" s="114">
        <v>20.72</v>
      </c>
      <c r="K6" s="114">
        <v>71.100000000000009</v>
      </c>
      <c r="L6" s="114">
        <v>299.29999999999995</v>
      </c>
      <c r="M6" s="114">
        <v>15.32</v>
      </c>
      <c r="N6" s="114">
        <v>1.96</v>
      </c>
      <c r="O6" s="114">
        <v>0.21000000000000002</v>
      </c>
      <c r="P6" s="114">
        <v>3.91</v>
      </c>
      <c r="Q6" s="114">
        <v>14.2</v>
      </c>
      <c r="R6" s="114">
        <v>35.700000000000003</v>
      </c>
      <c r="S6" s="114">
        <v>32.9</v>
      </c>
      <c r="T6" s="114">
        <v>2.86</v>
      </c>
      <c r="U6" s="114">
        <v>27.5</v>
      </c>
      <c r="V6" s="114">
        <v>135.30000000000001</v>
      </c>
      <c r="W6" s="114">
        <v>9.61</v>
      </c>
      <c r="X6" s="114">
        <v>5.4</v>
      </c>
      <c r="Y6" s="114">
        <v>9.7100000000000009</v>
      </c>
      <c r="Z6" s="114">
        <v>50.599999999999994</v>
      </c>
      <c r="AA6" s="114">
        <v>11.180000000000001</v>
      </c>
      <c r="AB6" s="114">
        <v>114.72000000000001</v>
      </c>
      <c r="AC6" s="114">
        <v>210.03</v>
      </c>
      <c r="AD6" s="114">
        <v>85.75</v>
      </c>
    </row>
    <row r="7" spans="1:30" x14ac:dyDescent="0.35">
      <c r="A7" s="133">
        <v>2009</v>
      </c>
      <c r="B7" s="114">
        <v>2751.33</v>
      </c>
      <c r="C7" s="114">
        <v>32.099999999999994</v>
      </c>
      <c r="D7" s="114">
        <v>816.1</v>
      </c>
      <c r="E7" s="114">
        <v>1967.3299999999997</v>
      </c>
      <c r="F7" s="114">
        <v>407.8</v>
      </c>
      <c r="G7" s="114">
        <v>341.7</v>
      </c>
      <c r="H7" s="114">
        <v>87.3</v>
      </c>
      <c r="I7" s="114">
        <v>22.700000000000003</v>
      </c>
      <c r="J7" s="114">
        <v>20.019999999999996</v>
      </c>
      <c r="K7" s="114">
        <v>64.400000000000006</v>
      </c>
      <c r="L7" s="114">
        <v>281.89999999999998</v>
      </c>
      <c r="M7" s="114">
        <v>14.5</v>
      </c>
      <c r="N7" s="114">
        <v>2.2000000000000002</v>
      </c>
      <c r="O7" s="114">
        <v>0.2</v>
      </c>
      <c r="P7" s="114">
        <v>3.9000000000000004</v>
      </c>
      <c r="Q7" s="114">
        <v>12.5</v>
      </c>
      <c r="R7" s="114">
        <v>36.299999999999997</v>
      </c>
      <c r="S7" s="114">
        <v>36.900000000000006</v>
      </c>
      <c r="T7" s="114">
        <v>2.5999999999999996</v>
      </c>
      <c r="U7" s="114">
        <v>24.900000000000002</v>
      </c>
      <c r="V7" s="114">
        <v>122.2</v>
      </c>
      <c r="W7" s="114">
        <v>10.399999999999999</v>
      </c>
      <c r="X7" s="114">
        <v>4.8</v>
      </c>
      <c r="Y7" s="114">
        <v>8.6000000000000014</v>
      </c>
      <c r="Z7" s="114">
        <v>54</v>
      </c>
      <c r="AA7" s="114">
        <v>11.11</v>
      </c>
      <c r="AB7" s="114">
        <v>100.74999999999997</v>
      </c>
      <c r="AC7" s="114">
        <v>215.83</v>
      </c>
      <c r="AD7" s="114">
        <v>79.820000000000007</v>
      </c>
    </row>
    <row r="8" spans="1:30" x14ac:dyDescent="0.35">
      <c r="A8" s="133">
        <v>2010</v>
      </c>
      <c r="B8" s="114">
        <v>2892.7800000000007</v>
      </c>
      <c r="C8" s="114">
        <v>30.299999999999997</v>
      </c>
      <c r="D8" s="114">
        <v>853.30000000000007</v>
      </c>
      <c r="E8" s="114">
        <v>2069.7799999999997</v>
      </c>
      <c r="F8" s="114">
        <v>431.4</v>
      </c>
      <c r="G8" s="114">
        <v>359.90000000000003</v>
      </c>
      <c r="H8" s="114">
        <v>93.9</v>
      </c>
      <c r="I8" s="114">
        <v>22.04</v>
      </c>
      <c r="J8" s="114">
        <v>18.060000000000002</v>
      </c>
      <c r="K8" s="114">
        <v>66.11</v>
      </c>
      <c r="L8" s="114">
        <v>298.8</v>
      </c>
      <c r="M8" s="114">
        <v>15.52</v>
      </c>
      <c r="N8" s="114">
        <v>2.4500000000000002</v>
      </c>
      <c r="O8" s="114">
        <v>0.23</v>
      </c>
      <c r="P8" s="114">
        <v>4.01</v>
      </c>
      <c r="Q8" s="114">
        <v>13.91</v>
      </c>
      <c r="R8" s="114">
        <v>39.5</v>
      </c>
      <c r="S8" s="114">
        <v>40.239999999999995</v>
      </c>
      <c r="T8" s="114">
        <v>3.2800000000000002</v>
      </c>
      <c r="U8" s="114">
        <v>25.77</v>
      </c>
      <c r="V8" s="114">
        <v>128.80000000000001</v>
      </c>
      <c r="W8" s="114">
        <v>9.3500000000000014</v>
      </c>
      <c r="X8" s="114">
        <v>5.21</v>
      </c>
      <c r="Y8" s="114">
        <v>9.01</v>
      </c>
      <c r="Z8" s="114">
        <v>57.400000000000006</v>
      </c>
      <c r="AA8" s="114">
        <v>11.11</v>
      </c>
      <c r="AB8" s="114">
        <v>110.91999999999999</v>
      </c>
      <c r="AC8" s="114">
        <v>220.03</v>
      </c>
      <c r="AD8" s="114">
        <v>82.83</v>
      </c>
    </row>
    <row r="9" spans="1:30" x14ac:dyDescent="0.35">
      <c r="A9" s="133">
        <v>2011</v>
      </c>
      <c r="B9" s="114">
        <v>2931.23</v>
      </c>
      <c r="C9" s="114">
        <v>36.699999999999996</v>
      </c>
      <c r="D9" s="114">
        <v>847.7</v>
      </c>
      <c r="E9" s="114">
        <v>2120.2300000000005</v>
      </c>
      <c r="F9" s="114">
        <v>436.8</v>
      </c>
      <c r="G9" s="114">
        <v>374.60000000000008</v>
      </c>
      <c r="H9" s="114">
        <v>96.3</v>
      </c>
      <c r="I9" s="114">
        <v>23.369999999999997</v>
      </c>
      <c r="J9" s="114">
        <v>17.649999999999999</v>
      </c>
      <c r="K9" s="114">
        <v>67.3</v>
      </c>
      <c r="L9" s="114">
        <v>305.60000000000002</v>
      </c>
      <c r="M9" s="114">
        <v>16.3</v>
      </c>
      <c r="N9" s="114">
        <v>2</v>
      </c>
      <c r="O9" s="114">
        <v>0.2</v>
      </c>
      <c r="P9" s="114">
        <v>3.9000000000000004</v>
      </c>
      <c r="Q9" s="114">
        <v>14.100000000000001</v>
      </c>
      <c r="R9" s="114">
        <v>41.5</v>
      </c>
      <c r="S9" s="114">
        <v>38.700000000000003</v>
      </c>
      <c r="T9" s="114">
        <v>3.2</v>
      </c>
      <c r="U9" s="114">
        <v>27</v>
      </c>
      <c r="V9" s="114">
        <v>131.5</v>
      </c>
      <c r="W9" s="114">
        <v>8.7000000000000011</v>
      </c>
      <c r="X9" s="114">
        <v>5.0999999999999996</v>
      </c>
      <c r="Y9" s="114">
        <v>8.6999999999999993</v>
      </c>
      <c r="Z9" s="114">
        <v>60.7</v>
      </c>
      <c r="AA9" s="114">
        <v>10.91</v>
      </c>
      <c r="AB9" s="114">
        <v>116.33</v>
      </c>
      <c r="AC9" s="114">
        <v>226.64000000000001</v>
      </c>
      <c r="AD9" s="114">
        <v>83.13</v>
      </c>
    </row>
    <row r="10" spans="1:30" x14ac:dyDescent="0.35">
      <c r="A10" s="133">
        <v>2012</v>
      </c>
      <c r="B10" s="114">
        <v>2928.4700000000003</v>
      </c>
      <c r="C10" s="114">
        <v>32.4</v>
      </c>
      <c r="D10" s="114">
        <v>846.99999999999989</v>
      </c>
      <c r="E10" s="114">
        <v>2113.8700000000003</v>
      </c>
      <c r="F10" s="114">
        <v>438.59999999999997</v>
      </c>
      <c r="G10" s="114">
        <v>393.59999999999997</v>
      </c>
      <c r="H10" s="114">
        <v>96.100000000000009</v>
      </c>
      <c r="I10" s="114">
        <v>21.2</v>
      </c>
      <c r="J10" s="114">
        <v>10.050000000000001</v>
      </c>
      <c r="K10" s="114">
        <v>70.400000000000006</v>
      </c>
      <c r="L10" s="114">
        <v>298.10000000000002</v>
      </c>
      <c r="M10" s="114">
        <v>16.399999999999999</v>
      </c>
      <c r="N10" s="114">
        <v>1.8000000000000003</v>
      </c>
      <c r="O10" s="114">
        <v>0.2</v>
      </c>
      <c r="P10" s="114">
        <v>3.8000000000000003</v>
      </c>
      <c r="Q10" s="114">
        <v>15</v>
      </c>
      <c r="R10" s="114">
        <v>43.2</v>
      </c>
      <c r="S10" s="114">
        <v>38.6</v>
      </c>
      <c r="T10" s="114">
        <v>3.1000000000000005</v>
      </c>
      <c r="U10" s="114">
        <v>28.5</v>
      </c>
      <c r="V10" s="114">
        <v>122.9</v>
      </c>
      <c r="W10" s="114">
        <v>9.2000000000000011</v>
      </c>
      <c r="X10" s="114">
        <v>4.9000000000000004</v>
      </c>
      <c r="Y10" s="114">
        <v>9</v>
      </c>
      <c r="Z10" s="114">
        <v>58.6</v>
      </c>
      <c r="AA10" s="114">
        <v>12.5</v>
      </c>
      <c r="AB10" s="114">
        <v>111.22</v>
      </c>
      <c r="AC10" s="114">
        <v>226.14000000000001</v>
      </c>
      <c r="AD10" s="114">
        <v>80.760000000000005</v>
      </c>
    </row>
    <row r="11" spans="1:30" x14ac:dyDescent="0.35">
      <c r="A11" s="133">
        <v>2013</v>
      </c>
      <c r="B11" s="114">
        <v>2937.7799999999997</v>
      </c>
      <c r="C11" s="114">
        <v>34.9</v>
      </c>
      <c r="D11" s="114">
        <v>885.49999999999989</v>
      </c>
      <c r="E11" s="114">
        <v>2087.1799999999998</v>
      </c>
      <c r="F11" s="114">
        <v>408.20000000000005</v>
      </c>
      <c r="G11" s="114">
        <v>398.59999999999997</v>
      </c>
      <c r="H11" s="114">
        <v>99.3</v>
      </c>
      <c r="I11" s="114">
        <v>23.31</v>
      </c>
      <c r="J11" s="114">
        <v>15.23</v>
      </c>
      <c r="K11" s="114">
        <v>68.73</v>
      </c>
      <c r="L11" s="114">
        <v>290.63</v>
      </c>
      <c r="M11" s="114">
        <v>15.49</v>
      </c>
      <c r="N11" s="114">
        <v>1.8000000000000003</v>
      </c>
      <c r="O11" s="114">
        <v>0.21000000000000002</v>
      </c>
      <c r="P11" s="114">
        <v>3.1</v>
      </c>
      <c r="Q11" s="114">
        <v>14.01</v>
      </c>
      <c r="R11" s="114">
        <v>48.6</v>
      </c>
      <c r="S11" s="114">
        <v>36.39</v>
      </c>
      <c r="T11" s="114">
        <v>3.46</v>
      </c>
      <c r="U11" s="114">
        <v>27.710000000000004</v>
      </c>
      <c r="V11" s="114">
        <v>117.00000000000001</v>
      </c>
      <c r="W11" s="114">
        <v>8.7100000000000009</v>
      </c>
      <c r="X11" s="114">
        <v>4.51</v>
      </c>
      <c r="Y11" s="114">
        <v>8.2199999999999989</v>
      </c>
      <c r="Z11" s="114">
        <v>56.11</v>
      </c>
      <c r="AA11" s="114">
        <v>13.1</v>
      </c>
      <c r="AB11" s="114">
        <v>111.12999999999998</v>
      </c>
      <c r="AC11" s="114">
        <v>232.93999999999997</v>
      </c>
      <c r="AD11" s="114">
        <v>80.69</v>
      </c>
    </row>
    <row r="12" spans="1:30" x14ac:dyDescent="0.35">
      <c r="A12" s="133">
        <v>2014</v>
      </c>
      <c r="B12" s="114">
        <v>2936.0709999999999</v>
      </c>
      <c r="C12" s="114">
        <v>36.900000000000006</v>
      </c>
      <c r="D12" s="114">
        <v>853.8</v>
      </c>
      <c r="E12" s="114">
        <v>2119.1709999999998</v>
      </c>
      <c r="F12" s="114">
        <v>403.59999999999997</v>
      </c>
      <c r="G12" s="114">
        <v>419.20000000000005</v>
      </c>
      <c r="H12" s="114">
        <v>106.1</v>
      </c>
      <c r="I12" s="114">
        <v>25.91</v>
      </c>
      <c r="J12" s="114">
        <v>17.32</v>
      </c>
      <c r="K12" s="114">
        <v>77.41</v>
      </c>
      <c r="L12" s="114">
        <v>283.52</v>
      </c>
      <c r="M12" s="114">
        <v>14.143999999999998</v>
      </c>
      <c r="N12" s="114">
        <v>1.0329999999999999</v>
      </c>
      <c r="O12" s="114">
        <v>0.23</v>
      </c>
      <c r="P12" s="114">
        <v>3.5</v>
      </c>
      <c r="Q12" s="114">
        <v>12.81</v>
      </c>
      <c r="R12" s="114">
        <v>46.5</v>
      </c>
      <c r="S12" s="114">
        <v>36.299999999999997</v>
      </c>
      <c r="T12" s="114">
        <v>2.6</v>
      </c>
      <c r="U12" s="114">
        <v>27.920999999999999</v>
      </c>
      <c r="V12" s="114">
        <v>119.00000000000001</v>
      </c>
      <c r="W12" s="114">
        <v>5.5400000000000009</v>
      </c>
      <c r="X12" s="114">
        <v>4.1210000000000004</v>
      </c>
      <c r="Y12" s="114">
        <v>8.92</v>
      </c>
      <c r="Z12" s="114">
        <v>58.51</v>
      </c>
      <c r="AA12" s="114">
        <v>13.200000000000001</v>
      </c>
      <c r="AB12" s="114">
        <v>108.94199999999999</v>
      </c>
      <c r="AC12" s="114">
        <v>237.34</v>
      </c>
      <c r="AD12" s="114">
        <v>85.5</v>
      </c>
    </row>
    <row r="13" spans="1:30" x14ac:dyDescent="0.35">
      <c r="A13" s="133">
        <v>2015</v>
      </c>
      <c r="B13" s="114">
        <v>2922.4802</v>
      </c>
      <c r="C13" s="114">
        <v>38.300000000000004</v>
      </c>
      <c r="D13" s="114">
        <v>880.5</v>
      </c>
      <c r="E13" s="114">
        <v>2080.2802000000001</v>
      </c>
      <c r="F13" s="114">
        <v>384.2</v>
      </c>
      <c r="G13" s="114">
        <v>404.09999999999997</v>
      </c>
      <c r="H13" s="114">
        <v>109.2</v>
      </c>
      <c r="I13" s="114">
        <v>25.419999999999998</v>
      </c>
      <c r="J13" s="114">
        <v>16.009999999999998</v>
      </c>
      <c r="K13" s="114">
        <v>78.80019999999999</v>
      </c>
      <c r="L13" s="114">
        <v>274.21000000000004</v>
      </c>
      <c r="M13" s="114">
        <v>13.303000000000001</v>
      </c>
      <c r="N13" s="114">
        <v>1.0209999999999999</v>
      </c>
      <c r="O13" s="114">
        <v>0.20800000000000002</v>
      </c>
      <c r="P13" s="114">
        <v>2.3010000000000002</v>
      </c>
      <c r="Q13" s="114">
        <v>12.801</v>
      </c>
      <c r="R13" s="114">
        <v>45.8</v>
      </c>
      <c r="S13" s="114">
        <v>37.5</v>
      </c>
      <c r="T13" s="114">
        <v>2.5999999999999996</v>
      </c>
      <c r="U13" s="114">
        <v>23.120999999999999</v>
      </c>
      <c r="V13" s="114">
        <v>118.69999999999999</v>
      </c>
      <c r="W13" s="114">
        <v>4.74</v>
      </c>
      <c r="X13" s="114">
        <v>3.601</v>
      </c>
      <c r="Y13" s="114">
        <v>7.81</v>
      </c>
      <c r="Z13" s="114">
        <v>62.01</v>
      </c>
      <c r="AA13" s="114">
        <v>15.3</v>
      </c>
      <c r="AB13" s="114">
        <v>107.74400000000001</v>
      </c>
      <c r="AC13" s="114">
        <v>251.15</v>
      </c>
      <c r="AD13" s="114">
        <v>78.63000000000001</v>
      </c>
    </row>
    <row r="14" spans="1:30" x14ac:dyDescent="0.35">
      <c r="A14" s="133">
        <v>2016</v>
      </c>
      <c r="B14" s="114">
        <v>2963.6610000000001</v>
      </c>
      <c r="C14" s="114">
        <v>31.1</v>
      </c>
      <c r="D14" s="114">
        <v>904.39999999999986</v>
      </c>
      <c r="E14" s="114">
        <v>2090.3609999999999</v>
      </c>
      <c r="F14" s="114">
        <v>380.90000000000003</v>
      </c>
      <c r="G14" s="114">
        <v>407</v>
      </c>
      <c r="H14" s="114">
        <v>106.7</v>
      </c>
      <c r="I14" s="114">
        <v>20.301000000000002</v>
      </c>
      <c r="J14" s="114">
        <v>15.983000000000001</v>
      </c>
      <c r="K14" s="114">
        <v>81.231999999999999</v>
      </c>
      <c r="L14" s="114">
        <v>278.20800000000003</v>
      </c>
      <c r="M14" s="114">
        <v>14.804</v>
      </c>
      <c r="N14" s="114">
        <v>0.90500000000000003</v>
      </c>
      <c r="O14" s="114">
        <v>0.13999999999999999</v>
      </c>
      <c r="P14" s="114">
        <v>3.9000000000000004</v>
      </c>
      <c r="Q14" s="114">
        <v>13.608000000000001</v>
      </c>
      <c r="R14" s="114">
        <v>42.6</v>
      </c>
      <c r="S14" s="114">
        <v>38</v>
      </c>
      <c r="T14" s="114">
        <v>2.5629999999999997</v>
      </c>
      <c r="U14" s="114">
        <v>23.445</v>
      </c>
      <c r="V14" s="114">
        <v>117.70399999999999</v>
      </c>
      <c r="W14" s="114">
        <v>6.14</v>
      </c>
      <c r="X14" s="114">
        <v>5.0019999999999998</v>
      </c>
      <c r="Y14" s="114">
        <v>8.4130000000000003</v>
      </c>
      <c r="Z14" s="114">
        <v>63.682000000000002</v>
      </c>
      <c r="AA14" s="114">
        <v>22.536999999999999</v>
      </c>
      <c r="AB14" s="114">
        <v>111.514</v>
      </c>
      <c r="AC14" s="114">
        <v>240.64400000000003</v>
      </c>
      <c r="AD14" s="114">
        <v>84.436000000000007</v>
      </c>
    </row>
    <row r="15" spans="1:30" x14ac:dyDescent="0.35">
      <c r="A15" s="133">
        <v>2017</v>
      </c>
      <c r="B15" s="114">
        <v>2759.6389999999997</v>
      </c>
      <c r="C15" s="114">
        <v>33.200000000000003</v>
      </c>
      <c r="D15" s="114">
        <v>920.9</v>
      </c>
      <c r="E15" s="114">
        <v>1871.9389999999999</v>
      </c>
      <c r="F15" s="114">
        <v>380.40000000000003</v>
      </c>
      <c r="G15" s="114">
        <v>404.8</v>
      </c>
      <c r="H15" s="114">
        <v>116.10000000000001</v>
      </c>
      <c r="I15" s="114">
        <v>21.27</v>
      </c>
      <c r="J15" s="114">
        <v>17.7</v>
      </c>
      <c r="K15" s="114">
        <v>78.599999999999994</v>
      </c>
      <c r="L15" s="114">
        <v>285.02</v>
      </c>
      <c r="M15" s="114">
        <v>15.363999999999999</v>
      </c>
      <c r="N15" s="114">
        <v>1.012</v>
      </c>
      <c r="O15" s="114">
        <v>0.02</v>
      </c>
      <c r="P15" s="114">
        <v>3.9</v>
      </c>
      <c r="Q15" s="114">
        <v>12.7</v>
      </c>
      <c r="R15" s="114">
        <v>46.801000000000002</v>
      </c>
      <c r="S15" s="114">
        <v>39.200000000000003</v>
      </c>
      <c r="T15" s="114">
        <v>2.76</v>
      </c>
      <c r="U15" s="114">
        <v>23.04</v>
      </c>
      <c r="V15" s="114">
        <v>119.51</v>
      </c>
      <c r="W15" s="114">
        <v>3</v>
      </c>
      <c r="X15" s="114">
        <v>5.2</v>
      </c>
      <c r="Y15" s="114">
        <v>8.93</v>
      </c>
      <c r="Z15" s="114">
        <v>66.900000000000006</v>
      </c>
      <c r="AA15" s="114">
        <v>23.52</v>
      </c>
      <c r="AB15" s="114">
        <v>112.71</v>
      </c>
      <c r="AC15" s="114">
        <v>80.841999999999999</v>
      </c>
      <c r="AD15" s="114">
        <v>2.64</v>
      </c>
    </row>
    <row r="16" spans="1:30" x14ac:dyDescent="0.35">
      <c r="A16" s="133">
        <v>2018</v>
      </c>
      <c r="B16" s="114">
        <v>2830.1360000000004</v>
      </c>
      <c r="C16" s="114">
        <v>33</v>
      </c>
      <c r="D16" s="114">
        <v>974</v>
      </c>
      <c r="E16" s="114">
        <v>1889.136</v>
      </c>
      <c r="F16" s="114">
        <v>392.1</v>
      </c>
      <c r="G16" s="114">
        <v>414.9</v>
      </c>
      <c r="H16" s="114">
        <v>123.7</v>
      </c>
      <c r="I16" s="114">
        <v>21.800000000000004</v>
      </c>
      <c r="J16" s="114">
        <v>18.18</v>
      </c>
      <c r="K16" s="114">
        <v>79.900000000000006</v>
      </c>
      <c r="L16" s="114">
        <v>286.52</v>
      </c>
      <c r="M16" s="114">
        <v>14.933</v>
      </c>
      <c r="N16" s="114">
        <v>0.91999999999999993</v>
      </c>
      <c r="O16" s="114">
        <v>0.13</v>
      </c>
      <c r="P16" s="114">
        <v>4.8099999999999996</v>
      </c>
      <c r="Q16" s="114">
        <v>13.9</v>
      </c>
      <c r="R16" s="114">
        <v>47.8</v>
      </c>
      <c r="S16" s="114">
        <v>38.799999999999997</v>
      </c>
      <c r="T16" s="114">
        <v>2.75</v>
      </c>
      <c r="U16" s="114">
        <v>21.65</v>
      </c>
      <c r="V16" s="114">
        <v>120.50999999999999</v>
      </c>
      <c r="W16" s="114">
        <v>3</v>
      </c>
      <c r="X16" s="114">
        <v>5.0999999999999996</v>
      </c>
      <c r="Y16" s="114">
        <v>9.01</v>
      </c>
      <c r="Z16" s="114">
        <v>68.400000000000006</v>
      </c>
      <c r="AA16" s="114">
        <v>16.433</v>
      </c>
      <c r="AB16" s="114">
        <v>114.42</v>
      </c>
      <c r="AC16" s="114">
        <v>66.73</v>
      </c>
      <c r="AD16" s="114">
        <v>2.74</v>
      </c>
    </row>
    <row r="17" spans="1:30" x14ac:dyDescent="0.35">
      <c r="A17" s="133">
        <v>2019</v>
      </c>
      <c r="B17" s="114">
        <v>2858.7380000000003</v>
      </c>
      <c r="C17" s="114">
        <v>29.9</v>
      </c>
      <c r="D17" s="114">
        <v>989.19999999999993</v>
      </c>
      <c r="E17" s="114">
        <v>1899.4379999999999</v>
      </c>
      <c r="F17" s="114">
        <v>379.40000000000003</v>
      </c>
      <c r="G17" s="114">
        <v>417.5</v>
      </c>
      <c r="H17" s="114">
        <v>138.79999999999998</v>
      </c>
      <c r="I17" s="114">
        <v>23.79</v>
      </c>
      <c r="J17" s="114">
        <v>17.75</v>
      </c>
      <c r="K17" s="114">
        <v>80.301000000000002</v>
      </c>
      <c r="L17" s="114">
        <v>291.32</v>
      </c>
      <c r="M17" s="114">
        <v>15.102</v>
      </c>
      <c r="N17" s="114">
        <v>0.89999999999999991</v>
      </c>
      <c r="O17" s="114">
        <v>0.12000000000000001</v>
      </c>
      <c r="P17" s="114">
        <v>4.71</v>
      </c>
      <c r="Q17" s="114">
        <v>14.1</v>
      </c>
      <c r="R17" s="114">
        <v>52.300000000000004</v>
      </c>
      <c r="S17" s="114">
        <v>40.299999999999997</v>
      </c>
      <c r="T17" s="114">
        <v>2.8499999999999996</v>
      </c>
      <c r="U17" s="114">
        <v>22</v>
      </c>
      <c r="V17" s="114">
        <v>117.92</v>
      </c>
      <c r="W17" s="114">
        <v>6.0000000000000009</v>
      </c>
      <c r="X17" s="114">
        <v>1.9000000000000001</v>
      </c>
      <c r="Y17" s="114">
        <v>8.91</v>
      </c>
      <c r="Z17" s="114">
        <v>63.51</v>
      </c>
      <c r="AA17" s="114">
        <v>15.126999999999997</v>
      </c>
      <c r="AB17" s="114">
        <v>110.71100000000001</v>
      </c>
      <c r="AC17" s="114">
        <v>71.391999999999996</v>
      </c>
      <c r="AD17" s="114">
        <v>2.7250000000000001</v>
      </c>
    </row>
    <row r="18" spans="1:30" x14ac:dyDescent="0.35">
      <c r="A18" s="133">
        <v>2020</v>
      </c>
      <c r="B18" s="114">
        <v>2749.5611389999999</v>
      </c>
      <c r="C18" s="114">
        <v>31.403860999999999</v>
      </c>
      <c r="D18" s="114">
        <v>903.40000000000009</v>
      </c>
      <c r="E18" s="114">
        <v>1877.5650000000003</v>
      </c>
      <c r="F18" s="114">
        <v>382.49999999999994</v>
      </c>
      <c r="G18" s="114">
        <v>426.6</v>
      </c>
      <c r="H18" s="114">
        <v>118.5</v>
      </c>
      <c r="I18" s="114">
        <v>26.6</v>
      </c>
      <c r="J18" s="114">
        <v>18.129999999999995</v>
      </c>
      <c r="K18" s="114">
        <v>86.501000000000005</v>
      </c>
      <c r="L18" s="114">
        <v>287.52</v>
      </c>
      <c r="M18" s="114">
        <v>15.1</v>
      </c>
      <c r="N18" s="114">
        <v>0.94199999999999995</v>
      </c>
      <c r="O18" s="114">
        <v>0.16300000000000001</v>
      </c>
      <c r="P18" s="114">
        <v>4.8010000000000002</v>
      </c>
      <c r="Q18" s="114">
        <v>14.100999999999999</v>
      </c>
      <c r="R18" s="114">
        <v>49.5</v>
      </c>
      <c r="S18" s="114">
        <v>42.599999999999994</v>
      </c>
      <c r="T18" s="114">
        <v>2.5999999999999996</v>
      </c>
      <c r="U18" s="114">
        <v>23.9</v>
      </c>
      <c r="V18" s="114">
        <v>114.42</v>
      </c>
      <c r="W18" s="114">
        <v>5.0999999999999996</v>
      </c>
      <c r="X18" s="114">
        <v>3.1</v>
      </c>
      <c r="Y18" s="114">
        <v>7.81</v>
      </c>
      <c r="Z18" s="114">
        <v>60.71</v>
      </c>
      <c r="AA18" s="114">
        <v>12.929999999999998</v>
      </c>
      <c r="AB18" s="114">
        <v>100.413</v>
      </c>
      <c r="AC18" s="114">
        <v>70.12</v>
      </c>
      <c r="AD18" s="114">
        <v>2.9039999999999999</v>
      </c>
    </row>
    <row r="19" spans="1:30" x14ac:dyDescent="0.35">
      <c r="A19" s="133">
        <v>2021</v>
      </c>
      <c r="B19" s="114">
        <v>2886.7945310403147</v>
      </c>
      <c r="C19" s="114">
        <v>39.649047178964608</v>
      </c>
      <c r="D19" s="114">
        <v>936.58142120000002</v>
      </c>
      <c r="E19" s="114">
        <v>1989.8621570192799</v>
      </c>
      <c r="F19" s="114">
        <v>487.113282422</v>
      </c>
      <c r="G19" s="114">
        <v>533.03894973000001</v>
      </c>
      <c r="H19" s="114">
        <v>116.93234745800001</v>
      </c>
      <c r="I19" s="114">
        <v>15.882132014000002</v>
      </c>
      <c r="J19" s="114">
        <v>14.326175156</v>
      </c>
      <c r="K19" s="114">
        <v>91.203725014</v>
      </c>
      <c r="L19" s="114">
        <v>255.07765311599999</v>
      </c>
      <c r="M19" s="114">
        <v>15.067287098000001</v>
      </c>
      <c r="N19" s="114">
        <v>0.98234299999999997</v>
      </c>
      <c r="O19" s="114">
        <v>0.1720843</v>
      </c>
      <c r="P19" s="114">
        <v>4.5393681309799998</v>
      </c>
      <c r="Q19" s="114">
        <v>14.71134013098</v>
      </c>
      <c r="R19" s="114">
        <v>31.309678999999999</v>
      </c>
      <c r="S19" s="114">
        <v>41.881415294</v>
      </c>
      <c r="T19" s="114">
        <v>2.6719429999999997</v>
      </c>
      <c r="U19" s="114">
        <v>28.678795783999998</v>
      </c>
      <c r="V19" s="114">
        <v>94.136138939999995</v>
      </c>
      <c r="W19" s="114">
        <v>5.8729320000000005</v>
      </c>
      <c r="X19" s="114">
        <v>3.2595289999999997</v>
      </c>
      <c r="Y19" s="114">
        <v>8.1483923097999984</v>
      </c>
      <c r="Z19" s="114">
        <v>63.356993429999996</v>
      </c>
      <c r="AA19" s="114">
        <v>10.5366703056</v>
      </c>
      <c r="AB19" s="114">
        <v>79.558541882</v>
      </c>
      <c r="AC19" s="114">
        <v>68.414238980000007</v>
      </c>
      <c r="AD19" s="114">
        <v>2.9901995239199994</v>
      </c>
    </row>
    <row r="20" spans="1:30" x14ac:dyDescent="0.35">
      <c r="A20" s="133">
        <v>2022</v>
      </c>
      <c r="B20" s="134">
        <v>2875.5602527136361</v>
      </c>
      <c r="C20" s="134">
        <v>39.441099333722853</v>
      </c>
      <c r="D20" s="134">
        <v>910.43424729119977</v>
      </c>
      <c r="E20" s="134">
        <v>2004.5671047561589</v>
      </c>
      <c r="F20" s="134">
        <v>490.31043831539478</v>
      </c>
      <c r="G20" s="134">
        <v>543.11481359180993</v>
      </c>
      <c r="H20" s="134">
        <v>118.31690760448518</v>
      </c>
      <c r="I20" s="134">
        <v>15.993270505895602</v>
      </c>
      <c r="J20" s="134">
        <v>14.2687300781432</v>
      </c>
      <c r="K20" s="134">
        <v>91.9158518568956</v>
      </c>
      <c r="L20" s="134">
        <v>254.13520500171757</v>
      </c>
      <c r="M20" s="134">
        <v>14.9090922729252</v>
      </c>
      <c r="N20" s="134">
        <v>0.97785000099999997</v>
      </c>
      <c r="O20" s="134">
        <v>0.17152934009999998</v>
      </c>
      <c r="P20" s="134">
        <v>4.4685865035492522</v>
      </c>
      <c r="Q20" s="134">
        <v>14.526375107549251</v>
      </c>
      <c r="R20" s="134">
        <v>30.945749252999999</v>
      </c>
      <c r="S20" s="134">
        <v>41.337590996775596</v>
      </c>
      <c r="T20" s="134">
        <v>2.6682284009999995</v>
      </c>
      <c r="U20" s="134">
        <v>28.768475376401597</v>
      </c>
      <c r="V20" s="134">
        <v>94.508312443615196</v>
      </c>
      <c r="W20" s="134">
        <v>5.8522206240000001</v>
      </c>
      <c r="X20" s="134">
        <v>3.2449392029999995</v>
      </c>
      <c r="Y20" s="134">
        <v>8.100819812492519</v>
      </c>
      <c r="Z20" s="134">
        <v>63.504029354311598</v>
      </c>
      <c r="AA20" s="134">
        <v>10.615909654391039</v>
      </c>
      <c r="AB20" s="134">
        <v>80.192104849256381</v>
      </c>
      <c r="AC20" s="134">
        <v>68.706206005252014</v>
      </c>
      <c r="AD20" s="134">
        <v>3.0138686031970074</v>
      </c>
    </row>
    <row r="21" spans="1:30" x14ac:dyDescent="0.35">
      <c r="A21" s="130">
        <v>2023</v>
      </c>
      <c r="B21" s="134">
        <f>IF(_xlfn.FORECAST.LINEAR($A21,B$3:B20,$A$3:$A20)&gt;0,_xlfn.FORECAST.LINEAR($A21,B$3:B20,$A$3:$A20),B20)</f>
        <v>2869.9953107615252</v>
      </c>
      <c r="C21" s="134">
        <f>IF(_xlfn.FORECAST.LINEAR($A21,C$3:C20,$A$3:$A20)&gt;0,_xlfn.FORECAST.LINEAR($A21,C$3:C20,$A$3:$A20),C20)</f>
        <v>35.736117306499864</v>
      </c>
      <c r="D21" s="134">
        <f>IF(_xlfn.FORECAST.LINEAR($A21,D$3:D20,$A$3:$A20)&gt;0,_xlfn.FORECAST.LINEAR($A21,D$3:D20,$A$3:$A20),D20)</f>
        <v>962.98554552353016</v>
      </c>
      <c r="E21" s="134">
        <f>IF(_xlfn.FORECAST.LINEAR($A21,E$3:E20,$A$3:$A20)&gt;0,_xlfn.FORECAST.LINEAR($A21,E$3:E20,$A$3:$A20),E20)</f>
        <v>1942.7458825444883</v>
      </c>
      <c r="F21" s="134">
        <f>IF(_xlfn.FORECAST.LINEAR($A21,F$3:F20,$A$3:$A20)&gt;0,_xlfn.FORECAST.LINEAR($A21,F$3:F20,$A$3:$A20),F20)</f>
        <v>414.36121998565625</v>
      </c>
      <c r="G21" s="134">
        <f>IF(_xlfn.FORECAST.LINEAR($A21,G$3:G20,$A$3:$A20)&gt;0,_xlfn.FORECAST.LINEAR($A21,G$3:G20,$A$3:$A20),G20)</f>
        <v>500.1249091748432</v>
      </c>
      <c r="H21" s="134">
        <f>IF(_xlfn.FORECAST.LINEAR($A21,H$3:H20,$A$3:$A20)&gt;0,_xlfn.FORECAST.LINEAR($A21,H$3:H20,$A$3:$A20),H20)</f>
        <v>130.12469039052576</v>
      </c>
      <c r="I21" s="134">
        <f>IF(_xlfn.FORECAST.LINEAR($A21,I$3:I20,$A$3:$A20)&gt;0,_xlfn.FORECAST.LINEAR($A21,I$3:I20,$A$3:$A20),I20)</f>
        <v>21.818387513950661</v>
      </c>
      <c r="J21" s="134">
        <f>IF(_xlfn.FORECAST.LINEAR($A21,J$3:J20,$A$3:$A20)&gt;0,_xlfn.FORECAST.LINEAR($A21,J$3:J20,$A$3:$A20),J20)</f>
        <v>14.67082517969186</v>
      </c>
      <c r="K21" s="134">
        <f>IF(_xlfn.FORECAST.LINEAR($A21,K$3:K20,$A$3:$A20)&gt;0,_xlfn.FORECAST.LINEAR($A21,K$3:K20,$A$3:$A20),K20)</f>
        <v>90.617072147505951</v>
      </c>
      <c r="L21" s="134">
        <f>IF(_xlfn.FORECAST.LINEAR($A21,L$3:L20,$A$3:$A20)&gt;0,_xlfn.FORECAST.LINEAR($A21,L$3:L20,$A$3:$A20),L20)</f>
        <v>267.11779226571525</v>
      </c>
      <c r="M21" s="134">
        <f>IF(_xlfn.FORECAST.LINEAR($A21,M$3:M20,$A$3:$A20)&gt;0,_xlfn.FORECAST.LINEAR($A21,M$3:M20,$A$3:$A20),M20)</f>
        <v>13.731699590310143</v>
      </c>
      <c r="N21" s="134">
        <f>IF(_xlfn.FORECAST.LINEAR($A21,N$3:N20,$A$3:$A20)&gt;0,_xlfn.FORECAST.LINEAR($A21,N$3:N20,$A$3:$A20),N20)</f>
        <v>0.36906230741180934</v>
      </c>
      <c r="O21" s="134">
        <f>IF(_xlfn.FORECAST.LINEAR($A21,O$3:O20,$A$3:$A20)&gt;0,_xlfn.FORECAST.LINEAR($A21,O$3:O20,$A$3:$A20),O20)</f>
        <v>0.11264451544706233</v>
      </c>
      <c r="P21" s="134">
        <f>IF(_xlfn.FORECAST.LINEAR($A21,P$3:P20,$A$3:$A20)&gt;0,_xlfn.FORECAST.LINEAR($A21,P$3:P20,$A$3:$A20),P20)</f>
        <v>4.199760478307546</v>
      </c>
      <c r="Q21" s="134">
        <f>IF(_xlfn.FORECAST.LINEAR($A21,Q$3:Q20,$A$3:$A20)&gt;0,_xlfn.FORECAST.LINEAR($A21,Q$3:Q20,$A$3:$A20),Q20)</f>
        <v>13.022008481810815</v>
      </c>
      <c r="R21" s="134">
        <f>IF(_xlfn.FORECAST.LINEAR($A21,R$3:R20,$A$3:$A20)&gt;0,_xlfn.FORECAST.LINEAR($A21,R$3:R20,$A$3:$A20),R20)</f>
        <v>43.484016494130742</v>
      </c>
      <c r="S21" s="134">
        <f>IF(_xlfn.FORECAST.LINEAR($A21,S$3:S20,$A$3:$A20)&gt;0,_xlfn.FORECAST.LINEAR($A21,S$3:S20,$A$3:$A20),S20)</f>
        <v>38.918640313754054</v>
      </c>
      <c r="T21" s="134">
        <f>IF(_xlfn.FORECAST.LINEAR($A21,T$3:T20,$A$3:$A20)&gt;0,_xlfn.FORECAST.LINEAR($A21,T$3:T20,$A$3:$A20),T20)</f>
        <v>2.4978300564313685</v>
      </c>
      <c r="U21" s="134">
        <f>IF(_xlfn.FORECAST.LINEAR($A21,U$3:U20,$A$3:$A20)&gt;0,_xlfn.FORECAST.LINEAR($A21,U$3:U20,$A$3:$A20),U20)</f>
        <v>24.23309694184087</v>
      </c>
      <c r="V21" s="134">
        <f>IF(_xlfn.FORECAST.LINEAR($A21,V$3:V20,$A$3:$A20)&gt;0,_xlfn.FORECAST.LINEAR($A21,V$3:V20,$A$3:$A20),V20)</f>
        <v>92.044685818450489</v>
      </c>
      <c r="W21" s="134">
        <f>IF(_xlfn.FORECAST.LINEAR($A21,W$3:W20,$A$3:$A20)&gt;0,_xlfn.FORECAST.LINEAR($A21,W$3:W20,$A$3:$A20),W20)</f>
        <v>3.3117411321306918</v>
      </c>
      <c r="X21" s="134">
        <f>IF(_xlfn.FORECAST.LINEAR($A21,X$3:X20,$A$3:$A20)&gt;0,_xlfn.FORECAST.LINEAR($A21,X$3:X20,$A$3:$A20),X20)</f>
        <v>2.8795969405359756</v>
      </c>
      <c r="Y21" s="134">
        <f>IF(_xlfn.FORECAST.LINEAR($A21,Y$3:Y20,$A$3:$A20)&gt;0,_xlfn.FORECAST.LINEAR($A21,Y$3:Y20,$A$3:$A20),Y20)</f>
        <v>7.0811505570492841</v>
      </c>
      <c r="Z21" s="134">
        <f>IF(_xlfn.FORECAST.LINEAR($A21,Z$3:Z20,$A$3:$A20)&gt;0,_xlfn.FORECAST.LINEAR($A21,Z$3:Z20,$A$3:$A20),Z20)</f>
        <v>69.220560747559375</v>
      </c>
      <c r="AA21" s="134">
        <f>IF(_xlfn.FORECAST.LINEAR($A21,AA$3:AA20,$A$3:$A20)&gt;0,_xlfn.FORECAST.LINEAR($A21,AA$3:AA20,$A$3:$A20),AA20)</f>
        <v>16.259416390345791</v>
      </c>
      <c r="AB21" s="134">
        <f>IF(_xlfn.FORECAST.LINEAR($A21,AB$3:AB20,$A$3:$A20)&gt;0,_xlfn.FORECAST.LINEAR($A21,AB$3:AB20,$A$3:$A20),AB20)</f>
        <v>96.104584073311798</v>
      </c>
      <c r="AC21" s="134">
        <f>IF(_xlfn.FORECAST.LINEAR($A21,AC$3:AC20,$A$3:$A20)&gt;0,_xlfn.FORECAST.LINEAR($A21,AC$3:AC20,$A$3:$A20),AC20)</f>
        <v>77.048656291230145</v>
      </c>
      <c r="AD21" s="134">
        <f>IF(_xlfn.FORECAST.LINEAR($A21,AD$3:AD20,$A$3:$A20)&gt;0,_xlfn.FORECAST.LINEAR($A21,AD$3:AD20,$A$3:$A20),AD20)</f>
        <v>3.0138686031970074</v>
      </c>
    </row>
    <row r="22" spans="1:30" x14ac:dyDescent="0.35">
      <c r="A22" s="130">
        <v>2024</v>
      </c>
      <c r="B22" s="134">
        <f>IF(_xlfn.FORECAST.LINEAR($A22,B$3:B21,$A$3:$A21)&gt;0,_xlfn.FORECAST.LINEAR($A22,B$3:B21,$A$3:$A21),B21)</f>
        <v>2870.4803661472179</v>
      </c>
      <c r="C22" s="134">
        <f>IF(_xlfn.FORECAST.LINEAR($A22,C$3:C21,$A$3:$A21)&gt;0,_xlfn.FORECAST.LINEAR($A22,C$3:C21,$A$3:$A21),C21)</f>
        <v>35.915977563834986</v>
      </c>
      <c r="D22" s="134">
        <f>IF(_xlfn.FORECAST.LINEAR($A22,D$3:D21,$A$3:$A21)&gt;0,_xlfn.FORECAST.LINEAR($A22,D$3:D21,$A$3:$A21),D21)</f>
        <v>972.02837681553501</v>
      </c>
      <c r="E22" s="134">
        <f>IF(_xlfn.FORECAST.LINEAR($A22,E$3:E21,$A$3:$A21)&gt;0,_xlfn.FORECAST.LINEAR($A22,E$3:E21,$A$3:$A21),E21)</f>
        <v>1934.3679668955156</v>
      </c>
      <c r="F22" s="134">
        <f>IF(_xlfn.FORECAST.LINEAR($A22,F$3:F21,$A$3:$A21)&gt;0,_xlfn.FORECAST.LINEAR($A22,F$3:F21,$A$3:$A21),F21)</f>
        <v>413.87161904416178</v>
      </c>
      <c r="G22" s="134">
        <f>IF(_xlfn.FORECAST.LINEAR($A22,G$3:G21,$A$3:$A21)&gt;0,_xlfn.FORECAST.LINEAR($A22,G$3:G21,$A$3:$A21),G21)</f>
        <v>511.08862029663214</v>
      </c>
      <c r="H22" s="134">
        <f>IF(_xlfn.FORECAST.LINEAR($A22,H$3:H21,$A$3:$A21)&gt;0,_xlfn.FORECAST.LINEAR($A22,H$3:H21,$A$3:$A21),H21)</f>
        <v>132.91939899851968</v>
      </c>
      <c r="I22" s="134">
        <f>IF(_xlfn.FORECAST.LINEAR($A22,I$3:I21,$A$3:$A21)&gt;0,_xlfn.FORECAST.LINEAR($A22,I$3:I21,$A$3:$A21),I21)</f>
        <v>21.847069225829117</v>
      </c>
      <c r="J22" s="134">
        <f>IF(_xlfn.FORECAST.LINEAR($A22,J$3:J21,$A$3:$A21)&gt;0,_xlfn.FORECAST.LINEAR($A22,J$3:J21,$A$3:$A21),J21)</f>
        <v>14.381801483787285</v>
      </c>
      <c r="K22" s="134">
        <f>IF(_xlfn.FORECAST.LINEAR($A22,K$3:K21,$A$3:$A21)&gt;0,_xlfn.FORECAST.LINEAR($A22,K$3:K21,$A$3:$A21),K21)</f>
        <v>92.278496251507477</v>
      </c>
      <c r="L22" s="134">
        <f>IF(_xlfn.FORECAST.LINEAR($A22,L$3:L21,$A$3:$A21)&gt;0,_xlfn.FORECAST.LINEAR($A22,L$3:L21,$A$3:$A21),L21)</f>
        <v>264.95714549767581</v>
      </c>
      <c r="M22" s="134">
        <f>IF(_xlfn.FORECAST.LINEAR($A22,M$3:M21,$A$3:$A21)&gt;0,_xlfn.FORECAST.LINEAR($A22,M$3:M21,$A$3:$A21),M21)</f>
        <v>13.515934755542105</v>
      </c>
      <c r="N22" s="134">
        <f>IF(_xlfn.FORECAST.LINEAR($A22,N$3:N21,$A$3:$A21)&gt;0,_xlfn.FORECAST.LINEAR($A22,N$3:N21,$A$3:$A21),N21)</f>
        <v>0.23432504736740611</v>
      </c>
      <c r="O22" s="134">
        <f>IF(_xlfn.FORECAST.LINEAR($A22,O$3:O21,$A$3:$A21)&gt;0,_xlfn.FORECAST.LINEAR($A22,O$3:O21,$A$3:$A21),O21)</f>
        <v>0.10453333204324267</v>
      </c>
      <c r="P22" s="134">
        <f>IF(_xlfn.FORECAST.LINEAR($A22,P$3:P21,$A$3:$A21)&gt;0,_xlfn.FORECAST.LINEAR($A22,P$3:P21,$A$3:$A21),P21)</f>
        <v>4.2134782208514423</v>
      </c>
      <c r="Q22" s="134">
        <f>IF(_xlfn.FORECAST.LINEAR($A22,Q$3:Q21,$A$3:$A21)&gt;0,_xlfn.FORECAST.LINEAR($A22,Q$3:Q21,$A$3:$A21),Q21)</f>
        <v>12.876502267974956</v>
      </c>
      <c r="R22" s="134">
        <f>IF(_xlfn.FORECAST.LINEAR($A22,R$3:R21,$A$3:$A21)&gt;0,_xlfn.FORECAST.LINEAR($A22,R$3:R21,$A$3:$A21),R21)</f>
        <v>43.597091749343292</v>
      </c>
      <c r="S22" s="134">
        <f>IF(_xlfn.FORECAST.LINEAR($A22,S$3:S21,$A$3:$A21)&gt;0,_xlfn.FORECAST.LINEAR($A22,S$3:S21,$A$3:$A21),S21)</f>
        <v>38.82265504683474</v>
      </c>
      <c r="T22" s="134">
        <f>IF(_xlfn.FORECAST.LINEAR($A22,T$3:T21,$A$3:$A21)&gt;0,_xlfn.FORECAST.LINEAR($A22,T$3:T21,$A$3:$A21),T21)</f>
        <v>2.4506825103188703</v>
      </c>
      <c r="U22" s="134">
        <f>IF(_xlfn.FORECAST.LINEAR($A22,U$3:U21,$A$3:$A21)&gt;0,_xlfn.FORECAST.LINEAR($A22,U$3:U21,$A$3:$A21),U21)</f>
        <v>24.041234215482632</v>
      </c>
      <c r="V22" s="134">
        <f>IF(_xlfn.FORECAST.LINEAR($A22,V$3:V21,$A$3:$A21)&gt;0,_xlfn.FORECAST.LINEAR($A22,V$3:V21,$A$3:$A21),V21)</f>
        <v>88.343492212301499</v>
      </c>
      <c r="W22" s="134">
        <f>IF(_xlfn.FORECAST.LINEAR($A22,W$3:W21,$A$3:$A21)&gt;0,_xlfn.FORECAST.LINEAR($A22,W$3:W21,$A$3:$A21),W21)</f>
        <v>2.8755200078871894</v>
      </c>
      <c r="X22" s="134">
        <f>IF(_xlfn.FORECAST.LINEAR($A22,X$3:X21,$A$3:$A21)&gt;0,_xlfn.FORECAST.LINEAR($A22,X$3:X21,$A$3:$A21),X21)</f>
        <v>2.697048851218085</v>
      </c>
      <c r="Y22" s="134">
        <f>IF(_xlfn.FORECAST.LINEAR($A22,Y$3:Y21,$A$3:$A21)&gt;0,_xlfn.FORECAST.LINEAR($A22,Y$3:Y21,$A$3:$A21),Y21)</f>
        <v>6.8458201354387711</v>
      </c>
      <c r="Z22" s="134">
        <f>IF(_xlfn.FORECAST.LINEAR($A22,Z$3:Z21,$A$3:$A21)&gt;0,_xlfn.FORECAST.LINEAR($A22,Z$3:Z21,$A$3:$A21),Z21)</f>
        <v>70.397034845055259</v>
      </c>
      <c r="AA22" s="134">
        <f>IF(_xlfn.FORECAST.LINEAR($A22,AA$3:AA21,$A$3:$A21)&gt;0,_xlfn.FORECAST.LINEAR($A22,AA$3:AA21,$A$3:$A21),AA21)</f>
        <v>16.56152115681482</v>
      </c>
      <c r="AB22" s="134">
        <f>IF(_xlfn.FORECAST.LINEAR($A22,AB$3:AB21,$A$3:$A21)&gt;0,_xlfn.FORECAST.LINEAR($A22,AB$3:AB21,$A$3:$A21),AB21)</f>
        <v>94.946150544588818</v>
      </c>
      <c r="AC22" s="134">
        <f>IF(_xlfn.FORECAST.LINEAR($A22,AC$3:AC21,$A$3:$A21)&gt;0,_xlfn.FORECAST.LINEAR($A22,AC$3:AC21,$A$3:$A21),AC21)</f>
        <v>67.068640900921309</v>
      </c>
      <c r="AD22" s="134">
        <f>IF(_xlfn.FORECAST.LINEAR($A22,AD$3:AD21,$A$3:$A21)&gt;0,_xlfn.FORECAST.LINEAR($A22,AD$3:AD21,$A$3:$A21),AD21)</f>
        <v>3.0138686031970074</v>
      </c>
    </row>
    <row r="23" spans="1:30" x14ac:dyDescent="0.35">
      <c r="A23" s="130">
        <v>2025</v>
      </c>
      <c r="B23" s="134">
        <f>IF(_xlfn.FORECAST.LINEAR($A23,B$3:B22,$A$3:$A22)&gt;0,_xlfn.FORECAST.LINEAR($A23,B$3:B22,$A$3:$A22),B22)</f>
        <v>2870.965421532911</v>
      </c>
      <c r="C23" s="134">
        <f>IF(_xlfn.FORECAST.LINEAR($A23,C$3:C22,$A$3:$A22)&gt;0,_xlfn.FORECAST.LINEAR($A23,C$3:C22,$A$3:$A22),C22)</f>
        <v>36.095837821170164</v>
      </c>
      <c r="D23" s="134">
        <f>IF(_xlfn.FORECAST.LINEAR($A23,D$3:D22,$A$3:$A22)&gt;0,_xlfn.FORECAST.LINEAR($A23,D$3:D22,$A$3:$A22),D22)</f>
        <v>981.07120810753986</v>
      </c>
      <c r="E23" s="134">
        <f>IF(_xlfn.FORECAST.LINEAR($A23,E$3:E22,$A$3:$A22)&gt;0,_xlfn.FORECAST.LINEAR($A23,E$3:E22,$A$3:$A22),E22)</f>
        <v>1925.9900512465392</v>
      </c>
      <c r="F23" s="134">
        <f>IF(_xlfn.FORECAST.LINEAR($A23,F$3:F22,$A$3:$A22)&gt;0,_xlfn.FORECAST.LINEAR($A23,F$3:F22,$A$3:$A22),F22)</f>
        <v>413.38201810266719</v>
      </c>
      <c r="G23" s="134">
        <f>IF(_xlfn.FORECAST.LINEAR($A23,G$3:G22,$A$3:$A22)&gt;0,_xlfn.FORECAST.LINEAR($A23,G$3:G22,$A$3:$A22),G22)</f>
        <v>522.05233141841745</v>
      </c>
      <c r="H23" s="134">
        <f>IF(_xlfn.FORECAST.LINEAR($A23,H$3:H22,$A$3:$A22)&gt;0,_xlfn.FORECAST.LINEAR($A23,H$3:H22,$A$3:$A22),H22)</f>
        <v>135.71410760651452</v>
      </c>
      <c r="I23" s="134">
        <f>IF(_xlfn.FORECAST.LINEAR($A23,I$3:I22,$A$3:$A22)&gt;0,_xlfn.FORECAST.LINEAR($A23,I$3:I22,$A$3:$A22),I22)</f>
        <v>21.875750937707572</v>
      </c>
      <c r="J23" s="134">
        <f>IF(_xlfn.FORECAST.LINEAR($A23,J$3:J22,$A$3:$A22)&gt;0,_xlfn.FORECAST.LINEAR($A23,J$3:J22,$A$3:$A22),J22)</f>
        <v>14.09277778788271</v>
      </c>
      <c r="K23" s="134">
        <f>IF(_xlfn.FORECAST.LINEAR($A23,K$3:K22,$A$3:$A22)&gt;0,_xlfn.FORECAST.LINEAR($A23,K$3:K22,$A$3:$A22),K22)</f>
        <v>93.939920355508548</v>
      </c>
      <c r="L23" s="134">
        <f>IF(_xlfn.FORECAST.LINEAR($A23,L$3:L22,$A$3:$A22)&gt;0,_xlfn.FORECAST.LINEAR($A23,L$3:L22,$A$3:$A22),L22)</f>
        <v>262.79649872963455</v>
      </c>
      <c r="M23" s="134">
        <f>IF(_xlfn.FORECAST.LINEAR($A23,M$3:M22,$A$3:$A22)&gt;0,_xlfn.FORECAST.LINEAR($A23,M$3:M22,$A$3:$A22),M22)</f>
        <v>13.30016992077401</v>
      </c>
      <c r="N23" s="134">
        <f>IF(_xlfn.FORECAST.LINEAR($A23,N$3:N22,$A$3:$A22)&gt;0,_xlfn.FORECAST.LINEAR($A23,N$3:N22,$A$3:$A22),N22)</f>
        <v>9.9587787323059729E-2</v>
      </c>
      <c r="O23" s="134">
        <f>IF(_xlfn.FORECAST.LINEAR($A23,O$3:O22,$A$3:$A22)&gt;0,_xlfn.FORECAST.LINEAR($A23,O$3:O22,$A$3:$A22),O22)</f>
        <v>9.6422148639423E-2</v>
      </c>
      <c r="P23" s="134">
        <f>IF(_xlfn.FORECAST.LINEAR($A23,P$3:P22,$A$3:$A22)&gt;0,_xlfn.FORECAST.LINEAR($A23,P$3:P22,$A$3:$A22),P22)</f>
        <v>4.2271959633953387</v>
      </c>
      <c r="Q23" s="134">
        <f>IF(_xlfn.FORECAST.LINEAR($A23,Q$3:Q22,$A$3:$A22)&gt;0,_xlfn.FORECAST.LINEAR($A23,Q$3:Q22,$A$3:$A22),Q22)</f>
        <v>12.730996054139098</v>
      </c>
      <c r="R23" s="134">
        <f>IF(_xlfn.FORECAST.LINEAR($A23,R$3:R22,$A$3:$A22)&gt;0,_xlfn.FORECAST.LINEAR($A23,R$3:R22,$A$3:$A22),R22)</f>
        <v>43.710167004555871</v>
      </c>
      <c r="S23" s="134">
        <f>IF(_xlfn.FORECAST.LINEAR($A23,S$3:S22,$A$3:$A22)&gt;0,_xlfn.FORECAST.LINEAR($A23,S$3:S22,$A$3:$A22),S22)</f>
        <v>38.726669779915426</v>
      </c>
      <c r="T23" s="134">
        <f>IF(_xlfn.FORECAST.LINEAR($A23,T$3:T22,$A$3:$A22)&gt;0,_xlfn.FORECAST.LINEAR($A23,T$3:T22,$A$3:$A22),T22)</f>
        <v>2.4035349642064006</v>
      </c>
      <c r="U23" s="134">
        <f>IF(_xlfn.FORECAST.LINEAR($A23,U$3:U22,$A$3:$A22)&gt;0,_xlfn.FORECAST.LINEAR($A23,U$3:U22,$A$3:$A22),U22)</f>
        <v>23.849371489124337</v>
      </c>
      <c r="V23" s="134">
        <f>IF(_xlfn.FORECAST.LINEAR($A23,V$3:V22,$A$3:$A22)&gt;0,_xlfn.FORECAST.LINEAR($A23,V$3:V22,$A$3:$A22),V22)</f>
        <v>84.642298606151599</v>
      </c>
      <c r="W23" s="134">
        <f>IF(_xlfn.FORECAST.LINEAR($A23,W$3:W22,$A$3:$A22)&gt;0,_xlfn.FORECAST.LINEAR($A23,W$3:W22,$A$3:$A22),W22)</f>
        <v>2.4392988836436871</v>
      </c>
      <c r="X23" s="134">
        <f>IF(_xlfn.FORECAST.LINEAR($A23,X$3:X22,$A$3:$A22)&gt;0,_xlfn.FORECAST.LINEAR($A23,X$3:X22,$A$3:$A22),X22)</f>
        <v>2.5145007619002513</v>
      </c>
      <c r="Y23" s="134">
        <f>IF(_xlfn.FORECAST.LINEAR($A23,Y$3:Y22,$A$3:$A22)&gt;0,_xlfn.FORECAST.LINEAR($A23,Y$3:Y22,$A$3:$A22),Y22)</f>
        <v>6.6104897138282013</v>
      </c>
      <c r="Z23" s="134">
        <f>IF(_xlfn.FORECAST.LINEAR($A23,Z$3:Z22,$A$3:$A22)&gt;0,_xlfn.FORECAST.LINEAR($A23,Z$3:Z22,$A$3:$A22),Z22)</f>
        <v>71.573508942550689</v>
      </c>
      <c r="AA23" s="134">
        <f>IF(_xlfn.FORECAST.LINEAR($A23,AA$3:AA22,$A$3:$A22)&gt;0,_xlfn.FORECAST.LINEAR($A23,AA$3:AA22,$A$3:$A22),AA22)</f>
        <v>16.863625923284076</v>
      </c>
      <c r="AB23" s="134">
        <f>IF(_xlfn.FORECAST.LINEAR($A23,AB$3:AB22,$A$3:$A22)&gt;0,_xlfn.FORECAST.LINEAR($A23,AB$3:AB22,$A$3:$A22),AB22)</f>
        <v>93.787717015865837</v>
      </c>
      <c r="AC23" s="134">
        <f>IF(_xlfn.FORECAST.LINEAR($A23,AC$3:AC22,$A$3:$A22)&gt;0,_xlfn.FORECAST.LINEAR($A23,AC$3:AC22,$A$3:$A22),AC22)</f>
        <v>57.088625510612474</v>
      </c>
      <c r="AD23" s="134">
        <f>IF(_xlfn.FORECAST.LINEAR($A23,AD$3:AD22,$A$3:$A22)&gt;0,_xlfn.FORECAST.LINEAR($A23,AD$3:AD22,$A$3:$A22),AD22)</f>
        <v>3.0138686031970074</v>
      </c>
    </row>
    <row r="24" spans="1:30" x14ac:dyDescent="0.35">
      <c r="A24" s="130">
        <v>2026</v>
      </c>
      <c r="B24" s="134">
        <f>IF(_xlfn.FORECAST.LINEAR($A24,B$3:B23,$A$3:$A23)&gt;0,_xlfn.FORECAST.LINEAR($A24,B$3:B23,$A$3:$A23),B23)</f>
        <v>2871.4504769186042</v>
      </c>
      <c r="C24" s="134">
        <f>IF(_xlfn.FORECAST.LINEAR($A24,C$3:C23,$A$3:$A23)&gt;0,_xlfn.FORECAST.LINEAR($A24,C$3:C23,$A$3:$A23),C23)</f>
        <v>36.275698078505286</v>
      </c>
      <c r="D24" s="134">
        <f>IF(_xlfn.FORECAST.LINEAR($A24,D$3:D23,$A$3:$A23)&gt;0,_xlfn.FORECAST.LINEAR($A24,D$3:D23,$A$3:$A23),D23)</f>
        <v>990.11403939954107</v>
      </c>
      <c r="E24" s="134">
        <f>IF(_xlfn.FORECAST.LINEAR($A24,E$3:E23,$A$3:$A23)&gt;0,_xlfn.FORECAST.LINEAR($A24,E$3:E23,$A$3:$A23),E23)</f>
        <v>1917.6121355975665</v>
      </c>
      <c r="F24" s="134">
        <f>IF(_xlfn.FORECAST.LINEAR($A24,F$3:F23,$A$3:$A23)&gt;0,_xlfn.FORECAST.LINEAR($A24,F$3:F23,$A$3:$A23),F23)</f>
        <v>412.89241716117238</v>
      </c>
      <c r="G24" s="134">
        <f>IF(_xlfn.FORECAST.LINEAR($A24,G$3:G23,$A$3:$A23)&gt;0,_xlfn.FORECAST.LINEAR($A24,G$3:G23,$A$3:$A23),G23)</f>
        <v>533.01604254020276</v>
      </c>
      <c r="H24" s="134">
        <f>IF(_xlfn.FORECAST.LINEAR($A24,H$3:H23,$A$3:$A23)&gt;0,_xlfn.FORECAST.LINEAR($A24,H$3:H23,$A$3:$A23),H23)</f>
        <v>138.50881621450844</v>
      </c>
      <c r="I24" s="134">
        <f>IF(_xlfn.FORECAST.LINEAR($A24,I$3:I23,$A$3:$A23)&gt;0,_xlfn.FORECAST.LINEAR($A24,I$3:I23,$A$3:$A23),I23)</f>
        <v>21.904432649586028</v>
      </c>
      <c r="J24" s="134">
        <f>IF(_xlfn.FORECAST.LINEAR($A24,J$3:J23,$A$3:$A23)&gt;0,_xlfn.FORECAST.LINEAR($A24,J$3:J23,$A$3:$A23),J23)</f>
        <v>13.803754091978135</v>
      </c>
      <c r="K24" s="134">
        <f>IF(_xlfn.FORECAST.LINEAR($A24,K$3:K23,$A$3:$A23)&gt;0,_xlfn.FORECAST.LINEAR($A24,K$3:K23,$A$3:$A23),K23)</f>
        <v>95.601344459510074</v>
      </c>
      <c r="L24" s="134">
        <f>IF(_xlfn.FORECAST.LINEAR($A24,L$3:L23,$A$3:$A23)&gt;0,_xlfn.FORECAST.LINEAR($A24,L$3:L23,$A$3:$A23),L23)</f>
        <v>260.6358519615942</v>
      </c>
      <c r="M24" s="134">
        <f>IF(_xlfn.FORECAST.LINEAR($A24,M$3:M23,$A$3:$A23)&gt;0,_xlfn.FORECAST.LINEAR($A24,M$3:M23,$A$3:$A23),M23)</f>
        <v>13.084405086005916</v>
      </c>
      <c r="N24" s="134">
        <f>IF(_xlfn.FORECAST.LINEAR($A24,N$3:N23,$A$3:$A23)&gt;0,_xlfn.FORECAST.LINEAR($A24,N$3:N23,$A$3:$A23),N23)</f>
        <v>9.9587787323059729E-2</v>
      </c>
      <c r="O24" s="134">
        <f>IF(_xlfn.FORECAST.LINEAR($A24,O$3:O23,$A$3:$A23)&gt;0,_xlfn.FORECAST.LINEAR($A24,O$3:O23,$A$3:$A23),O23)</f>
        <v>8.8310965235606886E-2</v>
      </c>
      <c r="P24" s="134">
        <f>IF(_xlfn.FORECAST.LINEAR($A24,P$3:P23,$A$3:$A23)&gt;0,_xlfn.FORECAST.LINEAR($A24,P$3:P23,$A$3:$A23),P23)</f>
        <v>4.2409137059392386</v>
      </c>
      <c r="Q24" s="134">
        <f>IF(_xlfn.FORECAST.LINEAR($A24,Q$3:Q23,$A$3:$A23)&gt;0,_xlfn.FORECAST.LINEAR($A24,Q$3:Q23,$A$3:$A23),Q23)</f>
        <v>12.585489840303183</v>
      </c>
      <c r="R24" s="134">
        <f>IF(_xlfn.FORECAST.LINEAR($A24,R$3:R23,$A$3:$A23)&gt;0,_xlfn.FORECAST.LINEAR($A24,R$3:R23,$A$3:$A23),R23)</f>
        <v>43.823242259768449</v>
      </c>
      <c r="S24" s="134">
        <f>IF(_xlfn.FORECAST.LINEAR($A24,S$3:S23,$A$3:$A23)&gt;0,_xlfn.FORECAST.LINEAR($A24,S$3:S23,$A$3:$A23),S23)</f>
        <v>38.630684512996112</v>
      </c>
      <c r="T24" s="134">
        <f>IF(_xlfn.FORECAST.LINEAR($A24,T$3:T23,$A$3:$A23)&gt;0,_xlfn.FORECAST.LINEAR($A24,T$3:T23,$A$3:$A23),T23)</f>
        <v>2.3563874180939024</v>
      </c>
      <c r="U24" s="134">
        <f>IF(_xlfn.FORECAST.LINEAR($A24,U$3:U23,$A$3:$A23)&gt;0,_xlfn.FORECAST.LINEAR($A24,U$3:U23,$A$3:$A23),U23)</f>
        <v>23.657508762766042</v>
      </c>
      <c r="V24" s="134">
        <f>IF(_xlfn.FORECAST.LINEAR($A24,V$3:V23,$A$3:$A23)&gt;0,_xlfn.FORECAST.LINEAR($A24,V$3:V23,$A$3:$A23),V23)</f>
        <v>80.941105000002608</v>
      </c>
      <c r="W24" s="134">
        <f>IF(_xlfn.FORECAST.LINEAR($A24,W$3:W23,$A$3:$A23)&gt;0,_xlfn.FORECAST.LINEAR($A24,W$3:W23,$A$3:$A23),W23)</f>
        <v>2.003077759400071</v>
      </c>
      <c r="X24" s="134">
        <f>IF(_xlfn.FORECAST.LINEAR($A24,X$3:X23,$A$3:$A23)&gt;0,_xlfn.FORECAST.LINEAR($A24,X$3:X23,$A$3:$A23),X23)</f>
        <v>2.3319526725824176</v>
      </c>
      <c r="Y24" s="134">
        <f>IF(_xlfn.FORECAST.LINEAR($A24,Y$3:Y23,$A$3:$A23)&gt;0,_xlfn.FORECAST.LINEAR($A24,Y$3:Y23,$A$3:$A23),Y23)</f>
        <v>6.3751592922176314</v>
      </c>
      <c r="Z24" s="134">
        <f>IF(_xlfn.FORECAST.LINEAR($A24,Z$3:Z23,$A$3:$A23)&gt;0,_xlfn.FORECAST.LINEAR($A24,Z$3:Z23,$A$3:$A23),Z23)</f>
        <v>72.749983040046573</v>
      </c>
      <c r="AA24" s="134">
        <f>IF(_xlfn.FORECAST.LINEAR($A24,AA$3:AA23,$A$3:$A23)&gt;0,_xlfn.FORECAST.LINEAR($A24,AA$3:AA23,$A$3:$A23),AA23)</f>
        <v>17.165730689753218</v>
      </c>
      <c r="AB24" s="134">
        <f>IF(_xlfn.FORECAST.LINEAR($A24,AB$3:AB23,$A$3:$A23)&gt;0,_xlfn.FORECAST.LINEAR($A24,AB$3:AB23,$A$3:$A23),AB23)</f>
        <v>92.629283487143312</v>
      </c>
      <c r="AC24" s="134">
        <f>IF(_xlfn.FORECAST.LINEAR($A24,AC$3:AC23,$A$3:$A23)&gt;0,_xlfn.FORECAST.LINEAR($A24,AC$3:AC23,$A$3:$A23),AC23)</f>
        <v>47.1086101203</v>
      </c>
      <c r="AD24" s="134">
        <f>IF(_xlfn.FORECAST.LINEAR($A24,AD$3:AD23,$A$3:$A23)&gt;0,_xlfn.FORECAST.LINEAR($A24,AD$3:AD23,$A$3:$A23),AD23)</f>
        <v>3.0138686031970074</v>
      </c>
    </row>
    <row r="25" spans="1:30" x14ac:dyDescent="0.35">
      <c r="A25" s="130">
        <v>2027</v>
      </c>
      <c r="B25" s="134">
        <f>IF(_xlfn.FORECAST.LINEAR($A25,B$3:B24,$A$3:$A24)&gt;0,_xlfn.FORECAST.LINEAR($A25,B$3:B24,$A$3:$A24),B24)</f>
        <v>2871.9355323042969</v>
      </c>
      <c r="C25" s="134">
        <f>IF(_xlfn.FORECAST.LINEAR($A25,C$3:C24,$A$3:$A24)&gt;0,_xlfn.FORECAST.LINEAR($A25,C$3:C24,$A$3:$A24),C24)</f>
        <v>36.455558335840465</v>
      </c>
      <c r="D25" s="134">
        <f>IF(_xlfn.FORECAST.LINEAR($A25,D$3:D24,$A$3:$A24)&gt;0,_xlfn.FORECAST.LINEAR($A25,D$3:D24,$A$3:$A24),D24)</f>
        <v>999.15687069154228</v>
      </c>
      <c r="E25" s="134">
        <f>IF(_xlfn.FORECAST.LINEAR($A25,E$3:E24,$A$3:$A24)&gt;0,_xlfn.FORECAST.LINEAR($A25,E$3:E24,$A$3:$A24),E24)</f>
        <v>1909.2342199485902</v>
      </c>
      <c r="F25" s="134">
        <f>IF(_xlfn.FORECAST.LINEAR($A25,F$3:F24,$A$3:$A24)&gt;0,_xlfn.FORECAST.LINEAR($A25,F$3:F24,$A$3:$A24),F24)</f>
        <v>412.4028162196779</v>
      </c>
      <c r="G25" s="134">
        <f>IF(_xlfn.FORECAST.LINEAR($A25,G$3:G24,$A$3:$A24)&gt;0,_xlfn.FORECAST.LINEAR($A25,G$3:G24,$A$3:$A24),G24)</f>
        <v>543.97975366199171</v>
      </c>
      <c r="H25" s="134">
        <f>IF(_xlfn.FORECAST.LINEAR($A25,H$3:H24,$A$3:$A24)&gt;0,_xlfn.FORECAST.LINEAR($A25,H$3:H24,$A$3:$A24),H24)</f>
        <v>141.30352482250237</v>
      </c>
      <c r="I25" s="134">
        <f>IF(_xlfn.FORECAST.LINEAR($A25,I$3:I24,$A$3:$A24)&gt;0,_xlfn.FORECAST.LINEAR($A25,I$3:I24,$A$3:$A24),I24)</f>
        <v>21.933114361464483</v>
      </c>
      <c r="J25" s="134">
        <f>IF(_xlfn.FORECAST.LINEAR($A25,J$3:J24,$A$3:$A24)&gt;0,_xlfn.FORECAST.LINEAR($A25,J$3:J24,$A$3:$A24),J24)</f>
        <v>13.514730396073446</v>
      </c>
      <c r="K25" s="134">
        <f>IF(_xlfn.FORECAST.LINEAR($A25,K$3:K24,$A$3:$A24)&gt;0,_xlfn.FORECAST.LINEAR($A25,K$3:K24,$A$3:$A24),K24)</f>
        <v>97.262768563511145</v>
      </c>
      <c r="L25" s="134">
        <f>IF(_xlfn.FORECAST.LINEAR($A25,L$3:L24,$A$3:$A24)&gt;0,_xlfn.FORECAST.LINEAR($A25,L$3:L24,$A$3:$A24),L24)</f>
        <v>258.47520519355476</v>
      </c>
      <c r="M25" s="134">
        <f>IF(_xlfn.FORECAST.LINEAR($A25,M$3:M24,$A$3:$A24)&gt;0,_xlfn.FORECAST.LINEAR($A25,M$3:M24,$A$3:$A24),M24)</f>
        <v>12.868640251237821</v>
      </c>
      <c r="N25" s="134">
        <f>IF(_xlfn.FORECAST.LINEAR($A25,N$3:N24,$A$3:$A24)&gt;0,_xlfn.FORECAST.LINEAR($A25,N$3:N24,$A$3:$A24),N24)</f>
        <v>9.9587787323059729E-2</v>
      </c>
      <c r="O25" s="134">
        <f>IF(_xlfn.FORECAST.LINEAR($A25,O$3:O24,$A$3:$A24)&gt;0,_xlfn.FORECAST.LINEAR($A25,O$3:O24,$A$3:$A24),O24)</f>
        <v>8.019978183178722E-2</v>
      </c>
      <c r="P25" s="134">
        <f>IF(_xlfn.FORECAST.LINEAR($A25,P$3:P24,$A$3:$A24)&gt;0,_xlfn.FORECAST.LINEAR($A25,P$3:P24,$A$3:$A24),P24)</f>
        <v>4.2546314484831349</v>
      </c>
      <c r="Q25" s="134">
        <f>IF(_xlfn.FORECAST.LINEAR($A25,Q$3:Q24,$A$3:$A24)&gt;0,_xlfn.FORECAST.LINEAR($A25,Q$3:Q24,$A$3:$A24),Q24)</f>
        <v>12.439983626467324</v>
      </c>
      <c r="R25" s="134">
        <f>IF(_xlfn.FORECAST.LINEAR($A25,R$3:R24,$A$3:$A24)&gt;0,_xlfn.FORECAST.LINEAR($A25,R$3:R24,$A$3:$A24),R24)</f>
        <v>43.936317514981056</v>
      </c>
      <c r="S25" s="134">
        <f>IF(_xlfn.FORECAST.LINEAR($A25,S$3:S24,$A$3:$A24)&gt;0,_xlfn.FORECAST.LINEAR($A25,S$3:S24,$A$3:$A24),S24)</f>
        <v>38.534699246076798</v>
      </c>
      <c r="T25" s="134">
        <f>IF(_xlfn.FORECAST.LINEAR($A25,T$3:T24,$A$3:$A24)&gt;0,_xlfn.FORECAST.LINEAR($A25,T$3:T24,$A$3:$A24),T24)</f>
        <v>2.3092398719814184</v>
      </c>
      <c r="U25" s="134">
        <f>IF(_xlfn.FORECAST.LINEAR($A25,U$3:U24,$A$3:$A24)&gt;0,_xlfn.FORECAST.LINEAR($A25,U$3:U24,$A$3:$A24),U24)</f>
        <v>23.465646036407747</v>
      </c>
      <c r="V25" s="134">
        <f>IF(_xlfn.FORECAST.LINEAR($A25,V$3:V24,$A$3:$A24)&gt;0,_xlfn.FORECAST.LINEAR($A25,V$3:V24,$A$3:$A24),V24)</f>
        <v>77.239911393853617</v>
      </c>
      <c r="W25" s="134">
        <f>IF(_xlfn.FORECAST.LINEAR($A25,W$3:W24,$A$3:$A24)&gt;0,_xlfn.FORECAST.LINEAR($A25,W$3:W24,$A$3:$A24),W24)</f>
        <v>1.5668566351565687</v>
      </c>
      <c r="X25" s="134">
        <f>IF(_xlfn.FORECAST.LINEAR($A25,X$3:X24,$A$3:$A24)&gt;0,_xlfn.FORECAST.LINEAR($A25,X$3:X24,$A$3:$A24),X24)</f>
        <v>2.149404583264527</v>
      </c>
      <c r="Y25" s="134">
        <f>IF(_xlfn.FORECAST.LINEAR($A25,Y$3:Y24,$A$3:$A24)&gt;0,_xlfn.FORECAST.LINEAR($A25,Y$3:Y24,$A$3:$A24),Y24)</f>
        <v>6.1398288706071185</v>
      </c>
      <c r="Z25" s="134">
        <f>IF(_xlfn.FORECAST.LINEAR($A25,Z$3:Z24,$A$3:$A24)&gt;0,_xlfn.FORECAST.LINEAR($A25,Z$3:Z24,$A$3:$A24),Z24)</f>
        <v>73.926457137542002</v>
      </c>
      <c r="AA25" s="134">
        <f>IF(_xlfn.FORECAST.LINEAR($A25,AA$3:AA24,$A$3:$A24)&gt;0,_xlfn.FORECAST.LINEAR($A25,AA$3:AA24,$A$3:$A24),AA24)</f>
        <v>17.467835456222474</v>
      </c>
      <c r="AB25" s="134">
        <f>IF(_xlfn.FORECAST.LINEAR($A25,AB$3:AB24,$A$3:$A24)&gt;0,_xlfn.FORECAST.LINEAR($A25,AB$3:AB24,$A$3:$A24),AB24)</f>
        <v>91.470849958419876</v>
      </c>
      <c r="AC25" s="134">
        <f>IF(_xlfn.FORECAST.LINEAR($A25,AC$3:AC24,$A$3:$A24)&gt;0,_xlfn.FORECAST.LINEAR($A25,AC$3:AC24,$A$3:$A24),AC24)</f>
        <v>37.128594729991164</v>
      </c>
      <c r="AD25" s="134">
        <f>IF(_xlfn.FORECAST.LINEAR($A25,AD$3:AD24,$A$3:$A24)&gt;0,_xlfn.FORECAST.LINEAR($A25,AD$3:AD24,$A$3:$A24),AD24)</f>
        <v>3.0138686031970074</v>
      </c>
    </row>
    <row r="26" spans="1:30" x14ac:dyDescent="0.35">
      <c r="A26" s="130">
        <v>2028</v>
      </c>
      <c r="B26" s="134">
        <f>IF(_xlfn.FORECAST.LINEAR($A26,B$3:B25,$A$3:$A25)&gt;0,_xlfn.FORECAST.LINEAR($A26,B$3:B25,$A$3:$A25),B25)</f>
        <v>2872.4205876899896</v>
      </c>
      <c r="C26" s="134">
        <f>IF(_xlfn.FORECAST.LINEAR($A26,C$3:C25,$A$3:$A25)&gt;0,_xlfn.FORECAST.LINEAR($A26,C$3:C25,$A$3:$A25),C25)</f>
        <v>36.635418593175586</v>
      </c>
      <c r="D26" s="134">
        <f>IF(_xlfn.FORECAST.LINEAR($A26,D$3:D25,$A$3:$A25)&gt;0,_xlfn.FORECAST.LINEAR($A26,D$3:D25,$A$3:$A25),D25)</f>
        <v>1008.1997019835435</v>
      </c>
      <c r="E26" s="134">
        <f>IF(_xlfn.FORECAST.LINEAR($A26,E$3:E25,$A$3:$A25)&gt;0,_xlfn.FORECAST.LINEAR($A26,E$3:E25,$A$3:$A25),E25)</f>
        <v>1900.8563042996175</v>
      </c>
      <c r="F26" s="134">
        <f>IF(_xlfn.FORECAST.LINEAR($A26,F$3:F25,$A$3:$A25)&gt;0,_xlfn.FORECAST.LINEAR($A26,F$3:F25,$A$3:$A25),F25)</f>
        <v>411.91321527818332</v>
      </c>
      <c r="G26" s="134">
        <f>IF(_xlfn.FORECAST.LINEAR($A26,G$3:G25,$A$3:$A25)&gt;0,_xlfn.FORECAST.LINEAR($A26,G$3:G25,$A$3:$A25),G25)</f>
        <v>554.94346478377702</v>
      </c>
      <c r="H26" s="134">
        <f>IF(_xlfn.FORECAST.LINEAR($A26,H$3:H25,$A$3:$A25)&gt;0,_xlfn.FORECAST.LINEAR($A26,H$3:H25,$A$3:$A25),H25)</f>
        <v>144.09823343049629</v>
      </c>
      <c r="I26" s="134">
        <f>IF(_xlfn.FORECAST.LINEAR($A26,I$3:I25,$A$3:$A25)&gt;0,_xlfn.FORECAST.LINEAR($A26,I$3:I25,$A$3:$A25),I25)</f>
        <v>21.961796073342938</v>
      </c>
      <c r="J26" s="134">
        <f>IF(_xlfn.FORECAST.LINEAR($A26,J$3:J25,$A$3:$A25)&gt;0,_xlfn.FORECAST.LINEAR($A26,J$3:J25,$A$3:$A25),J25)</f>
        <v>13.225706700168871</v>
      </c>
      <c r="K26" s="134">
        <f>IF(_xlfn.FORECAST.LINEAR($A26,K$3:K25,$A$3:$A25)&gt;0,_xlfn.FORECAST.LINEAR($A26,K$3:K25,$A$3:$A25),K25)</f>
        <v>98.924192667512671</v>
      </c>
      <c r="L26" s="134">
        <f>IF(_xlfn.FORECAST.LINEAR($A26,L$3:L25,$A$3:$A25)&gt;0,_xlfn.FORECAST.LINEAR($A26,L$3:L25,$A$3:$A25),L25)</f>
        <v>256.31455842551441</v>
      </c>
      <c r="M26" s="134">
        <f>IF(_xlfn.FORECAST.LINEAR($A26,M$3:M25,$A$3:$A25)&gt;0,_xlfn.FORECAST.LINEAR($A26,M$3:M25,$A$3:$A25),M25)</f>
        <v>12.652875416469783</v>
      </c>
      <c r="N26" s="134">
        <f>IF(_xlfn.FORECAST.LINEAR($A26,N$3:N25,$A$3:$A25)&gt;0,_xlfn.FORECAST.LINEAR($A26,N$3:N25,$A$3:$A25),N25)</f>
        <v>9.9587787323059729E-2</v>
      </c>
      <c r="O26" s="134">
        <f>IF(_xlfn.FORECAST.LINEAR($A26,O$3:O25,$A$3:$A25)&gt;0,_xlfn.FORECAST.LINEAR($A26,O$3:O25,$A$3:$A25),O25)</f>
        <v>7.2088598427971107E-2</v>
      </c>
      <c r="P26" s="134">
        <f>IF(_xlfn.FORECAST.LINEAR($A26,P$3:P25,$A$3:$A25)&gt;0,_xlfn.FORECAST.LINEAR($A26,P$3:P25,$A$3:$A25),P25)</f>
        <v>4.2683491910270348</v>
      </c>
      <c r="Q26" s="134">
        <f>IF(_xlfn.FORECAST.LINEAR($A26,Q$3:Q25,$A$3:$A25)&gt;0,_xlfn.FORECAST.LINEAR($A26,Q$3:Q25,$A$3:$A25),Q25)</f>
        <v>12.294477412631466</v>
      </c>
      <c r="R26" s="134">
        <f>IF(_xlfn.FORECAST.LINEAR($A26,R$3:R25,$A$3:$A25)&gt;0,_xlfn.FORECAST.LINEAR($A26,R$3:R25,$A$3:$A25),R25)</f>
        <v>44.049392770193634</v>
      </c>
      <c r="S26" s="134">
        <f>IF(_xlfn.FORECAST.LINEAR($A26,S$3:S25,$A$3:$A25)&gt;0,_xlfn.FORECAST.LINEAR($A26,S$3:S25,$A$3:$A25),S25)</f>
        <v>38.438713979157484</v>
      </c>
      <c r="T26" s="134">
        <f>IF(_xlfn.FORECAST.LINEAR($A26,T$3:T25,$A$3:$A25)&gt;0,_xlfn.FORECAST.LINEAR($A26,T$3:T25,$A$3:$A25),T25)</f>
        <v>2.2620923258689345</v>
      </c>
      <c r="U26" s="134">
        <f>IF(_xlfn.FORECAST.LINEAR($A26,U$3:U25,$A$3:$A25)&gt;0,_xlfn.FORECAST.LINEAR($A26,U$3:U25,$A$3:$A25),U25)</f>
        <v>23.27378331004951</v>
      </c>
      <c r="V26" s="134">
        <f>IF(_xlfn.FORECAST.LINEAR($A26,V$3:V25,$A$3:$A25)&gt;0,_xlfn.FORECAST.LINEAR($A26,V$3:V25,$A$3:$A25),V25)</f>
        <v>73.538717787704627</v>
      </c>
      <c r="W26" s="134">
        <f>IF(_xlfn.FORECAST.LINEAR($A26,W$3:W25,$A$3:$A25)&gt;0,_xlfn.FORECAST.LINEAR($A26,W$3:W25,$A$3:$A25),W25)</f>
        <v>1.1306355109129527</v>
      </c>
      <c r="X26" s="134">
        <f>IF(_xlfn.FORECAST.LINEAR($A26,X$3:X25,$A$3:$A25)&gt;0,_xlfn.FORECAST.LINEAR($A26,X$3:X25,$A$3:$A25),X25)</f>
        <v>1.9668564939466933</v>
      </c>
      <c r="Y26" s="134">
        <f>IF(_xlfn.FORECAST.LINEAR($A26,Y$3:Y25,$A$3:$A25)&gt;0,_xlfn.FORECAST.LINEAR($A26,Y$3:Y25,$A$3:$A25),Y25)</f>
        <v>5.9044984489965486</v>
      </c>
      <c r="Z26" s="134">
        <f>IF(_xlfn.FORECAST.LINEAR($A26,Z$3:Z25,$A$3:$A25)&gt;0,_xlfn.FORECAST.LINEAR($A26,Z$3:Z25,$A$3:$A25),Z25)</f>
        <v>75.102931235037886</v>
      </c>
      <c r="AA26" s="134">
        <f>IF(_xlfn.FORECAST.LINEAR($A26,AA$3:AA25,$A$3:$A25)&gt;0,_xlfn.FORECAST.LINEAR($A26,AA$3:AA25,$A$3:$A25),AA25)</f>
        <v>17.769940222691616</v>
      </c>
      <c r="AB26" s="134">
        <f>IF(_xlfn.FORECAST.LINEAR($A26,AB$3:AB25,$A$3:$A25)&gt;0,_xlfn.FORECAST.LINEAR($A26,AB$3:AB25,$A$3:$A25),AB25)</f>
        <v>90.312416429696441</v>
      </c>
      <c r="AC26" s="134">
        <f>IF(_xlfn.FORECAST.LINEAR($A26,AC$3:AC25,$A$3:$A25)&gt;0,_xlfn.FORECAST.LINEAR($A26,AC$3:AC25,$A$3:$A25),AC25)</f>
        <v>27.14857933967869</v>
      </c>
      <c r="AD26" s="134">
        <f>IF(_xlfn.FORECAST.LINEAR($A26,AD$3:AD25,$A$3:$A25)&gt;0,_xlfn.FORECAST.LINEAR($A26,AD$3:AD25,$A$3:$A25),AD25)</f>
        <v>3.0138686031970074</v>
      </c>
    </row>
    <row r="27" spans="1:30" x14ac:dyDescent="0.35">
      <c r="A27" s="130">
        <v>2029</v>
      </c>
      <c r="B27" s="134">
        <f>IF(_xlfn.FORECAST.LINEAR($A27,B$3:B26,$A$3:$A26)&gt;0,_xlfn.FORECAST.LINEAR($A27,B$3:B26,$A$3:$A26),B26)</f>
        <v>2872.9056430756827</v>
      </c>
      <c r="C27" s="134">
        <f>IF(_xlfn.FORECAST.LINEAR($A27,C$3:C26,$A$3:$A26)&gt;0,_xlfn.FORECAST.LINEAR($A27,C$3:C26,$A$3:$A26),C26)</f>
        <v>36.815278850510765</v>
      </c>
      <c r="D27" s="134">
        <f>IF(_xlfn.FORECAST.LINEAR($A27,D$3:D26,$A$3:$A26)&gt;0,_xlfn.FORECAST.LINEAR($A27,D$3:D26,$A$3:$A26),D26)</f>
        <v>1017.2425332755483</v>
      </c>
      <c r="E27" s="134">
        <f>IF(_xlfn.FORECAST.LINEAR($A27,E$3:E26,$A$3:$A26)&gt;0,_xlfn.FORECAST.LINEAR($A27,E$3:E26,$A$3:$A26),E26)</f>
        <v>1892.4783886506448</v>
      </c>
      <c r="F27" s="134">
        <f>IF(_xlfn.FORECAST.LINEAR($A27,F$3:F26,$A$3:$A26)&gt;0,_xlfn.FORECAST.LINEAR($A27,F$3:F26,$A$3:$A26),F26)</f>
        <v>411.42361433668862</v>
      </c>
      <c r="G27" s="134">
        <f>IF(_xlfn.FORECAST.LINEAR($A27,G$3:G26,$A$3:$A26)&gt;0,_xlfn.FORECAST.LINEAR($A27,G$3:G26,$A$3:$A26),G26)</f>
        <v>565.90717590556233</v>
      </c>
      <c r="H27" s="134">
        <f>IF(_xlfn.FORECAST.LINEAR($A27,H$3:H26,$A$3:$A26)&gt;0,_xlfn.FORECAST.LINEAR($A27,H$3:H26,$A$3:$A26),H26)</f>
        <v>146.89294203849022</v>
      </c>
      <c r="I27" s="134">
        <f>IF(_xlfn.FORECAST.LINEAR($A27,I$3:I26,$A$3:$A26)&gt;0,_xlfn.FORECAST.LINEAR($A27,I$3:I26,$A$3:$A26),I26)</f>
        <v>21.990477785221401</v>
      </c>
      <c r="J27" s="134">
        <f>IF(_xlfn.FORECAST.LINEAR($A27,J$3:J26,$A$3:$A26)&gt;0,_xlfn.FORECAST.LINEAR($A27,J$3:J26,$A$3:$A26),J26)</f>
        <v>12.936683004264296</v>
      </c>
      <c r="K27" s="134">
        <f>IF(_xlfn.FORECAST.LINEAR($A27,K$3:K26,$A$3:$A26)&gt;0,_xlfn.FORECAST.LINEAR($A27,K$3:K26,$A$3:$A26),K26)</f>
        <v>100.58561677151374</v>
      </c>
      <c r="L27" s="134">
        <f>IF(_xlfn.FORECAST.LINEAR($A27,L$3:L26,$A$3:$A26)&gt;0,_xlfn.FORECAST.LINEAR($A27,L$3:L26,$A$3:$A26),L26)</f>
        <v>254.15391165747496</v>
      </c>
      <c r="M27" s="134">
        <f>IF(_xlfn.FORECAST.LINEAR($A27,M$3:M26,$A$3:$A26)&gt;0,_xlfn.FORECAST.LINEAR($A27,M$3:M26,$A$3:$A26),M26)</f>
        <v>12.437110581701688</v>
      </c>
      <c r="N27" s="134">
        <f>IF(_xlfn.FORECAST.LINEAR($A27,N$3:N26,$A$3:$A26)&gt;0,_xlfn.FORECAST.LINEAR($A27,N$3:N26,$A$3:$A26),N26)</f>
        <v>9.9587787323059729E-2</v>
      </c>
      <c r="O27" s="134">
        <f>IF(_xlfn.FORECAST.LINEAR($A27,O$3:O26,$A$3:$A26)&gt;0,_xlfn.FORECAST.LINEAR($A27,O$3:O26,$A$3:$A26),O26)</f>
        <v>6.3977415024151441E-2</v>
      </c>
      <c r="P27" s="134">
        <f>IF(_xlfn.FORECAST.LINEAR($A27,P$3:P26,$A$3:$A26)&gt;0,_xlfn.FORECAST.LINEAR($A27,P$3:P26,$A$3:$A26),P26)</f>
        <v>4.2820669335709312</v>
      </c>
      <c r="Q27" s="134">
        <f>IF(_xlfn.FORECAST.LINEAR($A27,Q$3:Q26,$A$3:$A26)&gt;0,_xlfn.FORECAST.LINEAR($A27,Q$3:Q26,$A$3:$A26),Q26)</f>
        <v>12.14897119879555</v>
      </c>
      <c r="R27" s="134">
        <f>IF(_xlfn.FORECAST.LINEAR($A27,R$3:R26,$A$3:$A26)&gt;0,_xlfn.FORECAST.LINEAR($A27,R$3:R26,$A$3:$A26),R26)</f>
        <v>44.162468025406241</v>
      </c>
      <c r="S27" s="134">
        <f>IF(_xlfn.FORECAST.LINEAR($A27,S$3:S26,$A$3:$A26)&gt;0,_xlfn.FORECAST.LINEAR($A27,S$3:S26,$A$3:$A26),S26)</f>
        <v>38.34272871223817</v>
      </c>
      <c r="T27" s="134">
        <f>IF(_xlfn.FORECAST.LINEAR($A27,T$3:T26,$A$3:$A26)&gt;0,_xlfn.FORECAST.LINEAR($A27,T$3:T26,$A$3:$A26),T26)</f>
        <v>2.2149447797564505</v>
      </c>
      <c r="U27" s="134">
        <f>IF(_xlfn.FORECAST.LINEAR($A27,U$3:U26,$A$3:$A26)&gt;0,_xlfn.FORECAST.LINEAR($A27,U$3:U26,$A$3:$A26),U26)</f>
        <v>23.081920583691215</v>
      </c>
      <c r="V27" s="134">
        <f>IF(_xlfn.FORECAST.LINEAR($A27,V$3:V26,$A$3:$A26)&gt;0,_xlfn.FORECAST.LINEAR($A27,V$3:V26,$A$3:$A26),V26)</f>
        <v>69.837524181555636</v>
      </c>
      <c r="W27" s="134">
        <f>IF(_xlfn.FORECAST.LINEAR($A27,W$3:W26,$A$3:$A26)&gt;0,_xlfn.FORECAST.LINEAR($A27,W$3:W26,$A$3:$A26),W26)</f>
        <v>0.69441438666945032</v>
      </c>
      <c r="X27" s="134">
        <f>IF(_xlfn.FORECAST.LINEAR($A27,X$3:X26,$A$3:$A26)&gt;0,_xlfn.FORECAST.LINEAR($A27,X$3:X26,$A$3:$A26),X26)</f>
        <v>1.7843084046288027</v>
      </c>
      <c r="Y27" s="134">
        <f>IF(_xlfn.FORECAST.LINEAR($A27,Y$3:Y26,$A$3:$A26)&gt;0,_xlfn.FORECAST.LINEAR($A27,Y$3:Y26,$A$3:$A26),Y26)</f>
        <v>5.6691680273859788</v>
      </c>
      <c r="Z27" s="134">
        <f>IF(_xlfn.FORECAST.LINEAR($A27,Z$3:Z26,$A$3:$A26)&gt;0,_xlfn.FORECAST.LINEAR($A27,Z$3:Z26,$A$3:$A26),Z26)</f>
        <v>76.279405332533315</v>
      </c>
      <c r="AA27" s="134">
        <f>IF(_xlfn.FORECAST.LINEAR($A27,AA$3:AA26,$A$3:$A26)&gt;0,_xlfn.FORECAST.LINEAR($A27,AA$3:AA26,$A$3:$A26),AA26)</f>
        <v>18.072044989160872</v>
      </c>
      <c r="AB27" s="134">
        <f>IF(_xlfn.FORECAST.LINEAR($A27,AB$3:AB26,$A$3:$A26)&gt;0,_xlfn.FORECAST.LINEAR($A27,AB$3:AB26,$A$3:$A26),AB26)</f>
        <v>89.153982900973915</v>
      </c>
      <c r="AC27" s="134">
        <f>IF(_xlfn.FORECAST.LINEAR($A27,AC$3:AC26,$A$3:$A26)&gt;0,_xlfn.FORECAST.LINEAR($A27,AC$3:AC26,$A$3:$A26),AC26)</f>
        <v>17.168563949369855</v>
      </c>
      <c r="AD27" s="134">
        <f>IF(_xlfn.FORECAST.LINEAR($A27,AD$3:AD26,$A$3:$A26)&gt;0,_xlfn.FORECAST.LINEAR($A27,AD$3:AD26,$A$3:$A26),AD26)</f>
        <v>3.0138686031970074</v>
      </c>
    </row>
    <row r="28" spans="1:30" x14ac:dyDescent="0.35">
      <c r="A28" s="130">
        <v>2030</v>
      </c>
      <c r="B28" s="134">
        <f>IF(_xlfn.FORECAST.LINEAR($A28,B$3:B27,$A$3:$A27)&gt;0,_xlfn.FORECAST.LINEAR($A28,B$3:B27,$A$3:$A27),B27)</f>
        <v>2873.3906984613755</v>
      </c>
      <c r="C28" s="134">
        <f>IF(_xlfn.FORECAST.LINEAR($A28,C$3:C27,$A$3:$A27)&gt;0,_xlfn.FORECAST.LINEAR($A28,C$3:C27,$A$3:$A27),C27)</f>
        <v>36.995139107845887</v>
      </c>
      <c r="D28" s="134">
        <f>IF(_xlfn.FORECAST.LINEAR($A28,D$3:D27,$A$3:$A27)&gt;0,_xlfn.FORECAST.LINEAR($A28,D$3:D27,$A$3:$A27),D27)</f>
        <v>1026.2853645675495</v>
      </c>
      <c r="E28" s="134">
        <f>IF(_xlfn.FORECAST.LINEAR($A28,E$3:E27,$A$3:$A27)&gt;0,_xlfn.FORECAST.LINEAR($A28,E$3:E27,$A$3:$A27),E27)</f>
        <v>1884.1004730016684</v>
      </c>
      <c r="F28" s="134">
        <f>IF(_xlfn.FORECAST.LINEAR($A28,F$3:F27,$A$3:$A27)&gt;0,_xlfn.FORECAST.LINEAR($A28,F$3:F27,$A$3:$A27),F27)</f>
        <v>410.93401339519403</v>
      </c>
      <c r="G28" s="134">
        <f>IF(_xlfn.FORECAST.LINEAR($A28,G$3:G27,$A$3:$A27)&gt;0,_xlfn.FORECAST.LINEAR($A28,G$3:G27,$A$3:$A27),G27)</f>
        <v>576.87088702734764</v>
      </c>
      <c r="H28" s="134">
        <f>IF(_xlfn.FORECAST.LINEAR($A28,H$3:H27,$A$3:$A27)&gt;0,_xlfn.FORECAST.LINEAR($A28,H$3:H27,$A$3:$A27),H27)</f>
        <v>149.68765064648414</v>
      </c>
      <c r="I28" s="134">
        <f>IF(_xlfn.FORECAST.LINEAR($A28,I$3:I27,$A$3:$A27)&gt;0,_xlfn.FORECAST.LINEAR($A28,I$3:I27,$A$3:$A27),I27)</f>
        <v>22.019159497099857</v>
      </c>
      <c r="J28" s="134">
        <f>IF(_xlfn.FORECAST.LINEAR($A28,J$3:J27,$A$3:$A27)&gt;0,_xlfn.FORECAST.LINEAR($A28,J$3:J27,$A$3:$A27),J27)</f>
        <v>12.647659308359607</v>
      </c>
      <c r="K28" s="134">
        <f>IF(_xlfn.FORECAST.LINEAR($A28,K$3:K27,$A$3:$A27)&gt;0,_xlfn.FORECAST.LINEAR($A28,K$3:K27,$A$3:$A27),K27)</f>
        <v>102.24704087551481</v>
      </c>
      <c r="L28" s="134">
        <f>IF(_xlfn.FORECAST.LINEAR($A28,L$3:L27,$A$3:$A27)&gt;0,_xlfn.FORECAST.LINEAR($A28,L$3:L27,$A$3:$A27),L27)</f>
        <v>251.99326488943461</v>
      </c>
      <c r="M28" s="134">
        <f>IF(_xlfn.FORECAST.LINEAR($A28,M$3:M27,$A$3:$A27)&gt;0,_xlfn.FORECAST.LINEAR($A28,M$3:M27,$A$3:$A27),M27)</f>
        <v>12.221345746933594</v>
      </c>
      <c r="N28" s="134">
        <f>IF(_xlfn.FORECAST.LINEAR($A28,N$3:N27,$A$3:$A27)&gt;0,_xlfn.FORECAST.LINEAR($A28,N$3:N27,$A$3:$A27),N27)</f>
        <v>9.9587787323059729E-2</v>
      </c>
      <c r="O28" s="134">
        <f>IF(_xlfn.FORECAST.LINEAR($A28,O$3:O27,$A$3:$A27)&gt;0,_xlfn.FORECAST.LINEAR($A28,O$3:O27,$A$3:$A27),O27)</f>
        <v>5.5866231620331774E-2</v>
      </c>
      <c r="P28" s="134">
        <f>IF(_xlfn.FORECAST.LINEAR($A28,P$3:P27,$A$3:$A27)&gt;0,_xlfn.FORECAST.LINEAR($A28,P$3:P27,$A$3:$A27),P27)</f>
        <v>4.2957846761148311</v>
      </c>
      <c r="Q28" s="134">
        <f>IF(_xlfn.FORECAST.LINEAR($A28,Q$3:Q27,$A$3:$A27)&gt;0,_xlfn.FORECAST.LINEAR($A28,Q$3:Q27,$A$3:$A27),Q27)</f>
        <v>12.003464984959692</v>
      </c>
      <c r="R28" s="134">
        <f>IF(_xlfn.FORECAST.LINEAR($A28,R$3:R27,$A$3:$A27)&gt;0,_xlfn.FORECAST.LINEAR($A28,R$3:R27,$A$3:$A27),R27)</f>
        <v>44.27554328061882</v>
      </c>
      <c r="S28" s="134">
        <f>IF(_xlfn.FORECAST.LINEAR($A28,S$3:S27,$A$3:$A27)&gt;0,_xlfn.FORECAST.LINEAR($A28,S$3:S27,$A$3:$A27),S27)</f>
        <v>38.246743445318856</v>
      </c>
      <c r="T28" s="134">
        <f>IF(_xlfn.FORECAST.LINEAR($A28,T$3:T27,$A$3:$A27)&gt;0,_xlfn.FORECAST.LINEAR($A28,T$3:T27,$A$3:$A27),T27)</f>
        <v>2.1677972336439666</v>
      </c>
      <c r="U28" s="134">
        <f>IF(_xlfn.FORECAST.LINEAR($A28,U$3:U27,$A$3:$A27)&gt;0,_xlfn.FORECAST.LINEAR($A28,U$3:U27,$A$3:$A27),U27)</f>
        <v>22.89005785733292</v>
      </c>
      <c r="V28" s="134">
        <f>IF(_xlfn.FORECAST.LINEAR($A28,V$3:V27,$A$3:$A27)&gt;0,_xlfn.FORECAST.LINEAR($A28,V$3:V27,$A$3:$A27),V27)</f>
        <v>66.136330575406646</v>
      </c>
      <c r="W28" s="134">
        <f>IF(_xlfn.FORECAST.LINEAR($A28,W$3:W27,$A$3:$A27)&gt;0,_xlfn.FORECAST.LINEAR($A28,W$3:W27,$A$3:$A27),W27)</f>
        <v>0.25819326242583429</v>
      </c>
      <c r="X28" s="134">
        <f>IF(_xlfn.FORECAST.LINEAR($A28,X$3:X27,$A$3:$A27)&gt;0,_xlfn.FORECAST.LINEAR($A28,X$3:X27,$A$3:$A27),X27)</f>
        <v>1.601760315310969</v>
      </c>
      <c r="Y28" s="134">
        <f>IF(_xlfn.FORECAST.LINEAR($A28,Y$3:Y27,$A$3:$A27)&gt;0,_xlfn.FORECAST.LINEAR($A28,Y$3:Y27,$A$3:$A27),Y27)</f>
        <v>5.433837605775409</v>
      </c>
      <c r="Z28" s="134">
        <f>IF(_xlfn.FORECAST.LINEAR($A28,Z$3:Z27,$A$3:$A27)&gt;0,_xlfn.FORECAST.LINEAR($A28,Z$3:Z27,$A$3:$A27),Z27)</f>
        <v>77.455879430029199</v>
      </c>
      <c r="AA28" s="134">
        <f>IF(_xlfn.FORECAST.LINEAR($A28,AA$3:AA27,$A$3:$A27)&gt;0,_xlfn.FORECAST.LINEAR($A28,AA$3:AA27,$A$3:$A27),AA27)</f>
        <v>18.374149755630015</v>
      </c>
      <c r="AB28" s="134">
        <f>IF(_xlfn.FORECAST.LINEAR($A28,AB$3:AB27,$A$3:$A27)&gt;0,_xlfn.FORECAST.LINEAR($A28,AB$3:AB27,$A$3:$A27),AB27)</f>
        <v>87.99554937225048</v>
      </c>
      <c r="AC28" s="134">
        <f>IF(_xlfn.FORECAST.LINEAR($A28,AC$3:AC27,$A$3:$A27)&gt;0,_xlfn.FORECAST.LINEAR($A28,AC$3:AC27,$A$3:$A27),AC27)</f>
        <v>7.1885485590610188</v>
      </c>
      <c r="AD28" s="134">
        <f>IF(_xlfn.FORECAST.LINEAR($A28,AD$3:AD27,$A$3:$A27)&gt;0,_xlfn.FORECAST.LINEAR($A28,AD$3:AD27,$A$3:$A27),AD27)</f>
        <v>3.0138686031970074</v>
      </c>
    </row>
    <row r="31" spans="1:30" s="133" customFormat="1" ht="12" x14ac:dyDescent="0.3">
      <c r="A31" s="133" t="s">
        <v>341</v>
      </c>
      <c r="B31" s="140">
        <f>SQRT(SUMXMY2(B36:B50,B6:B20)/(COUNT(B6:B20)-1))</f>
        <v>93.931825992997474</v>
      </c>
      <c r="C31" s="140">
        <f t="shared" ref="C31:AD31" si="0">SQRT(SUMXMY2(C36:C50,C6:C20)/(COUNT(C6:C20)-1))</f>
        <v>4.3406110163897083</v>
      </c>
      <c r="D31" s="140">
        <f t="shared" si="0"/>
        <v>34.944328034772454</v>
      </c>
      <c r="E31" s="140">
        <f t="shared" si="0"/>
        <v>100.0039292977507</v>
      </c>
      <c r="F31" s="140">
        <f t="shared" si="0"/>
        <v>43.208011511837896</v>
      </c>
      <c r="G31" s="140">
        <f t="shared" si="0"/>
        <v>33.204438915272235</v>
      </c>
      <c r="H31" s="140">
        <f t="shared" si="0"/>
        <v>7.9867464198849483</v>
      </c>
      <c r="I31" s="140">
        <f t="shared" si="0"/>
        <v>4.0783285025507228</v>
      </c>
      <c r="J31" s="140">
        <f t="shared" si="0"/>
        <v>3.2080155978210807</v>
      </c>
      <c r="K31" s="140">
        <f t="shared" si="0"/>
        <v>4.8216616885764596</v>
      </c>
      <c r="L31" s="140">
        <f t="shared" si="0"/>
        <v>13.230826033467558</v>
      </c>
      <c r="M31" s="140">
        <f t="shared" si="0"/>
        <v>1.9698264475156249</v>
      </c>
      <c r="N31" s="140">
        <f t="shared" si="0"/>
        <v>0.4314302429932641</v>
      </c>
      <c r="O31" s="140">
        <f t="shared" si="0"/>
        <v>5.9097646503681579E-2</v>
      </c>
      <c r="P31" s="140">
        <f t="shared" si="0"/>
        <v>0.84916324306750923</v>
      </c>
      <c r="Q31" s="140">
        <f t="shared" si="0"/>
        <v>1.9493089439444995</v>
      </c>
      <c r="R31" s="140">
        <f t="shared" si="0"/>
        <v>7.7008184990017874</v>
      </c>
      <c r="S31" s="140">
        <f t="shared" si="0"/>
        <v>5.3872841907062163</v>
      </c>
      <c r="T31" s="140">
        <f t="shared" si="0"/>
        <v>0.39160663719344158</v>
      </c>
      <c r="U31" s="140">
        <f t="shared" si="0"/>
        <v>3.1346321184543289</v>
      </c>
      <c r="V31" s="140">
        <f t="shared" si="0"/>
        <v>17.273848471720832</v>
      </c>
      <c r="W31" s="140">
        <f t="shared" si="0"/>
        <v>1.8308506772875619</v>
      </c>
      <c r="X31" s="140">
        <f t="shared" si="0"/>
        <v>0.91571612441877059</v>
      </c>
      <c r="Y31" s="140">
        <f t="shared" si="0"/>
        <v>1.5714803115732319</v>
      </c>
      <c r="Z31" s="140">
        <f t="shared" si="0"/>
        <v>4.6016085435750202</v>
      </c>
      <c r="AA31" s="140">
        <f t="shared" si="0"/>
        <v>4.6681926537535343</v>
      </c>
      <c r="AB31" s="140">
        <f t="shared" si="0"/>
        <v>11.541884345486192</v>
      </c>
      <c r="AC31" s="140">
        <f t="shared" si="0"/>
        <v>66.878082688852089</v>
      </c>
      <c r="AD31" s="140">
        <f t="shared" si="0"/>
        <v>28.389143738999735</v>
      </c>
    </row>
    <row r="32" spans="1:30" s="133" customFormat="1" ht="12" x14ac:dyDescent="0.3">
      <c r="A32" s="133" t="s">
        <v>342</v>
      </c>
      <c r="B32" s="138">
        <f>B31/AVERAGE(B6:B20)</f>
        <v>3.2728972415661819E-2</v>
      </c>
      <c r="C32" s="138">
        <f t="shared" ref="C32:AD32" si="1">C31/AVERAGE(C6:C20)</f>
        <v>0.12596231393579752</v>
      </c>
      <c r="D32" s="138">
        <f t="shared" si="1"/>
        <v>3.9286786460569545E-2</v>
      </c>
      <c r="E32" s="138">
        <f t="shared" si="1"/>
        <v>4.9630185817323945E-2</v>
      </c>
      <c r="F32" s="138">
        <f t="shared" si="1"/>
        <v>0.10384005599853705</v>
      </c>
      <c r="G32" s="138">
        <f t="shared" si="1"/>
        <v>8.0612163106161136E-2</v>
      </c>
      <c r="H32" s="138">
        <f t="shared" si="1"/>
        <v>7.4270017435787122E-2</v>
      </c>
      <c r="I32" s="138">
        <f t="shared" si="1"/>
        <v>0.18441380328354121</v>
      </c>
      <c r="J32" s="138">
        <f t="shared" si="1"/>
        <v>0.19141064012645101</v>
      </c>
      <c r="K32" s="138">
        <f t="shared" si="1"/>
        <v>6.2678471791447268E-2</v>
      </c>
      <c r="L32" s="138">
        <f t="shared" si="1"/>
        <v>4.6479826180917172E-2</v>
      </c>
      <c r="M32" s="138">
        <f t="shared" si="1"/>
        <v>0.13059254636217046</v>
      </c>
      <c r="N32" s="138">
        <f t="shared" si="1"/>
        <v>0.30959163246444554</v>
      </c>
      <c r="O32" s="138">
        <f t="shared" si="1"/>
        <v>0.34034402796154806</v>
      </c>
      <c r="P32" s="138">
        <f t="shared" si="1"/>
        <v>0.21389518638905891</v>
      </c>
      <c r="Q32" s="138">
        <f t="shared" si="1"/>
        <v>0.14126947978660692</v>
      </c>
      <c r="R32" s="138">
        <f t="shared" si="1"/>
        <v>0.18095263456679064</v>
      </c>
      <c r="S32" s="138">
        <f t="shared" si="1"/>
        <v>0.13941068126330231</v>
      </c>
      <c r="T32" s="138">
        <f t="shared" si="1"/>
        <v>0.13800897265290749</v>
      </c>
      <c r="U32" s="138">
        <f t="shared" si="1"/>
        <v>0.12247709991527919</v>
      </c>
      <c r="V32" s="138">
        <f t="shared" si="1"/>
        <v>0.14604954216510052</v>
      </c>
      <c r="W32" s="138">
        <f t="shared" si="1"/>
        <v>0.27133052163971638</v>
      </c>
      <c r="X32" s="138">
        <f t="shared" si="1"/>
        <v>0.21312751488548454</v>
      </c>
      <c r="Y32" s="138">
        <f t="shared" si="1"/>
        <v>0.18231728181201229</v>
      </c>
      <c r="Z32" s="138">
        <f t="shared" si="1"/>
        <v>7.6018346420731908E-2</v>
      </c>
      <c r="AA32" s="138">
        <f t="shared" si="1"/>
        <v>0.33326842983378829</v>
      </c>
      <c r="AB32" s="138">
        <f t="shared" si="1"/>
        <v>0.10879848148019401</v>
      </c>
      <c r="AC32" s="138">
        <f t="shared" si="1"/>
        <v>0.4033743611998078</v>
      </c>
      <c r="AD32" s="138">
        <f t="shared" si="1"/>
        <v>0.56137639635155678</v>
      </c>
    </row>
    <row r="33" spans="1:30" s="130" customFormat="1" ht="10.5" x14ac:dyDescent="0.25">
      <c r="A33" s="129" t="s">
        <v>343</v>
      </c>
      <c r="B33" s="141">
        <f>1/B32</f>
        <v>30.553968737541826</v>
      </c>
      <c r="C33" s="141">
        <f t="shared" ref="C33:AD33" si="2">1/C32</f>
        <v>7.9388824224815053</v>
      </c>
      <c r="D33" s="141">
        <f t="shared" si="2"/>
        <v>25.45385077508584</v>
      </c>
      <c r="E33" s="141">
        <f t="shared" si="2"/>
        <v>20.149027925882546</v>
      </c>
      <c r="F33" s="141">
        <f t="shared" si="2"/>
        <v>9.6301951148224401</v>
      </c>
      <c r="G33" s="141">
        <f t="shared" si="2"/>
        <v>12.405075877731541</v>
      </c>
      <c r="H33" s="141">
        <f t="shared" si="2"/>
        <v>13.464383536257909</v>
      </c>
      <c r="I33" s="141">
        <f t="shared" si="2"/>
        <v>5.4225875839807554</v>
      </c>
      <c r="J33" s="141">
        <f t="shared" si="2"/>
        <v>5.2243699688761982</v>
      </c>
      <c r="K33" s="141">
        <f t="shared" si="2"/>
        <v>15.95444131642747</v>
      </c>
      <c r="L33" s="141">
        <f t="shared" si="2"/>
        <v>21.514710405921473</v>
      </c>
      <c r="M33" s="141">
        <f t="shared" si="2"/>
        <v>7.6574048661760079</v>
      </c>
      <c r="N33" s="141">
        <f t="shared" si="2"/>
        <v>3.2300614588310719</v>
      </c>
      <c r="O33" s="141">
        <f t="shared" si="2"/>
        <v>2.9382034583929282</v>
      </c>
      <c r="P33" s="141">
        <f t="shared" si="2"/>
        <v>4.6751870244572817</v>
      </c>
      <c r="Q33" s="141">
        <f t="shared" si="2"/>
        <v>7.0786697983919753</v>
      </c>
      <c r="R33" s="141">
        <f t="shared" si="2"/>
        <v>5.5263080440583163</v>
      </c>
      <c r="S33" s="141">
        <f t="shared" si="2"/>
        <v>7.1730515261690675</v>
      </c>
      <c r="T33" s="141">
        <f t="shared" si="2"/>
        <v>7.2459056884294011</v>
      </c>
      <c r="U33" s="141">
        <f t="shared" si="2"/>
        <v>8.1647916279184258</v>
      </c>
      <c r="V33" s="141">
        <f t="shared" si="2"/>
        <v>6.8469916795052876</v>
      </c>
      <c r="W33" s="141">
        <f t="shared" si="2"/>
        <v>3.6855418769578763</v>
      </c>
      <c r="X33" s="141">
        <f t="shared" si="2"/>
        <v>4.6920267452905344</v>
      </c>
      <c r="Y33" s="141">
        <f t="shared" si="2"/>
        <v>5.4849435558780542</v>
      </c>
      <c r="Z33" s="141">
        <f t="shared" si="2"/>
        <v>13.154719184042625</v>
      </c>
      <c r="AA33" s="141">
        <f t="shared" si="2"/>
        <v>3.0005842452545903</v>
      </c>
      <c r="AB33" s="141">
        <f t="shared" si="2"/>
        <v>9.1913047534771231</v>
      </c>
      <c r="AC33" s="141">
        <f t="shared" si="2"/>
        <v>2.4790866653635906</v>
      </c>
      <c r="AD33" s="141">
        <f t="shared" si="2"/>
        <v>1.7813360278399721</v>
      </c>
    </row>
    <row r="34" spans="1:30" s="130" customFormat="1" ht="10.5" x14ac:dyDescent="0.25">
      <c r="A34" s="129" t="s">
        <v>344</v>
      </c>
      <c r="B34" s="138">
        <f>B33/SUM(B33,Экспон!B33,Нейрон!B36)</f>
        <v>0.31584206063848708</v>
      </c>
      <c r="C34" s="138">
        <f>C33/SUM(C33,Экспон!C33,Нейрон!C36)</f>
        <v>0.32122523922985891</v>
      </c>
      <c r="D34" s="138">
        <f>D33/SUM(D33,Экспон!D33,Нейрон!D36)</f>
        <v>0.33963566310147181</v>
      </c>
      <c r="E34" s="138">
        <f>E33/SUM(E33,Экспон!E33,Нейрон!E36)</f>
        <v>0.30449028234979508</v>
      </c>
      <c r="F34" s="138">
        <f>F33/SUM(F33,Экспон!F33,Нейрон!F36)</f>
        <v>0.28389549779923662</v>
      </c>
      <c r="G34" s="138">
        <f>G33/SUM(G33,Экспон!G33,Нейрон!G36)</f>
        <v>0.29110500616800361</v>
      </c>
      <c r="H34" s="138">
        <f>H33/SUM(H33,Экспон!H33,Нейрон!H36)</f>
        <v>0.31715005661776424</v>
      </c>
      <c r="I34" s="138">
        <f>I33/SUM(I33,Экспон!I33,Нейрон!I36)</f>
        <v>0.28386466338339106</v>
      </c>
      <c r="J34" s="138">
        <f>J33/SUM(J33,Экспон!J33,Нейрон!J36)</f>
        <v>0.31215762593715995</v>
      </c>
      <c r="K34" s="138">
        <f>K33/SUM(K33,Экспон!K33,Нейрон!K36)</f>
        <v>0.29565266680573909</v>
      </c>
      <c r="L34" s="138">
        <f>L33/SUM(L33,Экспон!L33,Нейрон!L36)</f>
        <v>0.32128227296670647</v>
      </c>
      <c r="M34" s="138">
        <f>M33/SUM(M33,Экспон!M33,Нейрон!M36)</f>
        <v>0.20625445811384818</v>
      </c>
      <c r="N34" s="138">
        <f>N33/SUM(N33,Экспон!N33,Нейрон!N36)</f>
        <v>0.25644900607491478</v>
      </c>
      <c r="O34" s="138">
        <f>O33/SUM(O33,Экспон!O33,Нейрон!O36)</f>
        <v>0.33662914784275993</v>
      </c>
      <c r="P34" s="138">
        <f>P33/SUM(P33,Экспон!P33,Нейрон!P36)</f>
        <v>0.30385121681323007</v>
      </c>
      <c r="Q34" s="138">
        <f>Q33/SUM(Q33,Экспон!Q33,Нейрон!Q36)</f>
        <v>0.24016623691998742</v>
      </c>
      <c r="R34" s="138">
        <f>R33/SUM(R33,Экспон!R33,Нейрон!R36)</f>
        <v>0.29200267689775006</v>
      </c>
      <c r="S34" s="138">
        <f>S33/SUM(S33,Экспон!S33,Нейрон!S36)</f>
        <v>0.14688626062782167</v>
      </c>
      <c r="T34" s="138">
        <f>T33/SUM(T33,Экспон!T33,Нейрон!T36)</f>
        <v>0.32882346213812247</v>
      </c>
      <c r="U34" s="138">
        <f>U33/SUM(U33,Экспон!U33,Нейрон!U36)</f>
        <v>0.27591157984883441</v>
      </c>
      <c r="V34" s="138">
        <f>V33/SUM(V33,Экспон!V33,Нейрон!V36)</f>
        <v>0.23668182281465486</v>
      </c>
      <c r="W34" s="138">
        <f>W33/SUM(W33,Экспон!W33,Нейрон!W36)</f>
        <v>0.2912597456188179</v>
      </c>
      <c r="X34" s="138">
        <f>X33/SUM(X33,Экспон!X33,Нейрон!X36)</f>
        <v>0.37788624641878182</v>
      </c>
      <c r="Y34" s="138">
        <f>Y33/SUM(Y33,Экспон!Y33,Нейрон!Y36)</f>
        <v>0.19211212238920444</v>
      </c>
      <c r="Z34" s="138">
        <f>Z33/SUM(Z33,Экспон!Z33,Нейрон!Z36)</f>
        <v>0.22768678835233805</v>
      </c>
      <c r="AA34" s="138">
        <f>AA33/SUM(AA33,Экспон!AA33,Нейрон!AA36)</f>
        <v>0.23907070147878678</v>
      </c>
      <c r="AB34" s="138">
        <f>AB33/SUM(AB33,Экспон!AB33,Нейрон!AB36)</f>
        <v>0.27519356059118472</v>
      </c>
      <c r="AC34" s="138">
        <f>AC33/SUM(AC33,Экспон!AC33,Нейрон!AC36)</f>
        <v>0.25983503673185976</v>
      </c>
      <c r="AD34" s="138">
        <f>AD33/SUM(AD33,Экспон!AD33,Нейрон!AD36)</f>
        <v>0.28466117769887184</v>
      </c>
    </row>
    <row r="35" spans="1:30" s="133" customFormat="1" ht="12" x14ac:dyDescent="0.3"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</row>
    <row r="36" spans="1:30" x14ac:dyDescent="0.35">
      <c r="A36" s="133">
        <v>2008</v>
      </c>
      <c r="B36" s="114">
        <f>_xlfn.FORECAST.LINEAR($A36,B$3:B5,$A$3:$A5)</f>
        <v>2923.3933333333262</v>
      </c>
      <c r="C36" s="114">
        <f>_xlfn.FORECAST.LINEAR($A36,C$3:C5,$A$3:$A5)</f>
        <v>31.566666666666663</v>
      </c>
      <c r="D36" s="114">
        <f>_xlfn.FORECAST.LINEAR($A36,D$3:D5,$A$3:$A5)</f>
        <v>843.4333333333343</v>
      </c>
      <c r="E36" s="114">
        <f>_xlfn.FORECAST.LINEAR($A36,E$3:E5,$A$3:$A5)</f>
        <v>2111.5266666666648</v>
      </c>
      <c r="F36" s="114">
        <f>_xlfn.FORECAST.LINEAR($A36,F$3:F5,$A$3:$A5)</f>
        <v>440.56666666666661</v>
      </c>
      <c r="G36" s="114">
        <f>_xlfn.FORECAST.LINEAR($A36,G$3:G5,$A$3:$A5)</f>
        <v>337.40000000000146</v>
      </c>
      <c r="H36" s="114">
        <f>_xlfn.FORECAST.LINEAR($A36,H$3:H5,$A$3:$A5)</f>
        <v>87.566666666666606</v>
      </c>
      <c r="I36" s="114">
        <f>_xlfn.FORECAST.LINEAR($A36,I$3:I5,$A$3:$A5)</f>
        <v>23.099999999999454</v>
      </c>
      <c r="J36" s="114">
        <f>_xlfn.FORECAST.LINEAR($A36,J$3:J5,$A$3:$A5)</f>
        <v>19.899999999999977</v>
      </c>
      <c r="K36" s="114">
        <f>_xlfn.FORECAST.LINEAR($A36,K$3:K5,$A$3:$A5)</f>
        <v>74.166666666667879</v>
      </c>
      <c r="L36" s="114">
        <f>_xlfn.FORECAST.LINEAR($A36,L$3:L5,$A$3:$A5)</f>
        <v>300.80666666666684</v>
      </c>
      <c r="M36" s="114">
        <f>_xlfn.FORECAST.LINEAR($A36,M$3:M5,$A$3:$A5)</f>
        <v>19.28</v>
      </c>
      <c r="N36" s="114">
        <f>_xlfn.FORECAST.LINEAR($A36,N$3:N5,$A$3:$A5)</f>
        <v>2.6066666666666833</v>
      </c>
      <c r="O36" s="114">
        <f>_xlfn.FORECAST.LINEAR($A36,O$3:O5,$A$3:$A5)</f>
        <v>0.28000000000000114</v>
      </c>
      <c r="P36" s="114">
        <f>_xlfn.FORECAST.LINEAR($A36,P$3:P5,$A$3:$A5)</f>
        <v>4.6666666666666572</v>
      </c>
      <c r="Q36" s="114">
        <f>_xlfn.FORECAST.LINEAR($A36,Q$3:Q5,$A$3:$A5)</f>
        <v>17.333333333333343</v>
      </c>
      <c r="R36" s="114">
        <f>_xlfn.FORECAST.LINEAR($A36,R$3:R5,$A$3:$A5)</f>
        <v>40.293333333333521</v>
      </c>
      <c r="S36" s="114">
        <f>_xlfn.FORECAST.LINEAR($A36,S$3:S5,$A$3:$A5)</f>
        <v>44.466666666666697</v>
      </c>
      <c r="T36" s="114">
        <f>_xlfn.FORECAST.LINEAR($A36,T$3:T5,$A$3:$A5)</f>
        <v>3.4466666666666583</v>
      </c>
      <c r="U36" s="114">
        <f>_xlfn.FORECAST.LINEAR($A36,U$3:U5,$A$3:$A5)</f>
        <v>29.96666666666647</v>
      </c>
      <c r="V36" s="114">
        <f>_xlfn.FORECAST.LINEAR($A36,V$3:V5,$A$3:$A5)</f>
        <v>168.06666666666661</v>
      </c>
      <c r="W36" s="114">
        <f>_xlfn.FORECAST.LINEAR($A36,W$3:W5,$A$3:$A5)</f>
        <v>10.186666666666611</v>
      </c>
      <c r="X36" s="114">
        <f>_xlfn.FORECAST.LINEAR($A36,X$3:X5,$A$3:$A5)</f>
        <v>5.3999999999999773</v>
      </c>
      <c r="Y36" s="114">
        <f>_xlfn.FORECAST.LINEAR($A36,Y$3:Y5,$A$3:$A5)</f>
        <v>11.11333333333323</v>
      </c>
      <c r="Z36" s="114">
        <f>_xlfn.FORECAST.LINEAR($A36,Z$3:Z5,$A$3:$A5)</f>
        <v>49.199999999999818</v>
      </c>
      <c r="AA36" s="114">
        <f>_xlfn.FORECAST.LINEAR($A36,AA$3:AA5,$A$3:$A5)</f>
        <v>12.700000000000273</v>
      </c>
      <c r="AB36" s="114">
        <f>_xlfn.FORECAST.LINEAR($A36,AB$3:AB5,$A$3:$A5)</f>
        <v>117.83333333333303</v>
      </c>
      <c r="AC36" s="114">
        <f>_xlfn.FORECAST.LINEAR($A36,AC$3:AC5,$A$3:$A5)</f>
        <v>208.68000000000029</v>
      </c>
      <c r="AD36" s="114">
        <f>_xlfn.FORECAST.LINEAR($A36,AD$3:AD5,$A$3:$A5)</f>
        <v>82.5</v>
      </c>
    </row>
    <row r="37" spans="1:30" x14ac:dyDescent="0.35">
      <c r="A37" s="133">
        <v>2009</v>
      </c>
      <c r="B37" s="114">
        <f>_xlfn.FORECAST.LINEAR($A37,B$3:B6,$A$3:$A6)</f>
        <v>2866.130000000001</v>
      </c>
      <c r="C37" s="114">
        <f>_xlfn.FORECAST.LINEAR($A37,C$3:C6,$A$3:$A6)</f>
        <v>37.449999999999818</v>
      </c>
      <c r="D37" s="114">
        <f>_xlfn.FORECAST.LINEAR($A37,D$3:D6,$A$3:$A6)</f>
        <v>833.35000000000036</v>
      </c>
      <c r="E37" s="114">
        <f>_xlfn.FORECAST.LINEAR($A37,E$3:E6,$A$3:$A6)</f>
        <v>2070.2300000000014</v>
      </c>
      <c r="F37" s="114">
        <f>_xlfn.FORECAST.LINEAR($A37,F$3:F6,$A$3:$A6)</f>
        <v>441.69999999999982</v>
      </c>
      <c r="G37" s="114">
        <f>_xlfn.FORECAST.LINEAR($A37,G$3:G6,$A$3:$A6)</f>
        <v>350.45000000000073</v>
      </c>
      <c r="H37" s="114">
        <f>_xlfn.FORECAST.LINEAR($A37,H$3:H6,$A$3:$A6)</f>
        <v>87.699999999999818</v>
      </c>
      <c r="I37" s="114">
        <f>_xlfn.FORECAST.LINEAR($A37,I$3:I6,$A$3:$A6)</f>
        <v>24.339999999999691</v>
      </c>
      <c r="J37" s="114">
        <f>_xlfn.FORECAST.LINEAR($A37,J$3:J6,$A$3:$A6)</f>
        <v>20.319999999999993</v>
      </c>
      <c r="K37" s="114">
        <f>_xlfn.FORECAST.LINEAR($A37,K$3:K6,$A$3:$A6)</f>
        <v>76</v>
      </c>
      <c r="L37" s="114">
        <f>_xlfn.FORECAST.LINEAR($A37,L$3:L6,$A$3:$A6)</f>
        <v>298.41499999999996</v>
      </c>
      <c r="M37" s="114">
        <f>_xlfn.FORECAST.LINEAR($A37,M$3:M6,$A$3:$A6)</f>
        <v>15.324999999999818</v>
      </c>
      <c r="N37" s="114">
        <f>_xlfn.FORECAST.LINEAR($A37,N$3:N6,$A$3:$A6)</f>
        <v>1.7999999999999545</v>
      </c>
      <c r="O37" s="114">
        <f>_xlfn.FORECAST.LINEAR($A37,O$3:O6,$A$3:$A6)</f>
        <v>0.21500000000000341</v>
      </c>
      <c r="P37" s="114">
        <f>_xlfn.FORECAST.LINEAR($A37,P$3:P6,$A$3:$A6)</f>
        <v>3.9599999999999795</v>
      </c>
      <c r="Q37" s="114">
        <f>_xlfn.FORECAST.LINEAR($A37,Q$3:Q6,$A$3:$A6)</f>
        <v>14.150000000000091</v>
      </c>
      <c r="R37" s="114">
        <f>_xlfn.FORECAST.LINEAR($A37,R$3:R6,$A$3:$A6)</f>
        <v>35.010000000000218</v>
      </c>
      <c r="S37" s="114">
        <f>_xlfn.FORECAST.LINEAR($A37,S$3:S6,$A$3:$A6)</f>
        <v>32.25</v>
      </c>
      <c r="T37" s="114">
        <f>_xlfn.FORECAST.LINEAR($A37,T$3:T6,$A$3:$A6)</f>
        <v>2.839999999999975</v>
      </c>
      <c r="U37" s="114">
        <f>_xlfn.FORECAST.LINEAR($A37,U$3:U6,$A$3:$A6)</f>
        <v>28.300000000000011</v>
      </c>
      <c r="V37" s="114">
        <f>_xlfn.FORECAST.LINEAR($A37,V$3:V6,$A$3:$A6)</f>
        <v>133.40000000000146</v>
      </c>
      <c r="W37" s="114">
        <f>_xlfn.FORECAST.LINEAR($A37,W$3:W6,$A$3:$A6)</f>
        <v>9.2049999999999272</v>
      </c>
      <c r="X37" s="114">
        <f>_xlfn.FORECAST.LINEAR($A37,X$3:X6,$A$3:$A6)</f>
        <v>5</v>
      </c>
      <c r="Y37" s="114">
        <f>_xlfn.FORECAST.LINEAR($A37,Y$3:Y6,$A$3:$A6)</f>
        <v>8.8649999999997817</v>
      </c>
      <c r="Z37" s="114">
        <f>_xlfn.FORECAST.LINEAR($A37,Z$3:Z6,$A$3:$A6)</f>
        <v>52.400000000000546</v>
      </c>
      <c r="AA37" s="114">
        <f>_xlfn.FORECAST.LINEAR($A37,AA$3:AA6,$A$3:$A6)</f>
        <v>12.379999999999882</v>
      </c>
      <c r="AB37" s="114">
        <f>_xlfn.FORECAST.LINEAR($A37,AB$3:AB6,$A$3:$A6)</f>
        <v>117.52000000000044</v>
      </c>
      <c r="AC37" s="114">
        <f>_xlfn.FORECAST.LINEAR($A37,AC$3:AC6,$A$3:$A6)</f>
        <v>213.28499999999985</v>
      </c>
      <c r="AD37" s="114">
        <f>_xlfn.FORECAST.LINEAR($A37,AD$3:AD6,$A$3:$A6)</f>
        <v>85.400000000000091</v>
      </c>
    </row>
    <row r="38" spans="1:30" x14ac:dyDescent="0.35">
      <c r="A38" s="133">
        <v>2010</v>
      </c>
      <c r="B38" s="114">
        <f>_xlfn.FORECAST.LINEAR($A38,B$3:B7,$A$3:$A7)</f>
        <v>2785.4680000000044</v>
      </c>
      <c r="C38" s="114">
        <f>_xlfn.FORECAST.LINEAR($A38,C$3:C7,$A$3:$A7)</f>
        <v>34.829999999999927</v>
      </c>
      <c r="D38" s="114">
        <f>_xlfn.FORECAST.LINEAR($A38,D$3:D7,$A$3:$A7)</f>
        <v>826.43000000000029</v>
      </c>
      <c r="E38" s="114">
        <f>_xlfn.FORECAST.LINEAR($A38,E$3:E7,$A$3:$A7)</f>
        <v>1993.8679999999986</v>
      </c>
      <c r="F38" s="114">
        <f>_xlfn.FORECAST.LINEAR($A38,F$3:F7,$A$3:$A7)</f>
        <v>417.36999999999898</v>
      </c>
      <c r="G38" s="114">
        <f>_xlfn.FORECAST.LINEAR($A38,G$3:G7,$A$3:$A7)</f>
        <v>354.74999999999636</v>
      </c>
      <c r="H38" s="114">
        <f>_xlfn.FORECAST.LINEAR($A38,H$3:H7,$A$3:$A7)</f>
        <v>88.75</v>
      </c>
      <c r="I38" s="114">
        <f>_xlfn.FORECAST.LINEAR($A38,I$3:I7,$A$3:$A7)</f>
        <v>24.940000000000055</v>
      </c>
      <c r="J38" s="114">
        <f>_xlfn.FORECAST.LINEAR($A38,J$3:J7,$A$3:$A7)</f>
        <v>19.925999999999931</v>
      </c>
      <c r="K38" s="114">
        <f>_xlfn.FORECAST.LINEAR($A38,K$3:K7,$A$3:$A7)</f>
        <v>70.699999999999818</v>
      </c>
      <c r="L38" s="114">
        <f>_xlfn.FORECAST.LINEAR($A38,L$3:L7,$A$3:$A7)</f>
        <v>283.86599999999999</v>
      </c>
      <c r="M38" s="114">
        <f>_xlfn.FORECAST.LINEAR($A38,M$3:M7,$A$3:$A7)</f>
        <v>13.481999999999971</v>
      </c>
      <c r="N38" s="114">
        <f>_xlfn.FORECAST.LINEAR($A38,N$3:N7,$A$3:$A7)</f>
        <v>1.7659999999999627</v>
      </c>
      <c r="O38" s="114">
        <f>_xlfn.FORECAST.LINEAR($A38,O$3:O7,$A$3:$A7)</f>
        <v>0.18699999999999761</v>
      </c>
      <c r="P38" s="114">
        <f>_xlfn.FORECAST.LINEAR($A38,P$3:P7,$A$3:$A7)</f>
        <v>3.7350000000000136</v>
      </c>
      <c r="Q38" s="114">
        <f>_xlfn.FORECAST.LINEAR($A38,Q$3:Q7,$A$3:$A7)</f>
        <v>11.840000000000146</v>
      </c>
      <c r="R38" s="114">
        <f>_xlfn.FORECAST.LINEAR($A38,R$3:R7,$A$3:$A7)</f>
        <v>33.97400000000016</v>
      </c>
      <c r="S38" s="114">
        <f>_xlfn.FORECAST.LINEAR($A38,S$3:S7,$A$3:$A7)</f>
        <v>31.850000000000364</v>
      </c>
      <c r="T38" s="114">
        <f>_xlfn.FORECAST.LINEAR($A38,T$3:T7,$A$3:$A7)</f>
        <v>2.4519999999999982</v>
      </c>
      <c r="U38" s="114">
        <f>_xlfn.FORECAST.LINEAR($A38,U$3:U7,$A$3:$A7)</f>
        <v>25.639999999999873</v>
      </c>
      <c r="V38" s="114">
        <f>_xlfn.FORECAST.LINEAR($A38,V$3:V7,$A$3:$A7)</f>
        <v>112.70999999999913</v>
      </c>
      <c r="W38" s="114">
        <f>_xlfn.FORECAST.LINEAR($A38,W$3:W7,$A$3:$A7)</f>
        <v>9.58299999999997</v>
      </c>
      <c r="X38" s="114">
        <f>_xlfn.FORECAST.LINEAR($A38,X$3:X7,$A$3:$A7)</f>
        <v>4.4400000000000546</v>
      </c>
      <c r="Y38" s="114">
        <f>_xlfn.FORECAST.LINEAR($A38,Y$3:Y7,$A$3:$A7)</f>
        <v>7.3869999999997162</v>
      </c>
      <c r="Z38" s="114">
        <f>_xlfn.FORECAST.LINEAR($A38,Z$3:Z7,$A$3:$A7)</f>
        <v>55.900000000000546</v>
      </c>
      <c r="AA38" s="114">
        <f>_xlfn.FORECAST.LINEAR($A38,AA$3:AA7,$A$3:$A7)</f>
        <v>12.108000000000061</v>
      </c>
      <c r="AB38" s="114">
        <f>_xlfn.FORECAST.LINEAR($A38,AB$3:AB7,$A$3:$A7)</f>
        <v>105.97000000000025</v>
      </c>
      <c r="AC38" s="114">
        <f>_xlfn.FORECAST.LINEAR($A38,AC$3:AC7,$A$3:$A7)</f>
        <v>218.98099999999977</v>
      </c>
      <c r="AD38" s="114">
        <f>_xlfn.FORECAST.LINEAR($A38,AD$3:AD7,$A$3:$A7)</f>
        <v>81.561000000000035</v>
      </c>
    </row>
    <row r="39" spans="1:30" x14ac:dyDescent="0.35">
      <c r="A39" s="133">
        <v>2011</v>
      </c>
      <c r="B39" s="114">
        <f>_xlfn.FORECAST.LINEAR($A39,B$3:B8,$A$3:$A8)</f>
        <v>2845.2273333333342</v>
      </c>
      <c r="C39" s="114">
        <f>_xlfn.FORECAST.LINEAR($A39,C$3:C8,$A$3:$A8)</f>
        <v>32.399999999999991</v>
      </c>
      <c r="D39" s="114">
        <f>_xlfn.FORECAST.LINEAR($A39,D$3:D8,$A$3:$A8)</f>
        <v>847.77333333333445</v>
      </c>
      <c r="E39" s="114">
        <f>_xlfn.FORECAST.LINEAR($A39,E$3:E8,$A$3:$A8)</f>
        <v>2029.8539999999994</v>
      </c>
      <c r="F39" s="114">
        <f>_xlfn.FORECAST.LINEAR($A39,F$3:F8,$A$3:$A8)</f>
        <v>422.73333333333358</v>
      </c>
      <c r="G39" s="114">
        <f>_xlfn.FORECAST.LINEAR($A39,G$3:G8,$A$3:$A8)</f>
        <v>367.73333333333358</v>
      </c>
      <c r="H39" s="114">
        <f>_xlfn.FORECAST.LINEAR($A39,H$3:H8,$A$3:$A8)</f>
        <v>93.473333333333358</v>
      </c>
      <c r="I39" s="114">
        <f>_xlfn.FORECAST.LINEAR($A39,I$3:I8,$A$3:$A8)</f>
        <v>24.590666666666493</v>
      </c>
      <c r="J39" s="114">
        <f>_xlfn.FORECAST.LINEAR($A39,J$3:J8,$A$3:$A8)</f>
        <v>18.467999999999961</v>
      </c>
      <c r="K39" s="114">
        <f>_xlfn.FORECAST.LINEAR($A39,K$3:K8,$A$3:$A8)</f>
        <v>69.300000000000182</v>
      </c>
      <c r="L39" s="114">
        <f>_xlfn.FORECAST.LINEAR($A39,L$3:L8,$A$3:$A8)</f>
        <v>289.18199999999979</v>
      </c>
      <c r="M39" s="114">
        <f>_xlfn.FORECAST.LINEAR($A39,M$3:M8,$A$3:$A8)</f>
        <v>13.492666666666537</v>
      </c>
      <c r="N39" s="114">
        <f>_xlfn.FORECAST.LINEAR($A39,N$3:N8,$A$3:$A8)</f>
        <v>1.9480000000000359</v>
      </c>
      <c r="O39" s="114">
        <f>_xlfn.FORECAST.LINEAR($A39,O$3:O8,$A$3:$A8)</f>
        <v>0.19666666666666899</v>
      </c>
      <c r="P39" s="114">
        <f>_xlfn.FORECAST.LINEAR($A39,P$3:P8,$A$3:$A8)</f>
        <v>3.7293333333333294</v>
      </c>
      <c r="Q39" s="114">
        <f>_xlfn.FORECAST.LINEAR($A39,Q$3:Q8,$A$3:$A8)</f>
        <v>11.900000000000091</v>
      </c>
      <c r="R39" s="114">
        <f>_xlfn.FORECAST.LINEAR($A39,R$3:R8,$A$3:$A8)</f>
        <v>35.848000000000411</v>
      </c>
      <c r="S39" s="114">
        <f>_xlfn.FORECAST.LINEAR($A39,S$3:S8,$A$3:$A8)</f>
        <v>34.253333333333558</v>
      </c>
      <c r="T39" s="114">
        <f>_xlfn.FORECAST.LINEAR($A39,T$3:T8,$A$3:$A8)</f>
        <v>2.7599999999999909</v>
      </c>
      <c r="U39" s="114">
        <f>_xlfn.FORECAST.LINEAR($A39,U$3:U8,$A$3:$A8)</f>
        <v>25.10666666666657</v>
      </c>
      <c r="V39" s="114">
        <f>_xlfn.FORECAST.LINEAR($A39,V$3:V8,$A$3:$A8)</f>
        <v>109.46666666666351</v>
      </c>
      <c r="W39" s="114">
        <f>_xlfn.FORECAST.LINEAR($A39,W$3:W8,$A$3:$A8)</f>
        <v>9.0886666666666542</v>
      </c>
      <c r="X39" s="114">
        <f>_xlfn.FORECAST.LINEAR($A39,X$3:X8,$A$3:$A8)</f>
        <v>4.5133333333333212</v>
      </c>
      <c r="Y39" s="114">
        <f>_xlfn.FORECAST.LINEAR($A39,Y$3:Y8,$A$3:$A8)</f>
        <v>7.1499999999996362</v>
      </c>
      <c r="Z39" s="114">
        <f>_xlfn.FORECAST.LINEAR($A39,Z$3:Z8,$A$3:$A8)</f>
        <v>59.440000000000509</v>
      </c>
      <c r="AA39" s="114">
        <f>_xlfn.FORECAST.LINEAR($A39,AA$3:AA8,$A$3:$A8)</f>
        <v>11.932666666666705</v>
      </c>
      <c r="AB39" s="114">
        <f>_xlfn.FORECAST.LINEAR($A39,AB$3:AB8,$A$3:$A8)</f>
        <v>107.78199999999993</v>
      </c>
      <c r="AC39" s="114">
        <f>_xlfn.FORECAST.LINEAR($A39,AC$3:AC8,$A$3:$A8)</f>
        <v>223.84933333333356</v>
      </c>
      <c r="AD39" s="114">
        <f>_xlfn.FORECAST.LINEAR($A39,AD$3:AD8,$A$3:$A8)</f>
        <v>81.916000000000054</v>
      </c>
    </row>
    <row r="40" spans="1:30" x14ac:dyDescent="0.35">
      <c r="A40" s="133">
        <v>2012</v>
      </c>
      <c r="B40" s="114">
        <f>_xlfn.FORECAST.LINEAR($A40,B$3:B9,$A$3:$A9)</f>
        <v>2897.9199999999983</v>
      </c>
      <c r="C40" s="114">
        <f>_xlfn.FORECAST.LINEAR($A40,C$3:C9,$A$3:$A9)</f>
        <v>34.800000000000068</v>
      </c>
      <c r="D40" s="114">
        <f>_xlfn.FORECAST.LINEAR($A40,D$3:D9,$A$3:$A9)</f>
        <v>855</v>
      </c>
      <c r="E40" s="114">
        <f>_xlfn.FORECAST.LINEAR($A40,E$3:E9,$A$3:$A9)</f>
        <v>2077.7199999999993</v>
      </c>
      <c r="F40" s="114">
        <f>_xlfn.FORECAST.LINEAR($A40,F$3:F9,$A$3:$A9)</f>
        <v>428.78571428571445</v>
      </c>
      <c r="G40" s="114">
        <f>_xlfn.FORECAST.LINEAR($A40,G$3:G9,$A$3:$A9)</f>
        <v>381.94285714285797</v>
      </c>
      <c r="H40" s="114">
        <f>_xlfn.FORECAST.LINEAR($A40,H$3:H9,$A$3:$A9)</f>
        <v>97.11428571428587</v>
      </c>
      <c r="I40" s="114">
        <f>_xlfn.FORECAST.LINEAR($A40,I$3:I9,$A$3:$A9)</f>
        <v>25.062857142857411</v>
      </c>
      <c r="J40" s="114">
        <f>_xlfn.FORECAST.LINEAR($A40,J$3:J9,$A$3:$A9)</f>
        <v>17.519999999999982</v>
      </c>
      <c r="K40" s="114">
        <f>_xlfn.FORECAST.LINEAR($A40,K$3:K9,$A$3:$A9)</f>
        <v>69.16142857142836</v>
      </c>
      <c r="L40" s="114">
        <f>_xlfn.FORECAST.LINEAR($A40,L$3:L9,$A$3:$A9)</f>
        <v>296.05714285714271</v>
      </c>
      <c r="M40" s="114">
        <f>_xlfn.FORECAST.LINEAR($A40,M$3:M9,$A$3:$A9)</f>
        <v>14.039999999999964</v>
      </c>
      <c r="N40" s="114">
        <f>_xlfn.FORECAST.LINEAR($A40,N$3:N9,$A$3:$A9)</f>
        <v>1.8014285714285734</v>
      </c>
      <c r="O40" s="114">
        <f>_xlfn.FORECAST.LINEAR($A40,O$3:O9,$A$3:$A9)</f>
        <v>0.18571428571428328</v>
      </c>
      <c r="P40" s="114">
        <f>_xlfn.FORECAST.LINEAR($A40,P$3:P9,$A$3:$A9)</f>
        <v>3.6771428571428828</v>
      </c>
      <c r="Q40" s="114">
        <f>_xlfn.FORECAST.LINEAR($A40,Q$3:Q9,$A$3:$A9)</f>
        <v>12.132857142857119</v>
      </c>
      <c r="R40" s="114">
        <f>_xlfn.FORECAST.LINEAR($A40,R$3:R9,$A$3:$A9)</f>
        <v>38.057142857142935</v>
      </c>
      <c r="S40" s="114">
        <f>_xlfn.FORECAST.LINEAR($A40,S$3:S9,$A$3:$A9)</f>
        <v>34.802857142857192</v>
      </c>
      <c r="T40" s="114">
        <f>_xlfn.FORECAST.LINEAR($A40,T$3:T9,$A$3:$A9)</f>
        <v>2.8857142857142719</v>
      </c>
      <c r="U40" s="114">
        <f>_xlfn.FORECAST.LINEAR($A40,U$3:U9,$A$3:$A9)</f>
        <v>25.587142857142794</v>
      </c>
      <c r="V40" s="114">
        <f>_xlfn.FORECAST.LINEAR($A40,V$3:V9,$A$3:$A9)</f>
        <v>110.38571428571595</v>
      </c>
      <c r="W40" s="114">
        <f>_xlfn.FORECAST.LINEAR($A40,W$3:W9,$A$3:$A9)</f>
        <v>8.494285714285752</v>
      </c>
      <c r="X40" s="114">
        <f>_xlfn.FORECAST.LINEAR($A40,X$3:X9,$A$3:$A9)</f>
        <v>4.5185714285714766</v>
      </c>
      <c r="Y40" s="114">
        <f>_xlfn.FORECAST.LINEAR($A40,Y$3:Y9,$A$3:$A9)</f>
        <v>6.9485714285713129</v>
      </c>
      <c r="Z40" s="114">
        <f>_xlfn.FORECAST.LINEAR($A40,Z$3:Z9,$A$3:$A9)</f>
        <v>62.914285714286052</v>
      </c>
      <c r="AA40" s="114">
        <f>_xlfn.FORECAST.LINEAR($A40,AA$3:AA9,$A$3:$A9)</f>
        <v>11.695714285714303</v>
      </c>
      <c r="AB40" s="114">
        <f>_xlfn.FORECAST.LINEAR($A40,AB$3:AB9,$A$3:$A9)</f>
        <v>111.8857142857143</v>
      </c>
      <c r="AC40" s="114">
        <f>_xlfn.FORECAST.LINEAR($A40,AC$3:AC9,$A$3:$A9)</f>
        <v>229.76285714285768</v>
      </c>
      <c r="AD40" s="114">
        <f>_xlfn.FORECAST.LINEAR($A40,AD$3:AD9,$A$3:$A9)</f>
        <v>82.300000000000011</v>
      </c>
    </row>
    <row r="41" spans="1:30" x14ac:dyDescent="0.35">
      <c r="A41" s="133">
        <v>2013</v>
      </c>
      <c r="B41" s="114">
        <f>_xlfn.FORECAST.LINEAR($A41,B$3:B10,$A$3:$A10)</f>
        <v>2925.957857142861</v>
      </c>
      <c r="C41" s="114">
        <f>_xlfn.FORECAST.LINEAR($A41,C$3:C10,$A$3:$A10)</f>
        <v>34.003571428571377</v>
      </c>
      <c r="D41" s="114">
        <f>_xlfn.FORECAST.LINEAR($A41,D$3:D10,$A$3:$A10)</f>
        <v>858.26071428571413</v>
      </c>
      <c r="E41" s="114">
        <f>_xlfn.FORECAST.LINEAR($A41,E$3:E10,$A$3:$A10)</f>
        <v>2101.7007142857128</v>
      </c>
      <c r="F41" s="114">
        <f>_xlfn.FORECAST.LINEAR($A41,F$3:F10,$A$3:$A10)</f>
        <v>433.21428571428572</v>
      </c>
      <c r="G41" s="114">
        <f>_xlfn.FORECAST.LINEAR($A41,G$3:G10,$A$3:$A10)</f>
        <v>398.79285714285652</v>
      </c>
      <c r="H41" s="114">
        <f>_xlfn.FORECAST.LINEAR($A41,H$3:H10,$A$3:$A10)</f>
        <v>98.935714285713402</v>
      </c>
      <c r="I41" s="114">
        <f>_xlfn.FORECAST.LINEAR($A41,I$3:I10,$A$3:$A10)</f>
        <v>24.170357142857029</v>
      </c>
      <c r="J41" s="114">
        <f>_xlfn.FORECAST.LINEAR($A41,J$3:J10,$A$3:$A10)</f>
        <v>13.216785714285834</v>
      </c>
      <c r="K41" s="114">
        <f>_xlfn.FORECAST.LINEAR($A41,K$3:K10,$A$3:$A10)</f>
        <v>70.570714285714303</v>
      </c>
      <c r="L41" s="114">
        <f>_xlfn.FORECAST.LINEAR($A41,L$3:L10,$A$3:$A10)</f>
        <v>296.33107142857148</v>
      </c>
      <c r="M41" s="114">
        <f>_xlfn.FORECAST.LINEAR($A41,M$3:M10,$A$3:$A10)</f>
        <v>14.463928571428596</v>
      </c>
      <c r="N41" s="114">
        <f>_xlfn.FORECAST.LINEAR($A41,N$3:N10,$A$3:$A10)</f>
        <v>1.6300000000000523</v>
      </c>
      <c r="O41" s="114">
        <f>_xlfn.FORECAST.LINEAR($A41,O$3:O10,$A$3:$A10)</f>
        <v>0.18035714285714022</v>
      </c>
      <c r="P41" s="114">
        <f>_xlfn.FORECAST.LINEAR($A41,P$3:P10,$A$3:$A10)</f>
        <v>3.6071428571428612</v>
      </c>
      <c r="Q41" s="114">
        <f>_xlfn.FORECAST.LINEAR($A41,Q$3:Q10,$A$3:$A10)</f>
        <v>12.777857142857101</v>
      </c>
      <c r="R41" s="114">
        <f>_xlfn.FORECAST.LINEAR($A41,R$3:R10,$A$3:$A10)</f>
        <v>40.213571428571427</v>
      </c>
      <c r="S41" s="114">
        <f>_xlfn.FORECAST.LINEAR($A41,S$3:S10,$A$3:$A10)</f>
        <v>35.186428571428223</v>
      </c>
      <c r="T41" s="114">
        <f>_xlfn.FORECAST.LINEAR($A41,T$3:T10,$A$3:$A10)</f>
        <v>2.914285714285711</v>
      </c>
      <c r="U41" s="114">
        <f>_xlfn.FORECAST.LINEAR($A41,U$3:U10,$A$3:$A10)</f>
        <v>26.644999999999982</v>
      </c>
      <c r="V41" s="114">
        <f>_xlfn.FORECAST.LINEAR($A41,V$3:V10,$A$3:$A10)</f>
        <v>107.33214285713984</v>
      </c>
      <c r="W41" s="114">
        <f>_xlfn.FORECAST.LINEAR($A41,W$3:W10,$A$3:$A10)</f>
        <v>8.4332142857142571</v>
      </c>
      <c r="X41" s="114">
        <f>_xlfn.FORECAST.LINEAR($A41,X$3:X10,$A$3:$A10)</f>
        <v>4.4421428571428692</v>
      </c>
      <c r="Y41" s="114">
        <f>_xlfn.FORECAST.LINEAR($A41,Y$3:Y10,$A$3:$A10)</f>
        <v>7.053214285714148</v>
      </c>
      <c r="Z41" s="114">
        <f>_xlfn.FORECAST.LINEAR($A41,Z$3:Z10,$A$3:$A10)</f>
        <v>63.64642857142826</v>
      </c>
      <c r="AA41" s="114">
        <f>_xlfn.FORECAST.LINEAR($A41,AA$3:AA10,$A$3:$A10)</f>
        <v>12.335714285714289</v>
      </c>
      <c r="AB41" s="114">
        <f>_xlfn.FORECAST.LINEAR($A41,AB$3:AB10,$A$3:$A10)</f>
        <v>111.68785714285714</v>
      </c>
      <c r="AC41" s="114">
        <f>_xlfn.FORECAST.LINEAR($A41,AC$3:AC10,$A$3:$A10)</f>
        <v>232.5692857142858</v>
      </c>
      <c r="AD41" s="114">
        <f>_xlfn.FORECAST.LINEAR($A41,AD$3:AD10,$A$3:$A10)</f>
        <v>81.350357142857206</v>
      </c>
    </row>
    <row r="42" spans="1:30" x14ac:dyDescent="0.35">
      <c r="A42" s="133">
        <v>2014</v>
      </c>
      <c r="B42" s="114">
        <f>_xlfn.FORECAST.LINEAR($A42,B$3:B11,$A$3:$A11)</f>
        <v>2946.5208333333321</v>
      </c>
      <c r="C42" s="114">
        <f>_xlfn.FORECAST.LINEAR($A42,C$3:C11,$A$3:$A11)</f>
        <v>34.605555555555497</v>
      </c>
      <c r="D42" s="114">
        <f>_xlfn.FORECAST.LINEAR($A42,D$3:D11,$A$3:$A11)</f>
        <v>876.96111111110986</v>
      </c>
      <c r="E42" s="114">
        <f>_xlfn.FORECAST.LINEAR($A42,E$3:E11,$A$3:$A11)</f>
        <v>2104.1652777777781</v>
      </c>
      <c r="F42" s="114">
        <f>_xlfn.FORECAST.LINEAR($A42,F$3:F11,$A$3:$A11)</f>
        <v>422.43611111111113</v>
      </c>
      <c r="G42" s="114">
        <f>_xlfn.FORECAST.LINEAR($A42,G$3:G11,$A$3:$A11)</f>
        <v>410.70000000000073</v>
      </c>
      <c r="H42" s="114">
        <f>_xlfn.FORECAST.LINEAR($A42,H$3:H11,$A$3:$A11)</f>
        <v>101.34166666666715</v>
      </c>
      <c r="I42" s="114">
        <f>_xlfn.FORECAST.LINEAR($A42,I$3:I11,$A$3:$A11)</f>
        <v>24.505000000000109</v>
      </c>
      <c r="J42" s="114">
        <f>_xlfn.FORECAST.LINEAR($A42,J$3:J11,$A$3:$A11)</f>
        <v>12.920833333333121</v>
      </c>
      <c r="K42" s="114">
        <f>_xlfn.FORECAST.LINEAR($A42,K$3:K11,$A$3:$A11)</f>
        <v>70.645833333333485</v>
      </c>
      <c r="L42" s="114">
        <f>_xlfn.FORECAST.LINEAR($A42,L$3:L11,$A$3:$A11)</f>
        <v>293.22000000000025</v>
      </c>
      <c r="M42" s="114">
        <f>_xlfn.FORECAST.LINEAR($A42,M$3:M11,$A$3:$A11)</f>
        <v>14.360555555555493</v>
      </c>
      <c r="N42" s="114">
        <f>_xlfn.FORECAST.LINEAR($A42,N$3:N11,$A$3:$A11)</f>
        <v>1.5347222222222285</v>
      </c>
      <c r="O42" s="114">
        <f>_xlfn.FORECAST.LINEAR($A42,O$3:O11,$A$3:$A11)</f>
        <v>0.18222222222222229</v>
      </c>
      <c r="P42" s="114">
        <f>_xlfn.FORECAST.LINEAR($A42,P$3:P11,$A$3:$A11)</f>
        <v>3.260555555555527</v>
      </c>
      <c r="Q42" s="114">
        <f>_xlfn.FORECAST.LINEAR($A42,Q$3:Q11,$A$3:$A11)</f>
        <v>12.775833333333367</v>
      </c>
      <c r="R42" s="114">
        <f>_xlfn.FORECAST.LINEAR($A42,R$3:R11,$A$3:$A11)</f>
        <v>43.954444444444562</v>
      </c>
      <c r="S42" s="114">
        <f>_xlfn.FORECAST.LINEAR($A42,S$3:S11,$A$3:$A11)</f>
        <v>34.522777777778174</v>
      </c>
      <c r="T42" s="114">
        <f>_xlfn.FORECAST.LINEAR($A42,T$3:T11,$A$3:$A11)</f>
        <v>3.0961111111111137</v>
      </c>
      <c r="U42" s="114">
        <f>_xlfn.FORECAST.LINEAR($A42,U$3:U11,$A$3:$A11)</f>
        <v>26.962499999999977</v>
      </c>
      <c r="V42" s="114">
        <f>_xlfn.FORECAST.LINEAR($A42,V$3:V11,$A$3:$A11)</f>
        <v>103.36111111111131</v>
      </c>
      <c r="W42" s="114">
        <f>_xlfn.FORECAST.LINEAR($A42,W$3:W11,$A$3:$A11)</f>
        <v>8.201111111111004</v>
      </c>
      <c r="X42" s="114">
        <f>_xlfn.FORECAST.LINEAR($A42,X$3:X11,$A$3:$A11)</f>
        <v>4.2369444444444753</v>
      </c>
      <c r="Y42" s="114">
        <f>_xlfn.FORECAST.LINEAR($A42,Y$3:Y11,$A$3:$A11)</f>
        <v>6.8216666666667152</v>
      </c>
      <c r="Z42" s="114">
        <f>_xlfn.FORECAST.LINEAR($A42,Z$3:Z11,$A$3:$A11)</f>
        <v>62.82666666666637</v>
      </c>
      <c r="AA42" s="114">
        <f>_xlfn.FORECAST.LINEAR($A42,AA$3:AA11,$A$3:$A11)</f>
        <v>12.980277777777815</v>
      </c>
      <c r="AB42" s="114">
        <f>_xlfn.FORECAST.LINEAR($A42,AB$3:AB11,$A$3:$A11)</f>
        <v>111.51944444444443</v>
      </c>
      <c r="AC42" s="114">
        <f>_xlfn.FORECAST.LINEAR($A42,AC$3:AC11,$A$3:$A11)</f>
        <v>237.04999999999927</v>
      </c>
      <c r="AD42" s="114">
        <f>_xlfn.FORECAST.LINEAR($A42,AD$3:AD11,$A$3:$A11)</f>
        <v>80.748888888888928</v>
      </c>
    </row>
    <row r="43" spans="1:30" x14ac:dyDescent="0.35">
      <c r="A43" s="133">
        <v>2015</v>
      </c>
      <c r="B43" s="114">
        <f>_xlfn.FORECAST.LINEAR($A43,B$3:B12,$A$3:$A12)</f>
        <v>2958.4377333333359</v>
      </c>
      <c r="C43" s="114">
        <f>_xlfn.FORECAST.LINEAR($A43,C$3:C12,$A$3:$A12)</f>
        <v>35.786666666666633</v>
      </c>
      <c r="D43" s="114">
        <f>_xlfn.FORECAST.LINEAR($A43,D$3:D12,$A$3:$A12)</f>
        <v>876.10666666666475</v>
      </c>
      <c r="E43" s="114">
        <f>_xlfn.FORECAST.LINEAR($A43,E$3:E12,$A$3:$A12)</f>
        <v>2118.1177333333326</v>
      </c>
      <c r="F43" s="114">
        <f>_xlfn.FORECAST.LINEAR($A43,F$3:F12,$A$3:$A12)</f>
        <v>413.57333333333281</v>
      </c>
      <c r="G43" s="114">
        <f>_xlfn.FORECAST.LINEAR($A43,G$3:G12,$A$3:$A12)</f>
        <v>426.08000000000175</v>
      </c>
      <c r="H43" s="114">
        <f>_xlfn.FORECAST.LINEAR($A43,H$3:H12,$A$3:$A12)</f>
        <v>105.51333333333332</v>
      </c>
      <c r="I43" s="114">
        <f>_xlfn.FORECAST.LINEAR($A43,I$3:I12,$A$3:$A12)</f>
        <v>25.726666666666461</v>
      </c>
      <c r="J43" s="114">
        <f>_xlfn.FORECAST.LINEAR($A43,J$3:J12,$A$3:$A12)</f>
        <v>13.624000000000024</v>
      </c>
      <c r="K43" s="114">
        <f>_xlfn.FORECAST.LINEAR($A43,K$3:K12,$A$3:$A12)</f>
        <v>74.122000000000298</v>
      </c>
      <c r="L43" s="114">
        <f>_xlfn.FORECAST.LINEAR($A43,L$3:L12,$A$3:$A12)</f>
        <v>288.38266666666686</v>
      </c>
      <c r="M43" s="114">
        <f>_xlfn.FORECAST.LINEAR($A43,M$3:M12,$A$3:$A12)</f>
        <v>13.78293333333329</v>
      </c>
      <c r="N43" s="114">
        <f>_xlfn.FORECAST.LINEAR($A43,N$3:N12,$A$3:$A12)</f>
        <v>1.1745333333333292</v>
      </c>
      <c r="O43" s="114">
        <f>_xlfn.FORECAST.LINEAR($A43,O$3:O12,$A$3:$A12)</f>
        <v>0.19199999999999839</v>
      </c>
      <c r="P43" s="114">
        <f>_xlfn.FORECAST.LINEAR($A43,P$3:P12,$A$3:$A12)</f>
        <v>3.2013333333333094</v>
      </c>
      <c r="Q43" s="114">
        <f>_xlfn.FORECAST.LINEAR($A43,Q$3:Q12,$A$3:$A12)</f>
        <v>12.322000000000003</v>
      </c>
      <c r="R43" s="114">
        <f>_xlfn.FORECAST.LINEAR($A43,R$3:R12,$A$3:$A12)</f>
        <v>45.545333333333474</v>
      </c>
      <c r="S43" s="114">
        <f>_xlfn.FORECAST.LINEAR($A43,S$3:S12,$A$3:$A12)</f>
        <v>34.115333333333638</v>
      </c>
      <c r="T43" s="114">
        <f>_xlfn.FORECAST.LINEAR($A43,T$3:T12,$A$3:$A12)</f>
        <v>2.8733333333333348</v>
      </c>
      <c r="U43" s="114">
        <f>_xlfn.FORECAST.LINEAR($A43,U$3:U12,$A$3:$A12)</f>
        <v>27.261066666666665</v>
      </c>
      <c r="V43" s="114">
        <f>_xlfn.FORECAST.LINEAR($A43,V$3:V12,$A$3:$A12)</f>
        <v>101.99333333333379</v>
      </c>
      <c r="W43" s="114">
        <f>_xlfn.FORECAST.LINEAR($A43,W$3:W12,$A$3:$A12)</f>
        <v>6.8000000000000682</v>
      </c>
      <c r="X43" s="114">
        <f>_xlfn.FORECAST.LINEAR($A43,X$3:X12,$A$3:$A12)</f>
        <v>3.959733333333304</v>
      </c>
      <c r="Y43" s="114">
        <f>_xlfn.FORECAST.LINEAR($A43,Y$3:Y12,$A$3:$A12)</f>
        <v>6.9886666666668589</v>
      </c>
      <c r="Z43" s="114">
        <f>_xlfn.FORECAST.LINEAR($A43,Z$3:Z12,$A$3:$A12)</f>
        <v>63.127333333333354</v>
      </c>
      <c r="AA43" s="114">
        <f>_xlfn.FORECAST.LINEAR($A43,AA$3:AA12,$A$3:$A12)</f>
        <v>13.423999999999978</v>
      </c>
      <c r="AB43" s="114">
        <f>_xlfn.FORECAST.LINEAR($A43,AB$3:AB12,$A$3:$A12)</f>
        <v>110.5308</v>
      </c>
      <c r="AC43" s="114">
        <f>_xlfn.FORECAST.LINEAR($A43,AC$3:AC12,$A$3:$A12)</f>
        <v>241.50666666666802</v>
      </c>
      <c r="AD43" s="114">
        <f>_xlfn.FORECAST.LINEAR($A43,AD$3:AD12,$A$3:$A12)</f>
        <v>82.297333333333313</v>
      </c>
    </row>
    <row r="44" spans="1:30" x14ac:dyDescent="0.35">
      <c r="A44" s="133">
        <v>2016</v>
      </c>
      <c r="B44" s="114">
        <f>_xlfn.FORECAST.LINEAR($A44,B$3:B13,$A$3:$A13)</f>
        <v>2960.8891090909092</v>
      </c>
      <c r="C44" s="114">
        <f>_xlfn.FORECAST.LINEAR($A44,C$3:C13,$A$3:$A13)</f>
        <v>37.089090909090942</v>
      </c>
      <c r="D44" s="114">
        <f>_xlfn.FORECAST.LINEAR($A44,D$3:D13,$A$3:$A13)</f>
        <v>884.85090909091014</v>
      </c>
      <c r="E44" s="114">
        <f>_xlfn.FORECAST.LINEAR($A44,E$3:E13,$A$3:$A13)</f>
        <v>2113.1272909090912</v>
      </c>
      <c r="F44" s="114">
        <f>_xlfn.FORECAST.LINEAR($A44,F$3:F13,$A$3:$A13)</f>
        <v>400.5363636363636</v>
      </c>
      <c r="G44" s="114">
        <f>_xlfn.FORECAST.LINEAR($A44,G$3:G13,$A$3:$A13)</f>
        <v>430.53090909090679</v>
      </c>
      <c r="H44" s="114">
        <f>_xlfn.FORECAST.LINEAR($A44,H$3:H13,$A$3:$A13)</f>
        <v>109.38181818181874</v>
      </c>
      <c r="I44" s="114">
        <f>_xlfn.FORECAST.LINEAR($A44,I$3:I13,$A$3:$A13)</f>
        <v>26.351454545454544</v>
      </c>
      <c r="J44" s="114">
        <f>_xlfn.FORECAST.LINEAR($A44,J$3:J13,$A$3:$A13)</f>
        <v>13.675090909090841</v>
      </c>
      <c r="K44" s="114">
        <f>_xlfn.FORECAST.LINEAR($A44,K$3:K13,$A$3:$A13)</f>
        <v>76.96261818181847</v>
      </c>
      <c r="L44" s="114">
        <f>_xlfn.FORECAST.LINEAR($A44,L$3:L13,$A$3:$A13)</f>
        <v>281.74254545454551</v>
      </c>
      <c r="M44" s="114">
        <f>_xlfn.FORECAST.LINEAR($A44,M$3:M13,$A$3:$A13)</f>
        <v>13.105600000000095</v>
      </c>
      <c r="N44" s="114">
        <f>_xlfn.FORECAST.LINEAR($A44,N$3:N13,$A$3:$A13)</f>
        <v>0.93183636363636424</v>
      </c>
      <c r="O44" s="114">
        <f>_xlfn.FORECAST.LINEAR($A44,O$3:O13,$A$3:$A13)</f>
        <v>0.19109090909091009</v>
      </c>
      <c r="P44" s="114">
        <f>_xlfn.FORECAST.LINEAR($A44,P$3:P13,$A$3:$A13)</f>
        <v>2.7320000000000277</v>
      </c>
      <c r="Q44" s="114">
        <f>_xlfn.FORECAST.LINEAR($A44,Q$3:Q13,$A$3:$A13)</f>
        <v>12.030545454545518</v>
      </c>
      <c r="R44" s="114">
        <f>_xlfn.FORECAST.LINEAR($A44,R$3:R13,$A$3:$A13)</f>
        <v>46.349454545454591</v>
      </c>
      <c r="S44" s="114">
        <f>_xlfn.FORECAST.LINEAR($A44,S$3:S13,$A$3:$A13)</f>
        <v>34.324727272727387</v>
      </c>
      <c r="T44" s="114">
        <f>_xlfn.FORECAST.LINEAR($A44,T$3:T13,$A$3:$A13)</f>
        <v>2.7225454545454681</v>
      </c>
      <c r="U44" s="114">
        <f>_xlfn.FORECAST.LINEAR($A44,U$3:U13,$A$3:$A13)</f>
        <v>25.723036363636425</v>
      </c>
      <c r="V44" s="114">
        <f>_xlfn.FORECAST.LINEAR($A44,V$3:V13,$A$3:$A13)</f>
        <v>101.29818181818155</v>
      </c>
      <c r="W44" s="114">
        <f>_xlfn.FORECAST.LINEAR($A44,W$3:W13,$A$3:$A13)</f>
        <v>5.5690909090910736</v>
      </c>
      <c r="X44" s="114">
        <f>_xlfn.FORECAST.LINEAR($A44,X$3:X13,$A$3:$A13)</f>
        <v>3.5921272727272822</v>
      </c>
      <c r="Y44" s="114">
        <f>_xlfn.FORECAST.LINEAR($A44,Y$3:Y13,$A$3:$A13)</f>
        <v>6.7294545454544732</v>
      </c>
      <c r="Z44" s="114">
        <f>_xlfn.FORECAST.LINEAR($A44,Z$3:Z13,$A$3:$A13)</f>
        <v>64.512909090909034</v>
      </c>
      <c r="AA44" s="114">
        <f>_xlfn.FORECAST.LINEAR($A44,AA$3:AA13,$A$3:$A13)</f>
        <v>14.473999999999933</v>
      </c>
      <c r="AB44" s="114">
        <f>_xlfn.FORECAST.LINEAR($A44,AB$3:AB13,$A$3:$A13)</f>
        <v>109.41916363636363</v>
      </c>
      <c r="AC44" s="114">
        <f>_xlfn.FORECAST.LINEAR($A44,AC$3:AC13,$A$3:$A13)</f>
        <v>249.3698181818163</v>
      </c>
      <c r="AD44" s="114">
        <f>_xlfn.FORECAST.LINEAR($A44,AD$3:AD13,$A$3:$A13)</f>
        <v>80.870909090908981</v>
      </c>
    </row>
    <row r="45" spans="1:30" x14ac:dyDescent="0.35">
      <c r="A45" s="133">
        <v>2017</v>
      </c>
      <c r="B45" s="114">
        <f>_xlfn.FORECAST.LINEAR($A45,B$3:B14,$A$3:$A14)</f>
        <v>2975.7054818181823</v>
      </c>
      <c r="C45" s="114">
        <f>_xlfn.FORECAST.LINEAR($A45,C$3:C14,$A$3:$A14)</f>
        <v>35.595454545454572</v>
      </c>
      <c r="D45" s="114">
        <f>_xlfn.FORECAST.LINEAR($A45,D$3:D14,$A$3:$A14)</f>
        <v>898.7136363636364</v>
      </c>
      <c r="E45" s="114">
        <f>_xlfn.FORECAST.LINEAR($A45,E$3:E14,$A$3:$A14)</f>
        <v>2112.5872999999992</v>
      </c>
      <c r="F45" s="114">
        <f>_xlfn.FORECAST.LINEAR($A45,F$3:F14,$A$3:$A14)</f>
        <v>390.30000000000109</v>
      </c>
      <c r="G45" s="114">
        <f>_xlfn.FORECAST.LINEAR($A45,G$3:G14,$A$3:$A14)</f>
        <v>434.13181818182056</v>
      </c>
      <c r="H45" s="114">
        <f>_xlfn.FORECAST.LINEAR($A45,H$3:H14,$A$3:$A14)</f>
        <v>111.18333333333248</v>
      </c>
      <c r="I45" s="114">
        <f>_xlfn.FORECAST.LINEAR($A45,I$3:I14,$A$3:$A14)</f>
        <v>25.056999999999903</v>
      </c>
      <c r="J45" s="114">
        <f>_xlfn.FORECAST.LINEAR($A45,J$3:J14,$A$3:$A14)</f>
        <v>13.736303030302906</v>
      </c>
      <c r="K45" s="114">
        <f>_xlfn.FORECAST.LINEAR($A45,K$3:K14,$A$3:$A14)</f>
        <v>79.73784545454555</v>
      </c>
      <c r="L45" s="114">
        <f>_xlfn.FORECAST.LINEAR($A45,L$3:L14,$A$3:$A14)</f>
        <v>278.43372727272708</v>
      </c>
      <c r="M45" s="114">
        <f>_xlfn.FORECAST.LINEAR($A45,M$3:M14,$A$3:$A14)</f>
        <v>13.147106060606006</v>
      </c>
      <c r="N45" s="114">
        <f>_xlfn.FORECAST.LINEAR($A45,N$3:N14,$A$3:$A14)</f>
        <v>0.72904545454542813</v>
      </c>
      <c r="O45" s="114">
        <f>_xlfn.FORECAST.LINEAR($A45,O$3:O14,$A$3:$A14)</f>
        <v>0.16806060606060669</v>
      </c>
      <c r="P45" s="114">
        <f>_xlfn.FORECAST.LINEAR($A45,P$3:P14,$A$3:$A14)</f>
        <v>2.9384696969697188</v>
      </c>
      <c r="Q45" s="114">
        <f>_xlfn.FORECAST.LINEAR($A45,Q$3:Q14,$A$3:$A14)</f>
        <v>12.112500000000068</v>
      </c>
      <c r="R45" s="114">
        <f>_xlfn.FORECAST.LINEAR($A45,R$3:R14,$A$3:$A14)</f>
        <v>45.822727272727207</v>
      </c>
      <c r="S45" s="114">
        <f>_xlfn.FORECAST.LINEAR($A45,S$3:S14,$A$3:$A14)</f>
        <v>34.682272727272675</v>
      </c>
      <c r="T45" s="114">
        <f>_xlfn.FORECAST.LINEAR($A45,T$3:T14,$A$3:$A14)</f>
        <v>2.6055454545454495</v>
      </c>
      <c r="U45" s="114">
        <f>_xlfn.FORECAST.LINEAR($A45,U$3:U14,$A$3:$A14)</f>
        <v>24.742954545454495</v>
      </c>
      <c r="V45" s="114">
        <f>_xlfn.FORECAST.LINEAR($A45,V$3:V14,$A$3:$A14)</f>
        <v>100.75587878787883</v>
      </c>
      <c r="W45" s="114">
        <f>_xlfn.FORECAST.LINEAR($A45,W$3:W14,$A$3:$A14)</f>
        <v>5.183939393939454</v>
      </c>
      <c r="X45" s="114">
        <f>_xlfn.FORECAST.LINEAR($A45,X$3:X14,$A$3:$A14)</f>
        <v>3.8086212121211815</v>
      </c>
      <c r="Y45" s="114">
        <f>_xlfn.FORECAST.LINEAR($A45,Y$3:Y14,$A$3:$A14)</f>
        <v>6.7700909090908681</v>
      </c>
      <c r="Z45" s="114">
        <f>_xlfn.FORECAST.LINEAR($A45,Z$3:Z14,$A$3:$A14)</f>
        <v>65.977030303030006</v>
      </c>
      <c r="AA45" s="114">
        <f>_xlfn.FORECAST.LINEAR($A45,AA$3:AA14,$A$3:$A14)</f>
        <v>17.614757575757494</v>
      </c>
      <c r="AB45" s="114">
        <f>_xlfn.FORECAST.LINEAR($A45,AB$3:AB14,$A$3:$A14)</f>
        <v>109.89251515151511</v>
      </c>
      <c r="AC45" s="114">
        <f>_xlfn.FORECAST.LINEAR($A45,AC$3:AC14,$A$3:$A14)</f>
        <v>251.25603030302955</v>
      </c>
      <c r="AD45" s="114">
        <f>_xlfn.FORECAST.LINEAR($A45,AD$3:AD14,$A$3:$A14)</f>
        <v>81.799727272727296</v>
      </c>
    </row>
    <row r="46" spans="1:30" x14ac:dyDescent="0.35">
      <c r="A46" s="133">
        <v>2018</v>
      </c>
      <c r="B46" s="114">
        <f>_xlfn.FORECAST.LINEAR($A46,B$3:B15,$A$3:$A15)</f>
        <v>2923.2225076923078</v>
      </c>
      <c r="C46" s="114">
        <f>_xlfn.FORECAST.LINEAR($A46,C$3:C15,$A$3:$A15)</f>
        <v>35.130769230769204</v>
      </c>
      <c r="D46" s="114">
        <f>_xlfn.FORECAST.LINEAR($A46,D$3:D15,$A$3:$A15)</f>
        <v>913.63846153846316</v>
      </c>
      <c r="E46" s="114">
        <f>_xlfn.FORECAST.LINEAR($A46,E$3:E15,$A$3:$A15)</f>
        <v>2044.7148153846147</v>
      </c>
      <c r="F46" s="114">
        <f>_xlfn.FORECAST.LINEAR($A46,F$3:F15,$A$3:$A15)</f>
        <v>382.80769230769147</v>
      </c>
      <c r="G46" s="114">
        <f>_xlfn.FORECAST.LINEAR($A46,G$3:G15,$A$3:$A15)</f>
        <v>435.64615384615536</v>
      </c>
      <c r="H46" s="114">
        <f>_xlfn.FORECAST.LINEAR($A46,H$3:H15,$A$3:$A15)</f>
        <v>115.28846153846189</v>
      </c>
      <c r="I46" s="114">
        <f>_xlfn.FORECAST.LINEAR($A46,I$3:I15,$A$3:$A15)</f>
        <v>24.381423076923056</v>
      </c>
      <c r="J46" s="114">
        <f>_xlfn.FORECAST.LINEAR($A46,J$3:J15,$A$3:$A15)</f>
        <v>14.336576923076905</v>
      </c>
      <c r="K46" s="114">
        <f>_xlfn.FORECAST.LINEAR($A46,K$3:K15,$A$3:$A15)</f>
        <v>80.904046153846139</v>
      </c>
      <c r="L46" s="114">
        <f>_xlfn.FORECAST.LINEAR($A46,L$3:L15,$A$3:$A15)</f>
        <v>278.1936923076928</v>
      </c>
      <c r="M46" s="114">
        <f>_xlfn.FORECAST.LINEAR($A46,M$3:M15,$A$3:$A15)</f>
        <v>13.369923076922987</v>
      </c>
      <c r="N46" s="114">
        <f>_xlfn.FORECAST.LINEAR($A46,N$3:N15,$A$3:$A15)</f>
        <v>0.62123076923074905</v>
      </c>
      <c r="O46" s="114">
        <f>_xlfn.FORECAST.LINEAR($A46,O$3:O15,$A$3:$A15)</f>
        <v>0.11453846153846214</v>
      </c>
      <c r="P46" s="114">
        <f>_xlfn.FORECAST.LINEAR($A46,P$3:P15,$A$3:$A15)</f>
        <v>3.0963846153846362</v>
      </c>
      <c r="Q46" s="114">
        <f>_xlfn.FORECAST.LINEAR($A46,Q$3:Q15,$A$3:$A15)</f>
        <v>11.910076923076872</v>
      </c>
      <c r="R46" s="114">
        <f>_xlfn.FORECAST.LINEAR($A46,R$3:R15,$A$3:$A15)</f>
        <v>46.702615384615456</v>
      </c>
      <c r="S46" s="114">
        <f>_xlfn.FORECAST.LINEAR($A46,S$3:S15,$A$3:$A15)</f>
        <v>35.346153846153811</v>
      </c>
      <c r="T46" s="114">
        <f>_xlfn.FORECAST.LINEAR($A46,T$3:T15,$A$3:$A15)</f>
        <v>2.5831153846153825</v>
      </c>
      <c r="U46" s="114">
        <f>_xlfn.FORECAST.LINEAR($A46,U$3:U15,$A$3:$A15)</f>
        <v>23.910615384615312</v>
      </c>
      <c r="V46" s="114">
        <f>_xlfn.FORECAST.LINEAR($A46,V$3:V15,$A$3:$A15)</f>
        <v>101.14646153846115</v>
      </c>
      <c r="W46" s="114">
        <f>_xlfn.FORECAST.LINEAR($A46,W$3:W15,$A$3:$A15)</f>
        <v>3.9584615384615063</v>
      </c>
      <c r="X46" s="114">
        <f>_xlfn.FORECAST.LINEAR($A46,X$3:X15,$A$3:$A15)</f>
        <v>4.0375000000000227</v>
      </c>
      <c r="Y46" s="114">
        <f>_xlfn.FORECAST.LINEAR($A46,Y$3:Y15,$A$3:$A15)</f>
        <v>6.9788846153846862</v>
      </c>
      <c r="Z46" s="114">
        <f>_xlfn.FORECAST.LINEAR($A46,Z$3:Z15,$A$3:$A15)</f>
        <v>67.970153846154062</v>
      </c>
      <c r="AA46" s="114">
        <f>_xlfn.FORECAST.LINEAR($A46,AA$3:AA15,$A$3:$A15)</f>
        <v>20.194961538461712</v>
      </c>
      <c r="AB46" s="114">
        <f>_xlfn.FORECAST.LINEAR($A46,AB$3:AB15,$A$3:$A15)</f>
        <v>110.6150769230769</v>
      </c>
      <c r="AC46" s="114">
        <f>_xlfn.FORECAST.LINEAR($A46,AC$3:AC15,$A$3:$A15)</f>
        <v>203.28015384615355</v>
      </c>
      <c r="AD46" s="114">
        <f>_xlfn.FORECAST.LINEAR($A46,AD$3:AD15,$A$3:$A15)</f>
        <v>57.320461538461132</v>
      </c>
    </row>
    <row r="47" spans="1:30" x14ac:dyDescent="0.35">
      <c r="A47" s="133">
        <v>2019</v>
      </c>
      <c r="B47" s="114">
        <f>_xlfn.FORECAST.LINEAR($A47,B$3:B16,$A$3:$A16)</f>
        <v>2903.5023120879123</v>
      </c>
      <c r="C47" s="114">
        <f>_xlfn.FORECAST.LINEAR($A47,C$3:C16,$A$3:$A16)</f>
        <v>34.715384615384636</v>
      </c>
      <c r="D47" s="114">
        <f>_xlfn.FORECAST.LINEAR($A47,D$3:D16,$A$3:$A16)</f>
        <v>939.7142857142826</v>
      </c>
      <c r="E47" s="114">
        <f>_xlfn.FORECAST.LINEAR($A47,E$3:E16,$A$3:$A16)</f>
        <v>1998.5034109890112</v>
      </c>
      <c r="F47" s="114">
        <f>_xlfn.FORECAST.LINEAR($A47,F$3:F16,$A$3:$A16)</f>
        <v>380.69010989010894</v>
      </c>
      <c r="G47" s="114">
        <f>_xlfn.FORECAST.LINEAR($A47,G$3:G16,$A$3:$A16)</f>
        <v>439.29120879121183</v>
      </c>
      <c r="H47" s="114">
        <f>_xlfn.FORECAST.LINEAR($A47,H$3:H16,$A$3:$A16)</f>
        <v>120.44615384615463</v>
      </c>
      <c r="I47" s="114">
        <f>_xlfn.FORECAST.LINEAR($A47,I$3:I16,$A$3:$A16)</f>
        <v>24.008681318681397</v>
      </c>
      <c r="J47" s="114">
        <f>_xlfn.FORECAST.LINEAR($A47,J$3:J16,$A$3:$A16)</f>
        <v>14.946043956043923</v>
      </c>
      <c r="K47" s="114">
        <f>_xlfn.FORECAST.LINEAR($A47,K$3:K16,$A$3:$A16)</f>
        <v>82.095971428571374</v>
      </c>
      <c r="L47" s="114">
        <f>_xlfn.FORECAST.LINEAR($A47,L$3:L16,$A$3:$A16)</f>
        <v>278.52318681318684</v>
      </c>
      <c r="M47" s="114">
        <f>_xlfn.FORECAST.LINEAR($A47,M$3:M16,$A$3:$A16)</f>
        <v>13.430296703296676</v>
      </c>
      <c r="N47" s="114">
        <f>_xlfn.FORECAST.LINEAR($A47,N$3:N16,$A$3:$A16)</f>
        <v>0.52104395604396814</v>
      </c>
      <c r="O47" s="114">
        <f>_xlfn.FORECAST.LINEAR($A47,O$3:O16,$A$3:$A16)</f>
        <v>0.10610989010988803</v>
      </c>
      <c r="P47" s="114">
        <f>_xlfn.FORECAST.LINEAR($A47,P$3:P16,$A$3:$A16)</f>
        <v>3.4797472527472593</v>
      </c>
      <c r="Q47" s="114">
        <f>_xlfn.FORECAST.LINEAR($A47,Q$3:Q16,$A$3:$A16)</f>
        <v>12.114802197802192</v>
      </c>
      <c r="R47" s="114">
        <f>_xlfn.FORECAST.LINEAR($A47,R$3:R16,$A$3:$A16)</f>
        <v>47.627285714285563</v>
      </c>
      <c r="S47" s="114">
        <f>_xlfn.FORECAST.LINEAR($A47,S$3:S16,$A$3:$A16)</f>
        <v>35.755714285714248</v>
      </c>
      <c r="T47" s="114">
        <f>_xlfn.FORECAST.LINEAR($A47,T$3:T16,$A$3:$A16)</f>
        <v>2.5659340659340586</v>
      </c>
      <c r="U47" s="114">
        <f>_xlfn.FORECAST.LINEAR($A47,U$3:U16,$A$3:$A16)</f>
        <v>22.900230769230802</v>
      </c>
      <c r="V47" s="114">
        <f>_xlfn.FORECAST.LINEAR($A47,V$3:V16,$A$3:$A16)</f>
        <v>101.91725274725286</v>
      </c>
      <c r="W47" s="114">
        <f>_xlfn.FORECAST.LINEAR($A47,W$3:W16,$A$3:$A16)</f>
        <v>3.0591208791208828</v>
      </c>
      <c r="X47" s="114">
        <f>_xlfn.FORECAST.LINEAR($A47,X$3:X16,$A$3:$A16)</f>
        <v>4.1877032967032903</v>
      </c>
      <c r="Y47" s="114">
        <f>_xlfn.FORECAST.LINEAR($A47,Y$3:Y16,$A$3:$A16)</f>
        <v>7.1746153846154357</v>
      </c>
      <c r="Z47" s="114">
        <f>_xlfn.FORECAST.LINEAR($A47,Z$3:Z16,$A$3:$A16)</f>
        <v>69.832527472527545</v>
      </c>
      <c r="AA47" s="114">
        <f>_xlfn.FORECAST.LINEAR($A47,AA$3:AA16,$A$3:$A16)</f>
        <v>20.078000000000202</v>
      </c>
      <c r="AB47" s="114">
        <f>_xlfn.FORECAST.LINEAR($A47,AB$3:AB16,$A$3:$A16)</f>
        <v>111.65072527472527</v>
      </c>
      <c r="AC47" s="114">
        <f>_xlfn.FORECAST.LINEAR($A47,AC$3:AC16,$A$3:$A16)</f>
        <v>163.1069890109884</v>
      </c>
      <c r="AD47" s="114">
        <f>_xlfn.FORECAST.LINEAR($A47,AD$3:AD16,$A$3:$A16)</f>
        <v>38.993956043956132</v>
      </c>
    </row>
    <row r="48" spans="1:30" x14ac:dyDescent="0.35">
      <c r="A48" s="133">
        <v>2020</v>
      </c>
      <c r="B48" s="114">
        <f>_xlfn.FORECAST.LINEAR($A48,B$3:B17,$A$3:$A17)</f>
        <v>2895.7814971428575</v>
      </c>
      <c r="C48" s="114">
        <f>_xlfn.FORECAST.LINEAR($A48,C$3:C17,$A$3:$A17)</f>
        <v>33.563809523809525</v>
      </c>
      <c r="D48" s="114">
        <f>_xlfn.FORECAST.LINEAR($A48,D$3:D17,$A$3:$A17)</f>
        <v>963.4647619047646</v>
      </c>
      <c r="E48" s="114">
        <f>_xlfn.FORECAST.LINEAR($A48,E$3:E17,$A$3:$A17)</f>
        <v>1965.8805447619052</v>
      </c>
      <c r="F48" s="114">
        <f>_xlfn.FORECAST.LINEAR($A48,F$3:F17,$A$3:$A17)</f>
        <v>375.83904761904887</v>
      </c>
      <c r="G48" s="114">
        <f>_xlfn.FORECAST.LINEAR($A48,G$3:G17,$A$3:$A17)</f>
        <v>442.45999999999913</v>
      </c>
      <c r="H48" s="114">
        <f>_xlfn.FORECAST.LINEAR($A48,H$3:H17,$A$3:$A17)</f>
        <v>128.33523809523831</v>
      </c>
      <c r="I48" s="114">
        <f>_xlfn.FORECAST.LINEAR($A48,I$3:I17,$A$3:$A17)</f>
        <v>24.241419047619047</v>
      </c>
      <c r="J48" s="114">
        <f>_xlfn.FORECAST.LINEAR($A48,J$3:J17,$A$3:$A17)</f>
        <v>15.314923809523862</v>
      </c>
      <c r="K48" s="114">
        <f>_xlfn.FORECAST.LINEAR($A48,K$3:K17,$A$3:$A17)</f>
        <v>83.067420952380871</v>
      </c>
      <c r="L48" s="114">
        <f>_xlfn.FORECAST.LINEAR($A48,L$3:L17,$A$3:$A17)</f>
        <v>280.12411428571477</v>
      </c>
      <c r="M48" s="114">
        <f>_xlfn.FORECAST.LINEAR($A48,M$3:M17,$A$3:$A17)</f>
        <v>13.534523809523876</v>
      </c>
      <c r="N48" s="114">
        <f>_xlfn.FORECAST.LINEAR($A48,N$3:N17,$A$3:$A17)</f>
        <v>0.44508571428571031</v>
      </c>
      <c r="O48" s="114">
        <f>_xlfn.FORECAST.LINEAR($A48,O$3:O17,$A$3:$A17)</f>
        <v>9.7409523809524501E-2</v>
      </c>
      <c r="P48" s="114">
        <f>_xlfn.FORECAST.LINEAR($A48,P$3:P17,$A$3:$A17)</f>
        <v>3.7505333333333297</v>
      </c>
      <c r="Q48" s="114">
        <f>_xlfn.FORECAST.LINEAR($A48,Q$3:Q17,$A$3:$A17)</f>
        <v>12.337219047619101</v>
      </c>
      <c r="R48" s="114">
        <f>_xlfn.FORECAST.LINEAR($A48,R$3:R17,$A$3:$A17)</f>
        <v>49.515828571428301</v>
      </c>
      <c r="S48" s="114">
        <f>_xlfn.FORECAST.LINEAR($A48,S$3:S17,$A$3:$A17)</f>
        <v>36.488952380952469</v>
      </c>
      <c r="T48" s="114">
        <f>_xlfn.FORECAST.LINEAR($A48,T$3:T17,$A$3:$A17)</f>
        <v>2.5815904761904704</v>
      </c>
      <c r="U48" s="114">
        <f>_xlfn.FORECAST.LINEAR($A48,U$3:U17,$A$3:$A17)</f>
        <v>22.231085714285655</v>
      </c>
      <c r="V48" s="114">
        <f>_xlfn.FORECAST.LINEAR($A48,V$3:V17,$A$3:$A17)</f>
        <v>101.97624761904808</v>
      </c>
      <c r="W48" s="114">
        <f>_xlfn.FORECAST.LINEAR($A48,W$3:W17,$A$3:$A17)</f>
        <v>3.1904761904763745</v>
      </c>
      <c r="X48" s="114">
        <f>_xlfn.FORECAST.LINEAR($A48,X$3:X17,$A$3:$A17)</f>
        <v>3.4546380952381242</v>
      </c>
      <c r="Y48" s="114">
        <f>_xlfn.FORECAST.LINEAR($A48,Y$3:Y17,$A$3:$A17)</f>
        <v>7.3108285714286012</v>
      </c>
      <c r="Z48" s="114">
        <f>_xlfn.FORECAST.LINEAR($A48,Z$3:Z17,$A$3:$A17)</f>
        <v>69.898361904761714</v>
      </c>
      <c r="AA48" s="114">
        <f>_xlfn.FORECAST.LINEAR($A48,AA$3:AA17,$A$3:$A17)</f>
        <v>19.608133333333399</v>
      </c>
      <c r="AB48" s="114">
        <f>_xlfn.FORECAST.LINEAR($A48,AB$3:AB17,$A$3:$A17)</f>
        <v>111.45737142857143</v>
      </c>
      <c r="AC48" s="114">
        <f>_xlfn.FORECAST.LINEAR($A48,AC$3:AC17,$A$3:$A17)</f>
        <v>133.5893904761906</v>
      </c>
      <c r="AD48" s="114">
        <f>_xlfn.FORECAST.LINEAR($A48,AD$3:AD17,$A$3:$A17)</f>
        <v>25.030704761906236</v>
      </c>
    </row>
    <row r="49" spans="1:30" x14ac:dyDescent="0.35">
      <c r="A49" s="133">
        <v>2021</v>
      </c>
      <c r="B49" s="114">
        <f>_xlfn.FORECAST.LINEAR($A49,B$3:B18,$A$3:$A18)</f>
        <v>2862.3236347499997</v>
      </c>
      <c r="C49" s="114">
        <f>_xlfn.FORECAST.LINEAR($A49,C$3:C18,$A$3:$A18)</f>
        <v>33.03596524999999</v>
      </c>
      <c r="D49" s="114">
        <f>_xlfn.FORECAST.LINEAR($A49,D$3:D18,$A$3:$A18)</f>
        <v>960.2400000000016</v>
      </c>
      <c r="E49" s="114">
        <f>_xlfn.FORECAST.LINEAR($A49,E$3:E18,$A$3:$A18)</f>
        <v>1935.1196000000018</v>
      </c>
      <c r="F49" s="114">
        <f>_xlfn.FORECAST.LINEAR($A49,F$3:F18,$A$3:$A18)</f>
        <v>372.96499999999833</v>
      </c>
      <c r="G49" s="114">
        <f>_xlfn.FORECAST.LINEAR($A49,G$3:G18,$A$3:$A18)</f>
        <v>446.92999999999847</v>
      </c>
      <c r="H49" s="114">
        <f>_xlfn.FORECAST.LINEAR($A49,H$3:H18,$A$3:$A18)</f>
        <v>129.32999999999993</v>
      </c>
      <c r="I49" s="114">
        <f>_xlfn.FORECAST.LINEAR($A49,I$3:I18,$A$3:$A18)</f>
        <v>25.11665000000005</v>
      </c>
      <c r="J49" s="114">
        <f>_xlfn.FORECAST.LINEAR($A49,J$3:J18,$A$3:$A18)</f>
        <v>15.709949999999935</v>
      </c>
      <c r="K49" s="114">
        <f>_xlfn.FORECAST.LINEAR($A49,K$3:K18,$A$3:$A18)</f>
        <v>85.331050000000232</v>
      </c>
      <c r="L49" s="114">
        <f>_xlfn.FORECAST.LINEAR($A49,L$3:L18,$A$3:$A18)</f>
        <v>280.48144999999977</v>
      </c>
      <c r="M49" s="114">
        <f>_xlfn.FORECAST.LINEAR($A49,M$3:M18,$A$3:$A18)</f>
        <v>13.626125000000002</v>
      </c>
      <c r="N49" s="114">
        <f>_xlfn.FORECAST.LINEAR($A49,N$3:N18,$A$3:$A18)</f>
        <v>0.40177500000004329</v>
      </c>
      <c r="O49" s="114">
        <f>_xlfn.FORECAST.LINEAR($A49,O$3:O18,$A$3:$A18)</f>
        <v>0.10175000000000267</v>
      </c>
      <c r="P49" s="114">
        <f>_xlfn.FORECAST.LINEAR($A49,P$3:P18,$A$3:$A18)</f>
        <v>3.9866250000000001</v>
      </c>
      <c r="Q49" s="114">
        <f>_xlfn.FORECAST.LINEAR($A49,Q$3:Q18,$A$3:$A18)</f>
        <v>12.520825000000002</v>
      </c>
      <c r="R49" s="114">
        <f>_xlfn.FORECAST.LINEAR($A49,R$3:R18,$A$3:$A18)</f>
        <v>50.271175000000085</v>
      </c>
      <c r="S49" s="114">
        <f>_xlfn.FORECAST.LINEAR($A49,S$3:S18,$A$3:$A18)</f>
        <v>37.651749999999993</v>
      </c>
      <c r="T49" s="114">
        <f>_xlfn.FORECAST.LINEAR($A49,T$3:T18,$A$3:$A18)</f>
        <v>2.5332000000000079</v>
      </c>
      <c r="U49" s="114">
        <f>_xlfn.FORECAST.LINEAR($A49,U$3:U18,$A$3:$A18)</f>
        <v>22.196725000000015</v>
      </c>
      <c r="V49" s="114">
        <f>_xlfn.FORECAST.LINEAR($A49,V$3:V18,$A$3:$A18)</f>
        <v>101.27884999999969</v>
      </c>
      <c r="W49" s="114">
        <f>_xlfn.FORECAST.LINEAR($A49,W$3:W18,$A$3:$A18)</f>
        <v>3.0884999999998399</v>
      </c>
      <c r="X49" s="114">
        <f>_xlfn.FORECAST.LINEAR($A49,X$3:X18,$A$3:$A18)</f>
        <v>3.1857749999999783</v>
      </c>
      <c r="Y49" s="114">
        <f>_xlfn.FORECAST.LINEAR($A49,Y$3:Y18,$A$3:$A18)</f>
        <v>7.1524499999999307</v>
      </c>
      <c r="Z49" s="114">
        <f>_xlfn.FORECAST.LINEAR($A49,Z$3:Z18,$A$3:$A18)</f>
        <v>69.19504999999981</v>
      </c>
      <c r="AA49" s="114">
        <f>_xlfn.FORECAST.LINEAR($A49,AA$3:AA18,$A$3:$A18)</f>
        <v>18.665224999999964</v>
      </c>
      <c r="AB49" s="114">
        <f>_xlfn.FORECAST.LINEAR($A49,AB$3:AB18,$A$3:$A18)</f>
        <v>108.73002499999996</v>
      </c>
      <c r="AC49" s="114">
        <f>_xlfn.FORECAST.LINEAR($A49,AC$3:AC18,$A$3:$A18)</f>
        <v>110.3689000000013</v>
      </c>
      <c r="AD49" s="114">
        <f>_xlfn.FORECAST.LINEAR($A49,AD$3:AD18,$A$3:$A18)</f>
        <v>14.300774999999703</v>
      </c>
    </row>
    <row r="50" spans="1:30" x14ac:dyDescent="0.35">
      <c r="A50" s="133">
        <v>2022</v>
      </c>
      <c r="B50" s="114">
        <f>_xlfn.FORECAST.LINEAR($A50,B$3:B19,$A$3:$A19)</f>
        <v>2867.9532707668386</v>
      </c>
      <c r="C50" s="114">
        <f>_xlfn.FORECAST.LINEAR($A50,C$3:C19,$A$3:$A19)</f>
        <v>34.556481461226952</v>
      </c>
      <c r="D50" s="114">
        <f>_xlfn.FORECAST.LINEAR($A50,D$3:D19,$A$3:$A19)</f>
        <v>965.13974616470659</v>
      </c>
      <c r="E50" s="114">
        <f>_xlfn.FORECAST.LINEAR($A50,E$3:E19,$A$3:$A19)</f>
        <v>1937.3700060633601</v>
      </c>
      <c r="F50" s="114">
        <f>_xlfn.FORECAST.LINEAR($A50,F$3:F19,$A$3:$A19)</f>
        <v>395.43106645223543</v>
      </c>
      <c r="G50" s="114">
        <f>_xlfn.FORECAST.LINEAR($A50,G$3:G19,$A$3:$A19)</f>
        <v>475.27607640705901</v>
      </c>
      <c r="H50" s="114">
        <f>_xlfn.FORECAST.LINEAR($A50,H$3:H19,$A$3:$A19)</f>
        <v>129.64952293129409</v>
      </c>
      <c r="I50" s="114">
        <f>_xlfn.FORECAST.LINEAR($A50,I$3:I19,$A$3:$A19)</f>
        <v>23.281435473882368</v>
      </c>
      <c r="J50" s="114">
        <f>_xlfn.FORECAST.LINEAR($A50,J$3:J19,$A$3:$A19)</f>
        <v>15.137710330823552</v>
      </c>
      <c r="K50" s="114">
        <f>_xlfn.FORECAST.LINEAR($A50,K$3:K19,$A$3:$A19)</f>
        <v>88.193830885647458</v>
      </c>
      <c r="L50" s="114">
        <f>_xlfn.FORECAST.LINEAR($A50,L$3:L19,$A$3:$A19)</f>
        <v>273.17559485082347</v>
      </c>
      <c r="M50" s="114">
        <f>_xlfn.FORECAST.LINEAR($A50,M$3:M19,$A$3:$A19)</f>
        <v>13.699986670117596</v>
      </c>
      <c r="N50" s="114">
        <f>_xlfn.FORECAST.LINEAR($A50,N$3:N19,$A$3:$A19)</f>
        <v>0.38180129411762209</v>
      </c>
      <c r="O50" s="114">
        <f>_xlfn.FORECAST.LINEAR($A50,O$3:O19,$A$3:$A19)</f>
        <v>0.10768895294117797</v>
      </c>
      <c r="P50" s="114">
        <f>_xlfn.FORECAST.LINEAR($A50,P$3:P19,$A$3:$A19)</f>
        <v>4.1133292661129417</v>
      </c>
      <c r="Q50" s="114">
        <f>_xlfn.FORECAST.LINEAR($A50,Q$3:Q19,$A$3:$A19)</f>
        <v>12.817807971995251</v>
      </c>
      <c r="R50" s="114">
        <f>_xlfn.FORECAST.LINEAR($A50,R$3:R19,$A$3:$A19)</f>
        <v>46.568600941176442</v>
      </c>
      <c r="S50" s="114">
        <f>_xlfn.FORECAST.LINEAR($A50,S$3:S19,$A$3:$A19)</f>
        <v>38.416803598588217</v>
      </c>
      <c r="T50" s="114">
        <f>_xlfn.FORECAST.LINEAR($A50,T$3:T19,$A$3:$A19)</f>
        <v>2.5132586470588336</v>
      </c>
      <c r="U50" s="114">
        <f>_xlfn.FORECAST.LINEAR($A50,U$3:U19,$A$3:$A19)</f>
        <v>23.307143125647031</v>
      </c>
      <c r="V50" s="114">
        <f>_xlfn.FORECAST.LINEAR($A50,V$3:V19,$A$3:$A19)</f>
        <v>96.064370927058917</v>
      </c>
      <c r="W50" s="114">
        <f>_xlfn.FORECAST.LINEAR($A50,W$3:W19,$A$3:$A19)</f>
        <v>3.2064251764705887</v>
      </c>
      <c r="X50" s="114">
        <f>_xlfn.FORECAST.LINEAR($A50,X$3:X19,$A$3:$A19)</f>
        <v>3.0151024117647012</v>
      </c>
      <c r="Y50" s="114">
        <f>_xlfn.FORECAST.LINEAR($A50,Y$3:Y19,$A$3:$A19)</f>
        <v>7.1146290728940471</v>
      </c>
      <c r="Z50" s="114">
        <f>_xlfn.FORECAST.LINEAR($A50,Z$3:Z19,$A$3:$A19)</f>
        <v>69.212483748235172</v>
      </c>
      <c r="AA50" s="114">
        <f>_xlfn.FORECAST.LINEAR($A50,AA$3:AA19,$A$3:$A19)</f>
        <v>17.33193713072933</v>
      </c>
      <c r="AB50" s="114">
        <f>_xlfn.FORECAST.LINEAR($A50,AB$3:AB19,$A$3:$A19)</f>
        <v>101.65626720752925</v>
      </c>
      <c r="AC50" s="114">
        <f>_xlfn.FORECAST.LINEAR($A50,AC$3:AC19,$A$3:$A19)</f>
        <v>91.744012112940254</v>
      </c>
      <c r="AD50" s="114">
        <f>_xlfn.FORECAST.LINEAR($A50,AD$3:AD19,$A$3:$A19)</f>
        <v>5.9531204762151901</v>
      </c>
    </row>
  </sheetData>
  <mergeCells count="2">
    <mergeCell ref="A1:C1"/>
    <mergeCell ref="F1:A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E04F-32BD-4539-B2A4-2EF8A1649AF3}">
  <dimension ref="A1:AD50"/>
  <sheetViews>
    <sheetView topLeftCell="A19" workbookViewId="0">
      <selection activeCell="K38" sqref="K38"/>
    </sheetView>
  </sheetViews>
  <sheetFormatPr defaultRowHeight="14.5" x14ac:dyDescent="0.35"/>
  <sheetData>
    <row r="1" spans="1:30" x14ac:dyDescent="0.35">
      <c r="A1" s="157"/>
      <c r="B1" s="157"/>
      <c r="C1" s="157"/>
      <c r="D1" s="129" t="s">
        <v>334</v>
      </c>
      <c r="E1" s="130"/>
      <c r="F1" s="157" t="s">
        <v>332</v>
      </c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</row>
    <row r="2" spans="1:30" ht="104.5" x14ac:dyDescent="0.35">
      <c r="A2" s="112"/>
      <c r="B2" s="115" t="s">
        <v>325</v>
      </c>
      <c r="C2" s="115" t="s">
        <v>9</v>
      </c>
      <c r="D2" s="115" t="s">
        <v>12</v>
      </c>
      <c r="E2" s="115" t="s">
        <v>335</v>
      </c>
      <c r="F2" s="115" t="s">
        <v>305</v>
      </c>
      <c r="G2" s="115" t="s">
        <v>326</v>
      </c>
      <c r="H2" s="115" t="s">
        <v>306</v>
      </c>
      <c r="I2" s="115" t="s">
        <v>307</v>
      </c>
      <c r="J2" s="115" t="s">
        <v>308</v>
      </c>
      <c r="K2" s="115" t="s">
        <v>309</v>
      </c>
      <c r="L2" s="115" t="s">
        <v>149</v>
      </c>
      <c r="M2" s="115" t="s">
        <v>310</v>
      </c>
      <c r="N2" s="115" t="s">
        <v>311</v>
      </c>
      <c r="O2" s="115" t="s">
        <v>312</v>
      </c>
      <c r="P2" s="115" t="s">
        <v>313</v>
      </c>
      <c r="Q2" s="115" t="s">
        <v>314</v>
      </c>
      <c r="R2" s="115" t="s">
        <v>315</v>
      </c>
      <c r="S2" s="115" t="s">
        <v>316</v>
      </c>
      <c r="T2" s="115" t="s">
        <v>317</v>
      </c>
      <c r="U2" s="115" t="s">
        <v>318</v>
      </c>
      <c r="V2" s="115" t="s">
        <v>319</v>
      </c>
      <c r="W2" s="115" t="s">
        <v>321</v>
      </c>
      <c r="X2" s="115" t="s">
        <v>320</v>
      </c>
      <c r="Y2" s="115" t="s">
        <v>322</v>
      </c>
      <c r="Z2" s="115" t="s">
        <v>331</v>
      </c>
      <c r="AA2" s="115" t="s">
        <v>323</v>
      </c>
      <c r="AB2" s="115" t="s">
        <v>324</v>
      </c>
      <c r="AC2" s="115" t="s">
        <v>153</v>
      </c>
      <c r="AD2" s="115" t="s">
        <v>152</v>
      </c>
    </row>
    <row r="3" spans="1:30" x14ac:dyDescent="0.35">
      <c r="A3" s="133">
        <v>2005</v>
      </c>
      <c r="B3" s="114">
        <v>2727.1000000000004</v>
      </c>
      <c r="C3" s="114">
        <v>31.9</v>
      </c>
      <c r="D3" s="114">
        <v>802.2</v>
      </c>
      <c r="E3" s="114">
        <v>1956.8</v>
      </c>
      <c r="F3" s="114">
        <v>425.8</v>
      </c>
      <c r="G3" s="114">
        <v>305.49999999999994</v>
      </c>
      <c r="H3" s="114">
        <v>82.3</v>
      </c>
      <c r="I3" s="114">
        <v>17.899999999999999</v>
      </c>
      <c r="J3" s="114">
        <v>21.4</v>
      </c>
      <c r="K3" s="114">
        <v>59.599999999999994</v>
      </c>
      <c r="L3" s="114">
        <v>303.5</v>
      </c>
      <c r="M3" s="114">
        <v>15.4</v>
      </c>
      <c r="N3" s="114">
        <v>2.2999999999999998</v>
      </c>
      <c r="O3" s="114">
        <v>0.2</v>
      </c>
      <c r="P3" s="114">
        <v>3.5999999999999996</v>
      </c>
      <c r="Q3" s="114">
        <v>13.3</v>
      </c>
      <c r="R3" s="114">
        <v>35.900000000000006</v>
      </c>
      <c r="S3" s="114">
        <v>36.9</v>
      </c>
      <c r="T3" s="114">
        <v>2.8</v>
      </c>
      <c r="U3" s="114">
        <v>23.400000000000002</v>
      </c>
      <c r="V3" s="114">
        <v>140.70000000000002</v>
      </c>
      <c r="W3" s="114">
        <v>8.1999999999999993</v>
      </c>
      <c r="X3" s="114">
        <v>4.9000000000000004</v>
      </c>
      <c r="Y3" s="114">
        <v>9.9</v>
      </c>
      <c r="Z3" s="114">
        <v>42.7</v>
      </c>
      <c r="AA3" s="114">
        <v>8.7999999999999989</v>
      </c>
      <c r="AB3" s="114">
        <v>109.4</v>
      </c>
      <c r="AC3" s="114">
        <v>197.40000000000003</v>
      </c>
      <c r="AD3" s="114">
        <v>85</v>
      </c>
    </row>
    <row r="4" spans="1:30" x14ac:dyDescent="0.35">
      <c r="A4" s="133">
        <v>2006</v>
      </c>
      <c r="B4" s="114">
        <v>2991.900000000001</v>
      </c>
      <c r="C4" s="114">
        <v>32.1</v>
      </c>
      <c r="D4" s="114">
        <v>812.7</v>
      </c>
      <c r="E4" s="114">
        <v>2211.3000000000006</v>
      </c>
      <c r="F4" s="114">
        <v>442.10000000000008</v>
      </c>
      <c r="G4" s="114">
        <v>316.79999999999995</v>
      </c>
      <c r="H4" s="114">
        <v>82.899999999999991</v>
      </c>
      <c r="I4" s="114">
        <v>15.9</v>
      </c>
      <c r="J4" s="114">
        <v>20.100000000000001</v>
      </c>
      <c r="K4" s="114">
        <v>64.100000000000009</v>
      </c>
      <c r="L4" s="114">
        <v>302.5</v>
      </c>
      <c r="M4" s="114">
        <v>27</v>
      </c>
      <c r="N4" s="114">
        <v>4.5</v>
      </c>
      <c r="O4" s="114">
        <v>0.4</v>
      </c>
      <c r="P4" s="114">
        <v>6.4</v>
      </c>
      <c r="Q4" s="114">
        <v>25.8</v>
      </c>
      <c r="R4" s="114">
        <v>54.6</v>
      </c>
      <c r="S4" s="114">
        <v>64.8</v>
      </c>
      <c r="T4" s="114">
        <v>4.9000000000000004</v>
      </c>
      <c r="U4" s="114">
        <v>36.700000000000003</v>
      </c>
      <c r="V4" s="114">
        <v>238</v>
      </c>
      <c r="W4" s="114">
        <v>17.399999999999999</v>
      </c>
      <c r="X4" s="114">
        <v>9.6</v>
      </c>
      <c r="Y4" s="114">
        <v>20.3</v>
      </c>
      <c r="Z4" s="114">
        <v>47.800000000000004</v>
      </c>
      <c r="AA4" s="114">
        <v>10.9</v>
      </c>
      <c r="AB4" s="114">
        <v>112.3</v>
      </c>
      <c r="AC4" s="114">
        <v>205.20000000000002</v>
      </c>
      <c r="AD4" s="114">
        <v>80.300000000000011</v>
      </c>
    </row>
    <row r="5" spans="1:30" x14ac:dyDescent="0.35">
      <c r="A5" s="133">
        <v>2007</v>
      </c>
      <c r="B5" s="114">
        <v>2808.12</v>
      </c>
      <c r="C5" s="114">
        <v>31.6</v>
      </c>
      <c r="D5" s="114">
        <v>830.5</v>
      </c>
      <c r="E5" s="114">
        <v>2009.22</v>
      </c>
      <c r="F5" s="114">
        <v>432.8</v>
      </c>
      <c r="G5" s="114">
        <v>326.60000000000002</v>
      </c>
      <c r="H5" s="114">
        <v>86.1</v>
      </c>
      <c r="I5" s="114">
        <v>22.299999999999997</v>
      </c>
      <c r="J5" s="114">
        <v>20.599999999999998</v>
      </c>
      <c r="K5" s="114">
        <v>69.400000000000006</v>
      </c>
      <c r="L5" s="114">
        <v>301.73</v>
      </c>
      <c r="M5" s="114">
        <v>15.41</v>
      </c>
      <c r="N5" s="114">
        <v>1.9800000000000002</v>
      </c>
      <c r="O5" s="114">
        <v>0.21000000000000002</v>
      </c>
      <c r="P5" s="114">
        <v>3.7</v>
      </c>
      <c r="Q5" s="114">
        <v>13.2</v>
      </c>
      <c r="R5" s="114">
        <v>34.520000000000003</v>
      </c>
      <c r="S5" s="114">
        <v>35.6</v>
      </c>
      <c r="T5" s="114">
        <v>2.76</v>
      </c>
      <c r="U5" s="114">
        <v>25</v>
      </c>
      <c r="V5" s="114">
        <v>136.9</v>
      </c>
      <c r="W5" s="114">
        <v>7.3900000000000006</v>
      </c>
      <c r="X5" s="114">
        <v>4.0999999999999996</v>
      </c>
      <c r="Y5" s="114">
        <v>8.2099999999999991</v>
      </c>
      <c r="Z5" s="114">
        <v>46.3</v>
      </c>
      <c r="AA5" s="114">
        <v>11.2</v>
      </c>
      <c r="AB5" s="114">
        <v>115</v>
      </c>
      <c r="AC5" s="114">
        <v>203.91000000000003</v>
      </c>
      <c r="AD5" s="114">
        <v>84.3</v>
      </c>
    </row>
    <row r="6" spans="1:30" x14ac:dyDescent="0.35">
      <c r="A6" s="133">
        <v>2008</v>
      </c>
      <c r="B6" s="114">
        <v>2825.6200000000003</v>
      </c>
      <c r="C6" s="114">
        <v>37.6</v>
      </c>
      <c r="D6" s="114">
        <v>819.2</v>
      </c>
      <c r="E6" s="114">
        <v>2044.0200000000004</v>
      </c>
      <c r="F6" s="114">
        <v>438.20000000000005</v>
      </c>
      <c r="G6" s="114">
        <v>339.90000000000003</v>
      </c>
      <c r="H6" s="114">
        <v>85.800000000000011</v>
      </c>
      <c r="I6" s="114">
        <v>22.14</v>
      </c>
      <c r="J6" s="114">
        <v>20.72</v>
      </c>
      <c r="K6" s="114">
        <v>71.100000000000009</v>
      </c>
      <c r="L6" s="114">
        <v>299.29999999999995</v>
      </c>
      <c r="M6" s="114">
        <v>15.32</v>
      </c>
      <c r="N6" s="114">
        <v>1.96</v>
      </c>
      <c r="O6" s="114">
        <v>0.21000000000000002</v>
      </c>
      <c r="P6" s="114">
        <v>3.91</v>
      </c>
      <c r="Q6" s="114">
        <v>14.2</v>
      </c>
      <c r="R6" s="114">
        <v>35.700000000000003</v>
      </c>
      <c r="S6" s="114">
        <v>32.9</v>
      </c>
      <c r="T6" s="114">
        <v>2.86</v>
      </c>
      <c r="U6" s="114">
        <v>27.5</v>
      </c>
      <c r="V6" s="114">
        <v>135.30000000000001</v>
      </c>
      <c r="W6" s="114">
        <v>9.61</v>
      </c>
      <c r="X6" s="114">
        <v>5.4</v>
      </c>
      <c r="Y6" s="114">
        <v>9.7100000000000009</v>
      </c>
      <c r="Z6" s="114">
        <v>50.599999999999994</v>
      </c>
      <c r="AA6" s="114">
        <v>11.180000000000001</v>
      </c>
      <c r="AB6" s="114">
        <v>114.72000000000001</v>
      </c>
      <c r="AC6" s="114">
        <v>210.03</v>
      </c>
      <c r="AD6" s="114">
        <v>85.75</v>
      </c>
    </row>
    <row r="7" spans="1:30" x14ac:dyDescent="0.35">
      <c r="A7" s="133">
        <v>2009</v>
      </c>
      <c r="B7" s="114">
        <v>2751.33</v>
      </c>
      <c r="C7" s="114">
        <v>32.099999999999994</v>
      </c>
      <c r="D7" s="114">
        <v>816.1</v>
      </c>
      <c r="E7" s="114">
        <v>1967.3299999999997</v>
      </c>
      <c r="F7" s="114">
        <v>407.8</v>
      </c>
      <c r="G7" s="114">
        <v>341.7</v>
      </c>
      <c r="H7" s="114">
        <v>87.3</v>
      </c>
      <c r="I7" s="114">
        <v>22.700000000000003</v>
      </c>
      <c r="J7" s="114">
        <v>20.019999999999996</v>
      </c>
      <c r="K7" s="114">
        <v>64.400000000000006</v>
      </c>
      <c r="L7" s="114">
        <v>281.89999999999998</v>
      </c>
      <c r="M7" s="114">
        <v>14.5</v>
      </c>
      <c r="N7" s="114">
        <v>2.2000000000000002</v>
      </c>
      <c r="O7" s="114">
        <v>0.2</v>
      </c>
      <c r="P7" s="114">
        <v>3.9000000000000004</v>
      </c>
      <c r="Q7" s="114">
        <v>12.5</v>
      </c>
      <c r="R7" s="114">
        <v>36.299999999999997</v>
      </c>
      <c r="S7" s="114">
        <v>36.900000000000006</v>
      </c>
      <c r="T7" s="114">
        <v>2.5999999999999996</v>
      </c>
      <c r="U7" s="114">
        <v>24.900000000000002</v>
      </c>
      <c r="V7" s="114">
        <v>122.2</v>
      </c>
      <c r="W7" s="114">
        <v>10.399999999999999</v>
      </c>
      <c r="X7" s="114">
        <v>4.8</v>
      </c>
      <c r="Y7" s="114">
        <v>8.6000000000000014</v>
      </c>
      <c r="Z7" s="114">
        <v>54</v>
      </c>
      <c r="AA7" s="114">
        <v>11.11</v>
      </c>
      <c r="AB7" s="114">
        <v>100.74999999999997</v>
      </c>
      <c r="AC7" s="114">
        <v>215.83</v>
      </c>
      <c r="AD7" s="114">
        <v>79.820000000000007</v>
      </c>
    </row>
    <row r="8" spans="1:30" x14ac:dyDescent="0.35">
      <c r="A8" s="133">
        <v>2010</v>
      </c>
      <c r="B8" s="114">
        <v>2892.7800000000007</v>
      </c>
      <c r="C8" s="114">
        <v>30.299999999999997</v>
      </c>
      <c r="D8" s="114">
        <v>853.30000000000007</v>
      </c>
      <c r="E8" s="114">
        <v>2069.7799999999997</v>
      </c>
      <c r="F8" s="114">
        <v>431.4</v>
      </c>
      <c r="G8" s="114">
        <v>359.90000000000003</v>
      </c>
      <c r="H8" s="114">
        <v>93.9</v>
      </c>
      <c r="I8" s="114">
        <v>22.04</v>
      </c>
      <c r="J8" s="114">
        <v>18.060000000000002</v>
      </c>
      <c r="K8" s="114">
        <v>66.11</v>
      </c>
      <c r="L8" s="114">
        <v>298.8</v>
      </c>
      <c r="M8" s="114">
        <v>15.52</v>
      </c>
      <c r="N8" s="114">
        <v>2.4500000000000002</v>
      </c>
      <c r="O8" s="114">
        <v>0.23</v>
      </c>
      <c r="P8" s="114">
        <v>4.01</v>
      </c>
      <c r="Q8" s="114">
        <v>13.91</v>
      </c>
      <c r="R8" s="114">
        <v>39.5</v>
      </c>
      <c r="S8" s="114">
        <v>40.239999999999995</v>
      </c>
      <c r="T8" s="114">
        <v>3.2800000000000002</v>
      </c>
      <c r="U8" s="114">
        <v>25.77</v>
      </c>
      <c r="V8" s="114">
        <v>128.80000000000001</v>
      </c>
      <c r="W8" s="114">
        <v>9.3500000000000014</v>
      </c>
      <c r="X8" s="114">
        <v>5.21</v>
      </c>
      <c r="Y8" s="114">
        <v>9.01</v>
      </c>
      <c r="Z8" s="114">
        <v>57.400000000000006</v>
      </c>
      <c r="AA8" s="114">
        <v>11.11</v>
      </c>
      <c r="AB8" s="114">
        <v>110.91999999999999</v>
      </c>
      <c r="AC8" s="114">
        <v>220.03</v>
      </c>
      <c r="AD8" s="114">
        <v>82.83</v>
      </c>
    </row>
    <row r="9" spans="1:30" x14ac:dyDescent="0.35">
      <c r="A9" s="133">
        <v>2011</v>
      </c>
      <c r="B9" s="114">
        <v>2931.23</v>
      </c>
      <c r="C9" s="114">
        <v>36.699999999999996</v>
      </c>
      <c r="D9" s="114">
        <v>847.7</v>
      </c>
      <c r="E9" s="114">
        <v>2120.2300000000005</v>
      </c>
      <c r="F9" s="114">
        <v>436.8</v>
      </c>
      <c r="G9" s="114">
        <v>374.60000000000008</v>
      </c>
      <c r="H9" s="114">
        <v>96.3</v>
      </c>
      <c r="I9" s="114">
        <v>23.369999999999997</v>
      </c>
      <c r="J9" s="114">
        <v>17.649999999999999</v>
      </c>
      <c r="K9" s="114">
        <v>67.3</v>
      </c>
      <c r="L9" s="114">
        <v>305.60000000000002</v>
      </c>
      <c r="M9" s="114">
        <v>16.3</v>
      </c>
      <c r="N9" s="114">
        <v>2</v>
      </c>
      <c r="O9" s="114">
        <v>0.2</v>
      </c>
      <c r="P9" s="114">
        <v>3.9000000000000004</v>
      </c>
      <c r="Q9" s="114">
        <v>14.100000000000001</v>
      </c>
      <c r="R9" s="114">
        <v>41.5</v>
      </c>
      <c r="S9" s="114">
        <v>38.700000000000003</v>
      </c>
      <c r="T9" s="114">
        <v>3.2</v>
      </c>
      <c r="U9" s="114">
        <v>27</v>
      </c>
      <c r="V9" s="114">
        <v>131.5</v>
      </c>
      <c r="W9" s="114">
        <v>8.7000000000000011</v>
      </c>
      <c r="X9" s="114">
        <v>5.0999999999999996</v>
      </c>
      <c r="Y9" s="114">
        <v>8.6999999999999993</v>
      </c>
      <c r="Z9" s="114">
        <v>60.7</v>
      </c>
      <c r="AA9" s="114">
        <v>10.91</v>
      </c>
      <c r="AB9" s="114">
        <v>116.33</v>
      </c>
      <c r="AC9" s="114">
        <v>226.64000000000001</v>
      </c>
      <c r="AD9" s="114">
        <v>83.13</v>
      </c>
    </row>
    <row r="10" spans="1:30" x14ac:dyDescent="0.35">
      <c r="A10" s="133">
        <v>2012</v>
      </c>
      <c r="B10" s="114">
        <v>2928.4700000000003</v>
      </c>
      <c r="C10" s="114">
        <v>32.4</v>
      </c>
      <c r="D10" s="114">
        <v>846.99999999999989</v>
      </c>
      <c r="E10" s="114">
        <v>2113.8700000000003</v>
      </c>
      <c r="F10" s="114">
        <v>438.59999999999997</v>
      </c>
      <c r="G10" s="114">
        <v>393.59999999999997</v>
      </c>
      <c r="H10" s="114">
        <v>96.100000000000009</v>
      </c>
      <c r="I10" s="114">
        <v>21.2</v>
      </c>
      <c r="J10" s="114">
        <v>10.050000000000001</v>
      </c>
      <c r="K10" s="114">
        <v>70.400000000000006</v>
      </c>
      <c r="L10" s="114">
        <v>298.10000000000002</v>
      </c>
      <c r="M10" s="114">
        <v>16.399999999999999</v>
      </c>
      <c r="N10" s="114">
        <v>1.8000000000000003</v>
      </c>
      <c r="O10" s="114">
        <v>0.2</v>
      </c>
      <c r="P10" s="114">
        <v>3.8000000000000003</v>
      </c>
      <c r="Q10" s="114">
        <v>15</v>
      </c>
      <c r="R10" s="114">
        <v>43.2</v>
      </c>
      <c r="S10" s="114">
        <v>38.6</v>
      </c>
      <c r="T10" s="114">
        <v>3.1000000000000005</v>
      </c>
      <c r="U10" s="114">
        <v>28.5</v>
      </c>
      <c r="V10" s="114">
        <v>122.9</v>
      </c>
      <c r="W10" s="114">
        <v>9.2000000000000011</v>
      </c>
      <c r="X10" s="114">
        <v>4.9000000000000004</v>
      </c>
      <c r="Y10" s="114">
        <v>9</v>
      </c>
      <c r="Z10" s="114">
        <v>58.6</v>
      </c>
      <c r="AA10" s="114">
        <v>12.5</v>
      </c>
      <c r="AB10" s="114">
        <v>111.22</v>
      </c>
      <c r="AC10" s="114">
        <v>226.14000000000001</v>
      </c>
      <c r="AD10" s="114">
        <v>80.760000000000005</v>
      </c>
    </row>
    <row r="11" spans="1:30" x14ac:dyDescent="0.35">
      <c r="A11" s="133">
        <v>2013</v>
      </c>
      <c r="B11" s="114">
        <v>2937.7799999999997</v>
      </c>
      <c r="C11" s="114">
        <v>34.9</v>
      </c>
      <c r="D11" s="114">
        <v>885.49999999999989</v>
      </c>
      <c r="E11" s="114">
        <v>2087.1799999999998</v>
      </c>
      <c r="F11" s="114">
        <v>408.20000000000005</v>
      </c>
      <c r="G11" s="114">
        <v>398.59999999999997</v>
      </c>
      <c r="H11" s="114">
        <v>99.3</v>
      </c>
      <c r="I11" s="114">
        <v>23.31</v>
      </c>
      <c r="J11" s="114">
        <v>15.23</v>
      </c>
      <c r="K11" s="114">
        <v>68.73</v>
      </c>
      <c r="L11" s="114">
        <v>290.63</v>
      </c>
      <c r="M11" s="114">
        <v>15.49</v>
      </c>
      <c r="N11" s="114">
        <v>1.8000000000000003</v>
      </c>
      <c r="O11" s="114">
        <v>0.21000000000000002</v>
      </c>
      <c r="P11" s="114">
        <v>3.1</v>
      </c>
      <c r="Q11" s="114">
        <v>14.01</v>
      </c>
      <c r="R11" s="114">
        <v>48.6</v>
      </c>
      <c r="S11" s="114">
        <v>36.39</v>
      </c>
      <c r="T11" s="114">
        <v>3.46</v>
      </c>
      <c r="U11" s="114">
        <v>27.710000000000004</v>
      </c>
      <c r="V11" s="114">
        <v>117.00000000000001</v>
      </c>
      <c r="W11" s="114">
        <v>8.7100000000000009</v>
      </c>
      <c r="X11" s="114">
        <v>4.51</v>
      </c>
      <c r="Y11" s="114">
        <v>8.2199999999999989</v>
      </c>
      <c r="Z11" s="114">
        <v>56.11</v>
      </c>
      <c r="AA11" s="114">
        <v>13.1</v>
      </c>
      <c r="AB11" s="114">
        <v>111.12999999999998</v>
      </c>
      <c r="AC11" s="114">
        <v>232.93999999999997</v>
      </c>
      <c r="AD11" s="114">
        <v>80.69</v>
      </c>
    </row>
    <row r="12" spans="1:30" x14ac:dyDescent="0.35">
      <c r="A12" s="133">
        <v>2014</v>
      </c>
      <c r="B12" s="114">
        <v>2936.0709999999999</v>
      </c>
      <c r="C12" s="114">
        <v>36.900000000000006</v>
      </c>
      <c r="D12" s="114">
        <v>853.8</v>
      </c>
      <c r="E12" s="114">
        <v>2119.1709999999998</v>
      </c>
      <c r="F12" s="114">
        <v>403.59999999999997</v>
      </c>
      <c r="G12" s="114">
        <v>419.20000000000005</v>
      </c>
      <c r="H12" s="114">
        <v>106.1</v>
      </c>
      <c r="I12" s="114">
        <v>25.91</v>
      </c>
      <c r="J12" s="114">
        <v>17.32</v>
      </c>
      <c r="K12" s="114">
        <v>77.41</v>
      </c>
      <c r="L12" s="114">
        <v>283.52</v>
      </c>
      <c r="M12" s="114">
        <v>14.143999999999998</v>
      </c>
      <c r="N12" s="114">
        <v>1.0329999999999999</v>
      </c>
      <c r="O12" s="114">
        <v>0.23</v>
      </c>
      <c r="P12" s="114">
        <v>3.5</v>
      </c>
      <c r="Q12" s="114">
        <v>12.81</v>
      </c>
      <c r="R12" s="114">
        <v>46.5</v>
      </c>
      <c r="S12" s="114">
        <v>36.299999999999997</v>
      </c>
      <c r="T12" s="114">
        <v>2.6</v>
      </c>
      <c r="U12" s="114">
        <v>27.920999999999999</v>
      </c>
      <c r="V12" s="114">
        <v>119.00000000000001</v>
      </c>
      <c r="W12" s="114">
        <v>5.5400000000000009</v>
      </c>
      <c r="X12" s="114">
        <v>4.1210000000000004</v>
      </c>
      <c r="Y12" s="114">
        <v>8.92</v>
      </c>
      <c r="Z12" s="114">
        <v>58.51</v>
      </c>
      <c r="AA12" s="114">
        <v>13.200000000000001</v>
      </c>
      <c r="AB12" s="114">
        <v>108.94199999999999</v>
      </c>
      <c r="AC12" s="114">
        <v>237.34</v>
      </c>
      <c r="AD12" s="114">
        <v>85.5</v>
      </c>
    </row>
    <row r="13" spans="1:30" x14ac:dyDescent="0.35">
      <c r="A13" s="133">
        <v>2015</v>
      </c>
      <c r="B13" s="114">
        <v>2922.4802</v>
      </c>
      <c r="C13" s="114">
        <v>38.300000000000004</v>
      </c>
      <c r="D13" s="114">
        <v>880.5</v>
      </c>
      <c r="E13" s="114">
        <v>2080.2802000000001</v>
      </c>
      <c r="F13" s="114">
        <v>384.2</v>
      </c>
      <c r="G13" s="114">
        <v>404.09999999999997</v>
      </c>
      <c r="H13" s="114">
        <v>109.2</v>
      </c>
      <c r="I13" s="114">
        <v>25.419999999999998</v>
      </c>
      <c r="J13" s="114">
        <v>16.009999999999998</v>
      </c>
      <c r="K13" s="114">
        <v>78.80019999999999</v>
      </c>
      <c r="L13" s="114">
        <v>274.21000000000004</v>
      </c>
      <c r="M13" s="114">
        <v>13.303000000000001</v>
      </c>
      <c r="N13" s="114">
        <v>1.0209999999999999</v>
      </c>
      <c r="O13" s="114">
        <v>0.20800000000000002</v>
      </c>
      <c r="P13" s="114">
        <v>2.3010000000000002</v>
      </c>
      <c r="Q13" s="114">
        <v>12.801</v>
      </c>
      <c r="R13" s="114">
        <v>45.8</v>
      </c>
      <c r="S13" s="114">
        <v>37.5</v>
      </c>
      <c r="T13" s="114">
        <v>2.5999999999999996</v>
      </c>
      <c r="U13" s="114">
        <v>23.120999999999999</v>
      </c>
      <c r="V13" s="114">
        <v>118.69999999999999</v>
      </c>
      <c r="W13" s="114">
        <v>4.74</v>
      </c>
      <c r="X13" s="114">
        <v>3.601</v>
      </c>
      <c r="Y13" s="114">
        <v>7.81</v>
      </c>
      <c r="Z13" s="114">
        <v>62.01</v>
      </c>
      <c r="AA13" s="114">
        <v>15.3</v>
      </c>
      <c r="AB13" s="114">
        <v>107.74400000000001</v>
      </c>
      <c r="AC13" s="114">
        <v>251.15</v>
      </c>
      <c r="AD13" s="114">
        <v>78.63000000000001</v>
      </c>
    </row>
    <row r="14" spans="1:30" x14ac:dyDescent="0.35">
      <c r="A14" s="133">
        <v>2016</v>
      </c>
      <c r="B14" s="114">
        <v>2963.6610000000001</v>
      </c>
      <c r="C14" s="114">
        <v>31.1</v>
      </c>
      <c r="D14" s="114">
        <v>904.39999999999986</v>
      </c>
      <c r="E14" s="114">
        <v>2090.3609999999999</v>
      </c>
      <c r="F14" s="114">
        <v>380.90000000000003</v>
      </c>
      <c r="G14" s="114">
        <v>407</v>
      </c>
      <c r="H14" s="114">
        <v>106.7</v>
      </c>
      <c r="I14" s="114">
        <v>20.301000000000002</v>
      </c>
      <c r="J14" s="114">
        <v>15.983000000000001</v>
      </c>
      <c r="K14" s="114">
        <v>81.231999999999999</v>
      </c>
      <c r="L14" s="114">
        <v>278.20800000000003</v>
      </c>
      <c r="M14" s="114">
        <v>14.804</v>
      </c>
      <c r="N14" s="114">
        <v>0.90500000000000003</v>
      </c>
      <c r="O14" s="114">
        <v>0.13999999999999999</v>
      </c>
      <c r="P14" s="114">
        <v>3.9000000000000004</v>
      </c>
      <c r="Q14" s="114">
        <v>13.608000000000001</v>
      </c>
      <c r="R14" s="114">
        <v>42.6</v>
      </c>
      <c r="S14" s="114">
        <v>38</v>
      </c>
      <c r="T14" s="114">
        <v>2.5629999999999997</v>
      </c>
      <c r="U14" s="114">
        <v>23.445</v>
      </c>
      <c r="V14" s="114">
        <v>117.70399999999999</v>
      </c>
      <c r="W14" s="114">
        <v>6.14</v>
      </c>
      <c r="X14" s="114">
        <v>5.0019999999999998</v>
      </c>
      <c r="Y14" s="114">
        <v>8.4130000000000003</v>
      </c>
      <c r="Z14" s="114">
        <v>63.682000000000002</v>
      </c>
      <c r="AA14" s="114">
        <v>22.536999999999999</v>
      </c>
      <c r="AB14" s="114">
        <v>111.514</v>
      </c>
      <c r="AC14" s="114">
        <v>240.64400000000003</v>
      </c>
      <c r="AD14" s="114">
        <v>84.436000000000007</v>
      </c>
    </row>
    <row r="15" spans="1:30" x14ac:dyDescent="0.35">
      <c r="A15" s="133">
        <v>2017</v>
      </c>
      <c r="B15" s="114">
        <v>2759.6389999999997</v>
      </c>
      <c r="C15" s="114">
        <v>33.200000000000003</v>
      </c>
      <c r="D15" s="114">
        <v>920.9</v>
      </c>
      <c r="E15" s="114">
        <v>1871.9389999999999</v>
      </c>
      <c r="F15" s="114">
        <v>380.40000000000003</v>
      </c>
      <c r="G15" s="114">
        <v>404.8</v>
      </c>
      <c r="H15" s="114">
        <v>116.10000000000001</v>
      </c>
      <c r="I15" s="114">
        <v>21.27</v>
      </c>
      <c r="J15" s="114">
        <v>17.7</v>
      </c>
      <c r="K15" s="114">
        <v>78.599999999999994</v>
      </c>
      <c r="L15" s="114">
        <v>285.02</v>
      </c>
      <c r="M15" s="114">
        <v>15.363999999999999</v>
      </c>
      <c r="N15" s="114">
        <v>1.012</v>
      </c>
      <c r="O15" s="114">
        <v>0.02</v>
      </c>
      <c r="P15" s="114">
        <v>3.9</v>
      </c>
      <c r="Q15" s="114">
        <v>12.7</v>
      </c>
      <c r="R15" s="114">
        <v>46.801000000000002</v>
      </c>
      <c r="S15" s="114">
        <v>39.200000000000003</v>
      </c>
      <c r="T15" s="114">
        <v>2.76</v>
      </c>
      <c r="U15" s="114">
        <v>23.04</v>
      </c>
      <c r="V15" s="114">
        <v>119.51</v>
      </c>
      <c r="W15" s="114">
        <v>3</v>
      </c>
      <c r="X15" s="114">
        <v>5.2</v>
      </c>
      <c r="Y15" s="114">
        <v>8.93</v>
      </c>
      <c r="Z15" s="114">
        <v>66.900000000000006</v>
      </c>
      <c r="AA15" s="114">
        <v>23.52</v>
      </c>
      <c r="AB15" s="114">
        <v>112.71</v>
      </c>
      <c r="AC15" s="114">
        <v>80.841999999999999</v>
      </c>
      <c r="AD15" s="114">
        <v>2.64</v>
      </c>
    </row>
    <row r="16" spans="1:30" x14ac:dyDescent="0.35">
      <c r="A16" s="133">
        <v>2018</v>
      </c>
      <c r="B16" s="114">
        <v>2830.1360000000004</v>
      </c>
      <c r="C16" s="114">
        <v>33</v>
      </c>
      <c r="D16" s="114">
        <v>974</v>
      </c>
      <c r="E16" s="114">
        <v>1889.136</v>
      </c>
      <c r="F16" s="114">
        <v>392.1</v>
      </c>
      <c r="G16" s="114">
        <v>414.9</v>
      </c>
      <c r="H16" s="114">
        <v>123.7</v>
      </c>
      <c r="I16" s="114">
        <v>21.800000000000004</v>
      </c>
      <c r="J16" s="114">
        <v>18.18</v>
      </c>
      <c r="K16" s="114">
        <v>79.900000000000006</v>
      </c>
      <c r="L16" s="114">
        <v>286.52</v>
      </c>
      <c r="M16" s="114">
        <v>14.933</v>
      </c>
      <c r="N16" s="114">
        <v>0.91999999999999993</v>
      </c>
      <c r="O16" s="114">
        <v>0.13</v>
      </c>
      <c r="P16" s="114">
        <v>4.8099999999999996</v>
      </c>
      <c r="Q16" s="114">
        <v>13.9</v>
      </c>
      <c r="R16" s="114">
        <v>47.8</v>
      </c>
      <c r="S16" s="114">
        <v>38.799999999999997</v>
      </c>
      <c r="T16" s="114">
        <v>2.75</v>
      </c>
      <c r="U16" s="114">
        <v>21.65</v>
      </c>
      <c r="V16" s="114">
        <v>120.50999999999999</v>
      </c>
      <c r="W16" s="114">
        <v>3</v>
      </c>
      <c r="X16" s="114">
        <v>5.0999999999999996</v>
      </c>
      <c r="Y16" s="114">
        <v>9.01</v>
      </c>
      <c r="Z16" s="114">
        <v>68.400000000000006</v>
      </c>
      <c r="AA16" s="114">
        <v>16.433</v>
      </c>
      <c r="AB16" s="114">
        <v>114.42</v>
      </c>
      <c r="AC16" s="114">
        <v>66.73</v>
      </c>
      <c r="AD16" s="114">
        <v>2.74</v>
      </c>
    </row>
    <row r="17" spans="1:30" x14ac:dyDescent="0.35">
      <c r="A17" s="133">
        <v>2019</v>
      </c>
      <c r="B17" s="114">
        <v>2858.7380000000003</v>
      </c>
      <c r="C17" s="114">
        <v>29.9</v>
      </c>
      <c r="D17" s="114">
        <v>989.19999999999993</v>
      </c>
      <c r="E17" s="114">
        <v>1899.4379999999999</v>
      </c>
      <c r="F17" s="114">
        <v>379.40000000000003</v>
      </c>
      <c r="G17" s="114">
        <v>417.5</v>
      </c>
      <c r="H17" s="114">
        <v>138.79999999999998</v>
      </c>
      <c r="I17" s="114">
        <v>23.79</v>
      </c>
      <c r="J17" s="114">
        <v>17.75</v>
      </c>
      <c r="K17" s="114">
        <v>80.301000000000002</v>
      </c>
      <c r="L17" s="114">
        <v>291.32</v>
      </c>
      <c r="M17" s="114">
        <v>15.102</v>
      </c>
      <c r="N17" s="114">
        <v>0.89999999999999991</v>
      </c>
      <c r="O17" s="114">
        <v>0.12000000000000001</v>
      </c>
      <c r="P17" s="114">
        <v>4.71</v>
      </c>
      <c r="Q17" s="114">
        <v>14.1</v>
      </c>
      <c r="R17" s="114">
        <v>52.300000000000004</v>
      </c>
      <c r="S17" s="114">
        <v>40.299999999999997</v>
      </c>
      <c r="T17" s="114">
        <v>2.8499999999999996</v>
      </c>
      <c r="U17" s="114">
        <v>22</v>
      </c>
      <c r="V17" s="114">
        <v>117.92</v>
      </c>
      <c r="W17" s="114">
        <v>6.0000000000000009</v>
      </c>
      <c r="X17" s="114">
        <v>1.9000000000000001</v>
      </c>
      <c r="Y17" s="114">
        <v>8.91</v>
      </c>
      <c r="Z17" s="114">
        <v>63.51</v>
      </c>
      <c r="AA17" s="114">
        <v>15.126999999999997</v>
      </c>
      <c r="AB17" s="114">
        <v>110.71100000000001</v>
      </c>
      <c r="AC17" s="114">
        <v>71.391999999999996</v>
      </c>
      <c r="AD17" s="114">
        <v>2.7250000000000001</v>
      </c>
    </row>
    <row r="18" spans="1:30" x14ac:dyDescent="0.35">
      <c r="A18" s="133">
        <v>2020</v>
      </c>
      <c r="B18" s="114">
        <v>2749.5611389999999</v>
      </c>
      <c r="C18" s="114">
        <v>31.403860999999999</v>
      </c>
      <c r="D18" s="114">
        <v>903.40000000000009</v>
      </c>
      <c r="E18" s="114">
        <v>1877.5650000000003</v>
      </c>
      <c r="F18" s="114">
        <v>382.49999999999994</v>
      </c>
      <c r="G18" s="114">
        <v>426.6</v>
      </c>
      <c r="H18" s="114">
        <v>118.5</v>
      </c>
      <c r="I18" s="114">
        <v>26.6</v>
      </c>
      <c r="J18" s="114">
        <v>18.129999999999995</v>
      </c>
      <c r="K18" s="114">
        <v>86.501000000000005</v>
      </c>
      <c r="L18" s="114">
        <v>287.52</v>
      </c>
      <c r="M18" s="114">
        <v>15.1</v>
      </c>
      <c r="N18" s="114">
        <v>0.94199999999999995</v>
      </c>
      <c r="O18" s="114">
        <v>0.16300000000000001</v>
      </c>
      <c r="P18" s="114">
        <v>4.8010000000000002</v>
      </c>
      <c r="Q18" s="114">
        <v>14.100999999999999</v>
      </c>
      <c r="R18" s="114">
        <v>49.5</v>
      </c>
      <c r="S18" s="114">
        <v>42.599999999999994</v>
      </c>
      <c r="T18" s="114">
        <v>2.5999999999999996</v>
      </c>
      <c r="U18" s="114">
        <v>23.9</v>
      </c>
      <c r="V18" s="114">
        <v>114.42</v>
      </c>
      <c r="W18" s="114">
        <v>5.0999999999999996</v>
      </c>
      <c r="X18" s="114">
        <v>3.1</v>
      </c>
      <c r="Y18" s="114">
        <v>7.81</v>
      </c>
      <c r="Z18" s="114">
        <v>60.71</v>
      </c>
      <c r="AA18" s="114">
        <v>12.929999999999998</v>
      </c>
      <c r="AB18" s="114">
        <v>100.413</v>
      </c>
      <c r="AC18" s="114">
        <v>70.12</v>
      </c>
      <c r="AD18" s="114">
        <v>2.9039999999999999</v>
      </c>
    </row>
    <row r="19" spans="1:30" x14ac:dyDescent="0.35">
      <c r="A19" s="133">
        <v>2021</v>
      </c>
      <c r="B19" s="114">
        <v>2886.7945310403147</v>
      </c>
      <c r="C19" s="114">
        <v>39.649047178964608</v>
      </c>
      <c r="D19" s="114">
        <v>936.58142120000002</v>
      </c>
      <c r="E19" s="114">
        <v>1989.8621570192799</v>
      </c>
      <c r="F19" s="114">
        <v>487.113282422</v>
      </c>
      <c r="G19" s="114">
        <v>533.03894973000001</v>
      </c>
      <c r="H19" s="114">
        <v>116.93234745800001</v>
      </c>
      <c r="I19" s="114">
        <v>15.882132014000002</v>
      </c>
      <c r="J19" s="114">
        <v>14.326175156</v>
      </c>
      <c r="K19" s="114">
        <v>91.203725014</v>
      </c>
      <c r="L19" s="114">
        <v>255.07765311599999</v>
      </c>
      <c r="M19" s="114">
        <v>15.067287098000001</v>
      </c>
      <c r="N19" s="114">
        <v>0.98234299999999997</v>
      </c>
      <c r="O19" s="114">
        <v>0.1720843</v>
      </c>
      <c r="P19" s="114">
        <v>4.5393681309799998</v>
      </c>
      <c r="Q19" s="114">
        <v>14.71134013098</v>
      </c>
      <c r="R19" s="114">
        <v>31.309678999999999</v>
      </c>
      <c r="S19" s="114">
        <v>41.881415294</v>
      </c>
      <c r="T19" s="114">
        <v>2.6719429999999997</v>
      </c>
      <c r="U19" s="114">
        <v>28.678795783999998</v>
      </c>
      <c r="V19" s="114">
        <v>94.136138939999995</v>
      </c>
      <c r="W19" s="114">
        <v>5.8729320000000005</v>
      </c>
      <c r="X19" s="114">
        <v>3.2595289999999997</v>
      </c>
      <c r="Y19" s="114">
        <v>8.1483923097999984</v>
      </c>
      <c r="Z19" s="114">
        <v>63.356993429999996</v>
      </c>
      <c r="AA19" s="114">
        <v>10.5366703056</v>
      </c>
      <c r="AB19" s="114">
        <v>79.558541882</v>
      </c>
      <c r="AC19" s="114">
        <v>68.414238980000007</v>
      </c>
      <c r="AD19" s="114">
        <v>2.9901995239199994</v>
      </c>
    </row>
    <row r="20" spans="1:30" x14ac:dyDescent="0.35">
      <c r="A20" s="133">
        <v>2022</v>
      </c>
      <c r="B20" s="134">
        <v>2875.5602527136361</v>
      </c>
      <c r="C20" s="134">
        <v>39.441099333722853</v>
      </c>
      <c r="D20" s="134">
        <v>910.43424729119977</v>
      </c>
      <c r="E20" s="134">
        <v>2004.5671047561589</v>
      </c>
      <c r="F20" s="134">
        <v>490.31043831539478</v>
      </c>
      <c r="G20" s="134">
        <v>543.11481359180993</v>
      </c>
      <c r="H20" s="134">
        <v>118.31690760448518</v>
      </c>
      <c r="I20" s="134">
        <v>15.993270505895602</v>
      </c>
      <c r="J20" s="134">
        <v>14.2687300781432</v>
      </c>
      <c r="K20" s="134">
        <v>91.9158518568956</v>
      </c>
      <c r="L20" s="134">
        <v>254.13520500171757</v>
      </c>
      <c r="M20" s="134">
        <v>14.9090922729252</v>
      </c>
      <c r="N20" s="134">
        <v>0.97785000099999997</v>
      </c>
      <c r="O20" s="134">
        <v>0.17152934009999998</v>
      </c>
      <c r="P20" s="134">
        <v>4.4685865035492522</v>
      </c>
      <c r="Q20" s="134">
        <v>14.526375107549251</v>
      </c>
      <c r="R20" s="134">
        <v>30.945749252999999</v>
      </c>
      <c r="S20" s="134">
        <v>41.337590996775596</v>
      </c>
      <c r="T20" s="134">
        <v>2.6682284009999995</v>
      </c>
      <c r="U20" s="134">
        <v>28.768475376401597</v>
      </c>
      <c r="V20" s="134">
        <v>94.508312443615196</v>
      </c>
      <c r="W20" s="134">
        <v>5.8522206240000001</v>
      </c>
      <c r="X20" s="134">
        <v>3.2449392029999995</v>
      </c>
      <c r="Y20" s="134">
        <v>8.100819812492519</v>
      </c>
      <c r="Z20" s="134">
        <v>63.504029354311598</v>
      </c>
      <c r="AA20" s="134">
        <v>10.615909654391039</v>
      </c>
      <c r="AB20" s="134">
        <v>80.192104849256381</v>
      </c>
      <c r="AC20" s="134">
        <v>68.706206005252014</v>
      </c>
      <c r="AD20" s="134">
        <v>3.0138686031970074</v>
      </c>
    </row>
    <row r="21" spans="1:30" x14ac:dyDescent="0.35">
      <c r="A21" s="130">
        <v>2023</v>
      </c>
      <c r="B21" s="134">
        <f>IF(_xlfn.FORECAST.ETS($A21,B$3:B20,$A$3:$A20)&gt;0,_xlfn.FORECAST.LINEAR($A21,B$3:B20,$A$3:$A20),B20)</f>
        <v>2869.9953107615252</v>
      </c>
      <c r="C21" s="134">
        <f>IF(_xlfn.FORECAST.ETS($A21,C$3:C20,$A$3:$A20)&gt;0,_xlfn.FORECAST.LINEAR($A21,C$3:C20,$A$3:$A20),C20)</f>
        <v>35.736117306499864</v>
      </c>
      <c r="D21" s="134">
        <f>IF(_xlfn.FORECAST.ETS($A21,D$3:D20,$A$3:$A20)&gt;0,_xlfn.FORECAST.LINEAR($A21,D$3:D20,$A$3:$A20),D20)</f>
        <v>962.98554552353016</v>
      </c>
      <c r="E21" s="134">
        <f>IF(_xlfn.FORECAST.ETS($A21,E$3:E20,$A$3:$A20)&gt;0,_xlfn.FORECAST.LINEAR($A21,E$3:E20,$A$3:$A20),E20)</f>
        <v>1942.7458825444883</v>
      </c>
      <c r="F21" s="134">
        <f>IF(_xlfn.FORECAST.ETS($A21,F$3:F20,$A$3:$A20)&gt;0,_xlfn.FORECAST.LINEAR($A21,F$3:F20,$A$3:$A20),F20)</f>
        <v>414.36121998565625</v>
      </c>
      <c r="G21" s="134">
        <f>IF(_xlfn.FORECAST.ETS($A21,G$3:G20,$A$3:$A20)&gt;0,_xlfn.FORECAST.LINEAR($A21,G$3:G20,$A$3:$A20),G20)</f>
        <v>500.1249091748432</v>
      </c>
      <c r="H21" s="134">
        <f>IF(_xlfn.FORECAST.ETS($A21,H$3:H20,$A$3:$A20)&gt;0,_xlfn.FORECAST.LINEAR($A21,H$3:H20,$A$3:$A20),H20)</f>
        <v>130.12469039052576</v>
      </c>
      <c r="I21" s="134">
        <f>IF(_xlfn.FORECAST.ETS($A21,I$3:I20,$A$3:$A20)&gt;0,_xlfn.FORECAST.LINEAR($A21,I$3:I20,$A$3:$A20),I20)</f>
        <v>21.818387513950661</v>
      </c>
      <c r="J21" s="134">
        <f>IF(_xlfn.FORECAST.ETS($A21,J$3:J20,$A$3:$A20)&gt;0,_xlfn.FORECAST.LINEAR($A21,J$3:J20,$A$3:$A20),J20)</f>
        <v>14.67082517969186</v>
      </c>
      <c r="K21" s="134">
        <f>IF(_xlfn.FORECAST.ETS($A21,K$3:K20,$A$3:$A20)&gt;0,_xlfn.FORECAST.LINEAR($A21,K$3:K20,$A$3:$A20),K20)</f>
        <v>90.617072147505951</v>
      </c>
      <c r="L21" s="134">
        <f>IF(_xlfn.FORECAST.ETS($A21,L$3:L20,$A$3:$A20)&gt;0,_xlfn.FORECAST.LINEAR($A21,L$3:L20,$A$3:$A20),L20)</f>
        <v>267.11779226571525</v>
      </c>
      <c r="M21" s="134">
        <f>IF(_xlfn.FORECAST.ETS($A21,M$3:M20,$A$3:$A20)&gt;0,_xlfn.FORECAST.LINEAR($A21,M$3:M20,$A$3:$A20),M20)</f>
        <v>13.731699590310143</v>
      </c>
      <c r="N21" s="134">
        <f>IF(_xlfn.FORECAST.ETS($A21,N$3:N20,$A$3:$A20)&gt;0,_xlfn.FORECAST.LINEAR($A21,N$3:N20,$A$3:$A20),N20)</f>
        <v>0.36906230741180934</v>
      </c>
      <c r="O21" s="134">
        <f>IF(_xlfn.FORECAST.ETS($A21,O$3:O20,$A$3:$A20)&gt;0,_xlfn.FORECAST.LINEAR($A21,O$3:O20,$A$3:$A20),O20)</f>
        <v>0.11264451544706233</v>
      </c>
      <c r="P21" s="134">
        <f>IF(_xlfn.FORECAST.ETS($A21,P$3:P20,$A$3:$A20)&gt;0,_xlfn.FORECAST.LINEAR($A21,P$3:P20,$A$3:$A20),P20)</f>
        <v>4.199760478307546</v>
      </c>
      <c r="Q21" s="134">
        <f>IF(_xlfn.FORECAST.ETS($A21,Q$3:Q20,$A$3:$A20)&gt;0,_xlfn.FORECAST.LINEAR($A21,Q$3:Q20,$A$3:$A20),Q20)</f>
        <v>13.022008481810815</v>
      </c>
      <c r="R21" s="134">
        <f>IF(_xlfn.FORECAST.ETS($A21,R$3:R20,$A$3:$A20)&gt;0,_xlfn.FORECAST.LINEAR($A21,R$3:R20,$A$3:$A20),R20)</f>
        <v>43.484016494130742</v>
      </c>
      <c r="S21" s="134">
        <f>IF(_xlfn.FORECAST.ETS($A21,S$3:S20,$A$3:$A20)&gt;0,_xlfn.FORECAST.LINEAR($A21,S$3:S20,$A$3:$A20),S20)</f>
        <v>38.918640313754054</v>
      </c>
      <c r="T21" s="134">
        <f>IF(_xlfn.FORECAST.ETS($A21,T$3:T20,$A$3:$A20)&gt;0,_xlfn.FORECAST.LINEAR($A21,T$3:T20,$A$3:$A20),T20)</f>
        <v>2.4978300564313685</v>
      </c>
      <c r="U21" s="134">
        <f>IF(_xlfn.FORECAST.ETS($A21,U$3:U20,$A$3:$A20)&gt;0,_xlfn.FORECAST.LINEAR($A21,U$3:U20,$A$3:$A20),U20)</f>
        <v>24.23309694184087</v>
      </c>
      <c r="V21" s="134">
        <f>IF(_xlfn.FORECAST.ETS($A21,V$3:V20,$A$3:$A20)&gt;0,_xlfn.FORECAST.LINEAR($A21,V$3:V20,$A$3:$A20),V20)</f>
        <v>92.044685818450489</v>
      </c>
      <c r="W21" s="134">
        <f>IF(_xlfn.FORECAST.ETS($A21,W$3:W20,$A$3:$A20)&gt;0,_xlfn.FORECAST.LINEAR($A21,W$3:W20,$A$3:$A20),W20)</f>
        <v>3.3117411321306918</v>
      </c>
      <c r="X21" s="134">
        <f>IF(_xlfn.FORECAST.ETS($A21,X$3:X20,$A$3:$A20)&gt;0,_xlfn.FORECAST.LINEAR($A21,X$3:X20,$A$3:$A20),X20)</f>
        <v>2.8795969405359756</v>
      </c>
      <c r="Y21" s="134">
        <f>IF(_xlfn.FORECAST.ETS($A21,Y$3:Y20,$A$3:$A20)&gt;0,_xlfn.FORECAST.LINEAR($A21,Y$3:Y20,$A$3:$A20),Y20)</f>
        <v>7.0811505570492841</v>
      </c>
      <c r="Z21" s="134">
        <f>IF(_xlfn.FORECAST.ETS($A21,Z$3:Z20,$A$3:$A20)&gt;0,_xlfn.FORECAST.LINEAR($A21,Z$3:Z20,$A$3:$A20),Z20)</f>
        <v>69.220560747559375</v>
      </c>
      <c r="AA21" s="134">
        <f>IF(_xlfn.FORECAST.ETS($A21,AA$3:AA20,$A$3:$A20)&gt;0,_xlfn.FORECAST.LINEAR($A21,AA$3:AA20,$A$3:$A20),AA20)</f>
        <v>16.259416390345791</v>
      </c>
      <c r="AB21" s="134">
        <f>IF(_xlfn.FORECAST.ETS($A21,AB$3:AB20,$A$3:$A20)&gt;0,_xlfn.FORECAST.LINEAR($A21,AB$3:AB20,$A$3:$A20),AB20)</f>
        <v>96.104584073311798</v>
      </c>
      <c r="AC21" s="134">
        <f>IF(_xlfn.FORECAST.ETS($A21,AC$3:AC20,$A$3:$A20)&gt;0,_xlfn.FORECAST.LINEAR($A21,AC$3:AC20,$A$3:$A20),AC20)</f>
        <v>77.048656291230145</v>
      </c>
      <c r="AD21" s="134">
        <f>IF(_xlfn.FORECAST.ETS($A21,AD$3:AD20,$A$3:$A20)&gt;0,_xlfn.FORECAST.LINEAR($A21,AD$3:AD20,$A$3:$A20),AD20)</f>
        <v>3.0138686031970074</v>
      </c>
    </row>
    <row r="22" spans="1:30" x14ac:dyDescent="0.35">
      <c r="A22" s="130">
        <v>2024</v>
      </c>
      <c r="B22" s="134">
        <f>IF(_xlfn.FORECAST.ETS($A22,B$3:B21,$A$3:$A21)&gt;0,_xlfn.FORECAST.LINEAR($A22,B$3:B21,$A$3:$A21),B21)</f>
        <v>2870.4803661472179</v>
      </c>
      <c r="C22" s="134">
        <f>IF(_xlfn.FORECAST.ETS($A22,C$3:C21,$A$3:$A21)&gt;0,_xlfn.FORECAST.LINEAR($A22,C$3:C21,$A$3:$A21),C21)</f>
        <v>35.915977563834986</v>
      </c>
      <c r="D22" s="134">
        <f>IF(_xlfn.FORECAST.ETS($A22,D$3:D21,$A$3:$A21)&gt;0,_xlfn.FORECAST.LINEAR($A22,D$3:D21,$A$3:$A21),D21)</f>
        <v>972.02837681553501</v>
      </c>
      <c r="E22" s="134">
        <f>IF(_xlfn.FORECAST.ETS($A22,E$3:E21,$A$3:$A21)&gt;0,_xlfn.FORECAST.LINEAR($A22,E$3:E21,$A$3:$A21),E21)</f>
        <v>1934.3679668955156</v>
      </c>
      <c r="F22" s="134">
        <f>IF(_xlfn.FORECAST.ETS($A22,F$3:F21,$A$3:$A21)&gt;0,_xlfn.FORECAST.LINEAR($A22,F$3:F21,$A$3:$A21),F21)</f>
        <v>413.87161904416178</v>
      </c>
      <c r="G22" s="134">
        <f>IF(_xlfn.FORECAST.ETS($A22,G$3:G21,$A$3:$A21)&gt;0,_xlfn.FORECAST.LINEAR($A22,G$3:G21,$A$3:$A21),G21)</f>
        <v>511.08862029663214</v>
      </c>
      <c r="H22" s="134">
        <f>IF(_xlfn.FORECAST.ETS($A22,H$3:H21,$A$3:$A21)&gt;0,_xlfn.FORECAST.LINEAR($A22,H$3:H21,$A$3:$A21),H21)</f>
        <v>132.91939899851968</v>
      </c>
      <c r="I22" s="134">
        <f>IF(_xlfn.FORECAST.ETS($A22,I$3:I21,$A$3:$A21)&gt;0,_xlfn.FORECAST.LINEAR($A22,I$3:I21,$A$3:$A21),I21)</f>
        <v>21.847069225829117</v>
      </c>
      <c r="J22" s="134">
        <f>IF(_xlfn.FORECAST.ETS($A22,J$3:J21,$A$3:$A21)&gt;0,_xlfn.FORECAST.LINEAR($A22,J$3:J21,$A$3:$A21),J21)</f>
        <v>14.381801483787285</v>
      </c>
      <c r="K22" s="134">
        <f>IF(_xlfn.FORECAST.ETS($A22,K$3:K21,$A$3:$A21)&gt;0,_xlfn.FORECAST.LINEAR($A22,K$3:K21,$A$3:$A21),K21)</f>
        <v>92.278496251507477</v>
      </c>
      <c r="L22" s="134">
        <f>IF(_xlfn.FORECAST.ETS($A22,L$3:L21,$A$3:$A21)&gt;0,_xlfn.FORECAST.LINEAR($A22,L$3:L21,$A$3:$A21),L21)</f>
        <v>264.95714549767581</v>
      </c>
      <c r="M22" s="134">
        <f>IF(_xlfn.FORECAST.ETS($A22,M$3:M21,$A$3:$A21)&gt;0,_xlfn.FORECAST.LINEAR($A22,M$3:M21,$A$3:$A21),M21)</f>
        <v>13.515934755542105</v>
      </c>
      <c r="N22" s="134">
        <f>IF(_xlfn.FORECAST.ETS($A22,N$3:N21,$A$3:$A21)&gt;0,_xlfn.FORECAST.LINEAR($A22,N$3:N21,$A$3:$A21),N21)</f>
        <v>0.23432504736740611</v>
      </c>
      <c r="O22" s="134">
        <f>IF(_xlfn.FORECAST.ETS($A22,O$3:O21,$A$3:$A21)&gt;0,_xlfn.FORECAST.LINEAR($A22,O$3:O21,$A$3:$A21),O21)</f>
        <v>0.10453333204324267</v>
      </c>
      <c r="P22" s="134">
        <f>IF(_xlfn.FORECAST.ETS($A22,P$3:P21,$A$3:$A21)&gt;0,_xlfn.FORECAST.LINEAR($A22,P$3:P21,$A$3:$A21),P21)</f>
        <v>4.2134782208514423</v>
      </c>
      <c r="Q22" s="134">
        <f>IF(_xlfn.FORECAST.ETS($A22,Q$3:Q21,$A$3:$A21)&gt;0,_xlfn.FORECAST.LINEAR($A22,Q$3:Q21,$A$3:$A21),Q21)</f>
        <v>12.876502267974956</v>
      </c>
      <c r="R22" s="134">
        <f>IF(_xlfn.FORECAST.ETS($A22,R$3:R21,$A$3:$A21)&gt;0,_xlfn.FORECAST.LINEAR($A22,R$3:R21,$A$3:$A21),R21)</f>
        <v>43.597091749343292</v>
      </c>
      <c r="S22" s="134">
        <f>IF(_xlfn.FORECAST.ETS($A22,S$3:S21,$A$3:$A21)&gt;0,_xlfn.FORECAST.LINEAR($A22,S$3:S21,$A$3:$A21),S21)</f>
        <v>38.82265504683474</v>
      </c>
      <c r="T22" s="134">
        <f>IF(_xlfn.FORECAST.ETS($A22,T$3:T21,$A$3:$A21)&gt;0,_xlfn.FORECAST.LINEAR($A22,T$3:T21,$A$3:$A21),T21)</f>
        <v>2.4506825103188703</v>
      </c>
      <c r="U22" s="134">
        <f>IF(_xlfn.FORECAST.ETS($A22,U$3:U21,$A$3:$A21)&gt;0,_xlfn.FORECAST.LINEAR($A22,U$3:U21,$A$3:$A21),U21)</f>
        <v>24.041234215482632</v>
      </c>
      <c r="V22" s="134">
        <f>IF(_xlfn.FORECAST.ETS($A22,V$3:V21,$A$3:$A21)&gt;0,_xlfn.FORECAST.LINEAR($A22,V$3:V21,$A$3:$A21),V21)</f>
        <v>88.343492212301499</v>
      </c>
      <c r="W22" s="134">
        <f>IF(_xlfn.FORECAST.ETS($A22,W$3:W21,$A$3:$A21)&gt;0,_xlfn.FORECAST.LINEAR($A22,W$3:W21,$A$3:$A21),W21)</f>
        <v>2.8755200078871894</v>
      </c>
      <c r="X22" s="134">
        <f>IF(_xlfn.FORECAST.ETS($A22,X$3:X21,$A$3:$A21)&gt;0,_xlfn.FORECAST.LINEAR($A22,X$3:X21,$A$3:$A21),X21)</f>
        <v>2.697048851218085</v>
      </c>
      <c r="Y22" s="134">
        <f>IF(_xlfn.FORECAST.ETS($A22,Y$3:Y21,$A$3:$A21)&gt;0,_xlfn.FORECAST.LINEAR($A22,Y$3:Y21,$A$3:$A21),Y21)</f>
        <v>6.8458201354387711</v>
      </c>
      <c r="Z22" s="134">
        <f>IF(_xlfn.FORECAST.ETS($A22,Z$3:Z21,$A$3:$A21)&gt;0,_xlfn.FORECAST.LINEAR($A22,Z$3:Z21,$A$3:$A21),Z21)</f>
        <v>70.397034845055259</v>
      </c>
      <c r="AA22" s="134">
        <f>IF(_xlfn.FORECAST.ETS($A22,AA$3:AA21,$A$3:$A21)&gt;0,_xlfn.FORECAST.LINEAR($A22,AA$3:AA21,$A$3:$A21),AA21)</f>
        <v>16.56152115681482</v>
      </c>
      <c r="AB22" s="134">
        <f>IF(_xlfn.FORECAST.ETS($A22,AB$3:AB21,$A$3:$A21)&gt;0,_xlfn.FORECAST.LINEAR($A22,AB$3:AB21,$A$3:$A21),AB21)</f>
        <v>94.946150544588818</v>
      </c>
      <c r="AC22" s="134">
        <f>IF(_xlfn.FORECAST.ETS($A22,AC$3:AC21,$A$3:$A21)&gt;0,_xlfn.FORECAST.LINEAR($A22,AC$3:AC21,$A$3:$A21),AC21)</f>
        <v>67.068640900921309</v>
      </c>
      <c r="AD22" s="134">
        <f>IF(_xlfn.FORECAST.ETS($A22,AD$3:AD21,$A$3:$A21)&gt;0,_xlfn.FORECAST.LINEAR($A22,AD$3:AD21,$A$3:$A21),AD21)</f>
        <v>3.0138686031970074</v>
      </c>
    </row>
    <row r="23" spans="1:30" x14ac:dyDescent="0.35">
      <c r="A23" s="130">
        <v>2025</v>
      </c>
      <c r="B23" s="134">
        <f>IF(_xlfn.FORECAST.ETS($A23,B$3:B22,$A$3:$A22)&gt;0,_xlfn.FORECAST.LINEAR($A23,B$3:B22,$A$3:$A22),B22)</f>
        <v>2870.965421532911</v>
      </c>
      <c r="C23" s="134">
        <f>IF(_xlfn.FORECAST.ETS($A23,C$3:C22,$A$3:$A22)&gt;0,_xlfn.FORECAST.LINEAR($A23,C$3:C22,$A$3:$A22),C22)</f>
        <v>36.095837821170164</v>
      </c>
      <c r="D23" s="134">
        <f>IF(_xlfn.FORECAST.ETS($A23,D$3:D22,$A$3:$A22)&gt;0,_xlfn.FORECAST.LINEAR($A23,D$3:D22,$A$3:$A22),D22)</f>
        <v>981.07120810753986</v>
      </c>
      <c r="E23" s="134">
        <f>IF(_xlfn.FORECAST.ETS($A23,E$3:E22,$A$3:$A22)&gt;0,_xlfn.FORECAST.LINEAR($A23,E$3:E22,$A$3:$A22),E22)</f>
        <v>1925.9900512465392</v>
      </c>
      <c r="F23" s="134">
        <f>IF(_xlfn.FORECAST.ETS($A23,F$3:F22,$A$3:$A22)&gt;0,_xlfn.FORECAST.LINEAR($A23,F$3:F22,$A$3:$A22),F22)</f>
        <v>413.38201810266719</v>
      </c>
      <c r="G23" s="134">
        <f>IF(_xlfn.FORECAST.ETS($A23,G$3:G22,$A$3:$A22)&gt;0,_xlfn.FORECAST.LINEAR($A23,G$3:G22,$A$3:$A22),G22)</f>
        <v>522.05233141841745</v>
      </c>
      <c r="H23" s="134">
        <f>IF(_xlfn.FORECAST.ETS($A23,H$3:H22,$A$3:$A22)&gt;0,_xlfn.FORECAST.LINEAR($A23,H$3:H22,$A$3:$A22),H22)</f>
        <v>135.71410760651452</v>
      </c>
      <c r="I23" s="134">
        <f>IF(_xlfn.FORECAST.ETS($A23,I$3:I22,$A$3:$A22)&gt;0,_xlfn.FORECAST.LINEAR($A23,I$3:I22,$A$3:$A22),I22)</f>
        <v>21.875750937707572</v>
      </c>
      <c r="J23" s="134">
        <f>IF(_xlfn.FORECAST.ETS($A23,J$3:J22,$A$3:$A22)&gt;0,_xlfn.FORECAST.LINEAR($A23,J$3:J22,$A$3:$A22),J22)</f>
        <v>14.09277778788271</v>
      </c>
      <c r="K23" s="134">
        <f>IF(_xlfn.FORECAST.ETS($A23,K$3:K22,$A$3:$A22)&gt;0,_xlfn.FORECAST.LINEAR($A23,K$3:K22,$A$3:$A22),K22)</f>
        <v>93.939920355508548</v>
      </c>
      <c r="L23" s="134">
        <f>IF(_xlfn.FORECAST.ETS($A23,L$3:L22,$A$3:$A22)&gt;0,_xlfn.FORECAST.LINEAR($A23,L$3:L22,$A$3:$A22),L22)</f>
        <v>262.79649872963455</v>
      </c>
      <c r="M23" s="134">
        <f>IF(_xlfn.FORECAST.ETS($A23,M$3:M22,$A$3:$A22)&gt;0,_xlfn.FORECAST.LINEAR($A23,M$3:M22,$A$3:$A22),M22)</f>
        <v>13.30016992077401</v>
      </c>
      <c r="N23" s="134">
        <f>IF(_xlfn.FORECAST.ETS($A23,N$3:N22,$A$3:$A22)&gt;0,_xlfn.FORECAST.LINEAR($A23,N$3:N22,$A$3:$A22),N22)</f>
        <v>9.9587787323059729E-2</v>
      </c>
      <c r="O23" s="134">
        <f>IF(_xlfn.FORECAST.ETS($A23,O$3:O22,$A$3:$A22)&gt;0,_xlfn.FORECAST.LINEAR($A23,O$3:O22,$A$3:$A22),O22)</f>
        <v>9.6422148639423E-2</v>
      </c>
      <c r="P23" s="134">
        <f>IF(_xlfn.FORECAST.ETS($A23,P$3:P22,$A$3:$A22)&gt;0,_xlfn.FORECAST.LINEAR($A23,P$3:P22,$A$3:$A22),P22)</f>
        <v>4.2271959633953387</v>
      </c>
      <c r="Q23" s="134">
        <f>IF(_xlfn.FORECAST.ETS($A23,Q$3:Q22,$A$3:$A22)&gt;0,_xlfn.FORECAST.LINEAR($A23,Q$3:Q22,$A$3:$A22),Q22)</f>
        <v>12.730996054139098</v>
      </c>
      <c r="R23" s="134">
        <f>IF(_xlfn.FORECAST.ETS($A23,R$3:R22,$A$3:$A22)&gt;0,_xlfn.FORECAST.LINEAR($A23,R$3:R22,$A$3:$A22),R22)</f>
        <v>43.710167004555871</v>
      </c>
      <c r="S23" s="134">
        <f>IF(_xlfn.FORECAST.ETS($A23,S$3:S22,$A$3:$A22)&gt;0,_xlfn.FORECAST.LINEAR($A23,S$3:S22,$A$3:$A22),S22)</f>
        <v>38.726669779915426</v>
      </c>
      <c r="T23" s="134">
        <f>IF(_xlfn.FORECAST.ETS($A23,T$3:T22,$A$3:$A22)&gt;0,_xlfn.FORECAST.LINEAR($A23,T$3:T22,$A$3:$A22),T22)</f>
        <v>2.4035349642064006</v>
      </c>
      <c r="U23" s="134">
        <f>IF(_xlfn.FORECAST.ETS($A23,U$3:U22,$A$3:$A22)&gt;0,_xlfn.FORECAST.LINEAR($A23,U$3:U22,$A$3:$A22),U22)</f>
        <v>23.849371489124337</v>
      </c>
      <c r="V23" s="134">
        <f>IF(_xlfn.FORECAST.ETS($A23,V$3:V22,$A$3:$A22)&gt;0,_xlfn.FORECAST.LINEAR($A23,V$3:V22,$A$3:$A22),V22)</f>
        <v>84.642298606151599</v>
      </c>
      <c r="W23" s="134">
        <f>IF(_xlfn.FORECAST.ETS($A23,W$3:W22,$A$3:$A22)&gt;0,_xlfn.FORECAST.LINEAR($A23,W$3:W22,$A$3:$A22),W22)</f>
        <v>2.4392988836436871</v>
      </c>
      <c r="X23" s="134">
        <f>IF(_xlfn.FORECAST.ETS($A23,X$3:X22,$A$3:$A22)&gt;0,_xlfn.FORECAST.LINEAR($A23,X$3:X22,$A$3:$A22),X22)</f>
        <v>2.5145007619002513</v>
      </c>
      <c r="Y23" s="134">
        <f>IF(_xlfn.FORECAST.ETS($A23,Y$3:Y22,$A$3:$A22)&gt;0,_xlfn.FORECAST.LINEAR($A23,Y$3:Y22,$A$3:$A22),Y22)</f>
        <v>6.6104897138282013</v>
      </c>
      <c r="Z23" s="134">
        <f>IF(_xlfn.FORECAST.ETS($A23,Z$3:Z22,$A$3:$A22)&gt;0,_xlfn.FORECAST.LINEAR($A23,Z$3:Z22,$A$3:$A22),Z22)</f>
        <v>71.573508942550689</v>
      </c>
      <c r="AA23" s="134">
        <f>IF(_xlfn.FORECAST.ETS($A23,AA$3:AA22,$A$3:$A22)&gt;0,_xlfn.FORECAST.LINEAR($A23,AA$3:AA22,$A$3:$A22),AA22)</f>
        <v>16.863625923284076</v>
      </c>
      <c r="AB23" s="134">
        <f>IF(_xlfn.FORECAST.ETS($A23,AB$3:AB22,$A$3:$A22)&gt;0,_xlfn.FORECAST.LINEAR($A23,AB$3:AB22,$A$3:$A22),AB22)</f>
        <v>93.787717015865837</v>
      </c>
      <c r="AC23" s="134">
        <f>IF(_xlfn.FORECAST.ETS($A23,AC$3:AC22,$A$3:$A22)&gt;0,_xlfn.FORECAST.LINEAR($A23,AC$3:AC22,$A$3:$A22),AC22)</f>
        <v>57.088625510612474</v>
      </c>
      <c r="AD23" s="134">
        <f>IF(_xlfn.FORECAST.ETS($A23,AD$3:AD22,$A$3:$A22)&gt;0,_xlfn.FORECAST.LINEAR($A23,AD$3:AD22,$A$3:$A22),AD22)</f>
        <v>3.0138686031970074</v>
      </c>
    </row>
    <row r="24" spans="1:30" x14ac:dyDescent="0.35">
      <c r="A24" s="130">
        <v>2026</v>
      </c>
      <c r="B24" s="134">
        <f>IF(_xlfn.FORECAST.ETS($A24,B$3:B23,$A$3:$A23)&gt;0,_xlfn.FORECAST.LINEAR($A24,B$3:B23,$A$3:$A23),B23)</f>
        <v>2871.4504769186042</v>
      </c>
      <c r="C24" s="134">
        <f>IF(_xlfn.FORECAST.ETS($A24,C$3:C23,$A$3:$A23)&gt;0,_xlfn.FORECAST.LINEAR($A24,C$3:C23,$A$3:$A23),C23)</f>
        <v>36.275698078505286</v>
      </c>
      <c r="D24" s="134">
        <f>IF(_xlfn.FORECAST.ETS($A24,D$3:D23,$A$3:$A23)&gt;0,_xlfn.FORECAST.LINEAR($A24,D$3:D23,$A$3:$A23),D23)</f>
        <v>990.11403939954107</v>
      </c>
      <c r="E24" s="134">
        <f>IF(_xlfn.FORECAST.ETS($A24,E$3:E23,$A$3:$A23)&gt;0,_xlfn.FORECAST.LINEAR($A24,E$3:E23,$A$3:$A23),E23)</f>
        <v>1917.6121355975665</v>
      </c>
      <c r="F24" s="134">
        <f>IF(_xlfn.FORECAST.ETS($A24,F$3:F23,$A$3:$A23)&gt;0,_xlfn.FORECAST.LINEAR($A24,F$3:F23,$A$3:$A23),F23)</f>
        <v>412.89241716117238</v>
      </c>
      <c r="G24" s="134">
        <f>IF(_xlfn.FORECAST.ETS($A24,G$3:G23,$A$3:$A23)&gt;0,_xlfn.FORECAST.LINEAR($A24,G$3:G23,$A$3:$A23),G23)</f>
        <v>533.01604254020276</v>
      </c>
      <c r="H24" s="134">
        <f>IF(_xlfn.FORECAST.ETS($A24,H$3:H23,$A$3:$A23)&gt;0,_xlfn.FORECAST.LINEAR($A24,H$3:H23,$A$3:$A23),H23)</f>
        <v>138.50881621450844</v>
      </c>
      <c r="I24" s="134">
        <f>IF(_xlfn.FORECAST.ETS($A24,I$3:I23,$A$3:$A23)&gt;0,_xlfn.FORECAST.LINEAR($A24,I$3:I23,$A$3:$A23),I23)</f>
        <v>21.904432649586028</v>
      </c>
      <c r="J24" s="134">
        <f>IF(_xlfn.FORECAST.ETS($A24,J$3:J23,$A$3:$A23)&gt;0,_xlfn.FORECAST.LINEAR($A24,J$3:J23,$A$3:$A23),J23)</f>
        <v>13.803754091978135</v>
      </c>
      <c r="K24" s="134">
        <f>IF(_xlfn.FORECAST.ETS($A24,K$3:K23,$A$3:$A23)&gt;0,_xlfn.FORECAST.LINEAR($A24,K$3:K23,$A$3:$A23),K23)</f>
        <v>95.601344459510074</v>
      </c>
      <c r="L24" s="134">
        <f>IF(_xlfn.FORECAST.ETS($A24,L$3:L23,$A$3:$A23)&gt;0,_xlfn.FORECAST.LINEAR($A24,L$3:L23,$A$3:$A23),L23)</f>
        <v>260.6358519615942</v>
      </c>
      <c r="M24" s="134">
        <f>IF(_xlfn.FORECAST.ETS($A24,M$3:M23,$A$3:$A23)&gt;0,_xlfn.FORECAST.LINEAR($A24,M$3:M23,$A$3:$A23),M23)</f>
        <v>13.084405086005916</v>
      </c>
      <c r="N24" s="134">
        <f>IF(_xlfn.FORECAST.ETS($A24,N$3:N23,$A$3:$A23)&gt;0,_xlfn.FORECAST.LINEAR($A24,N$3:N23,$A$3:$A23),N23)</f>
        <v>9.9587787323059729E-2</v>
      </c>
      <c r="O24" s="134">
        <f>IF(_xlfn.FORECAST.ETS($A24,O$3:O23,$A$3:$A23)&gt;0,_xlfn.FORECAST.LINEAR($A24,O$3:O23,$A$3:$A23),O23)</f>
        <v>8.8310965235606886E-2</v>
      </c>
      <c r="P24" s="134">
        <f>IF(_xlfn.FORECAST.ETS($A24,P$3:P23,$A$3:$A23)&gt;0,_xlfn.FORECAST.LINEAR($A24,P$3:P23,$A$3:$A23),P23)</f>
        <v>4.2409137059392386</v>
      </c>
      <c r="Q24" s="134">
        <f>IF(_xlfn.FORECAST.ETS($A24,Q$3:Q23,$A$3:$A23)&gt;0,_xlfn.FORECAST.LINEAR($A24,Q$3:Q23,$A$3:$A23),Q23)</f>
        <v>12.585489840303183</v>
      </c>
      <c r="R24" s="134">
        <f>IF(_xlfn.FORECAST.ETS($A24,R$3:R23,$A$3:$A23)&gt;0,_xlfn.FORECAST.LINEAR($A24,R$3:R23,$A$3:$A23),R23)</f>
        <v>43.823242259768449</v>
      </c>
      <c r="S24" s="134">
        <f>IF(_xlfn.FORECAST.ETS($A24,S$3:S23,$A$3:$A23)&gt;0,_xlfn.FORECAST.LINEAR($A24,S$3:S23,$A$3:$A23),S23)</f>
        <v>38.630684512996112</v>
      </c>
      <c r="T24" s="134">
        <f>IF(_xlfn.FORECAST.ETS($A24,T$3:T23,$A$3:$A23)&gt;0,_xlfn.FORECAST.LINEAR($A24,T$3:T23,$A$3:$A23),T23)</f>
        <v>2.3563874180939024</v>
      </c>
      <c r="U24" s="134">
        <f>IF(_xlfn.FORECAST.ETS($A24,U$3:U23,$A$3:$A23)&gt;0,_xlfn.FORECAST.LINEAR($A24,U$3:U23,$A$3:$A23),U23)</f>
        <v>23.657508762766042</v>
      </c>
      <c r="V24" s="134">
        <f>IF(_xlfn.FORECAST.ETS($A24,V$3:V23,$A$3:$A23)&gt;0,_xlfn.FORECAST.LINEAR($A24,V$3:V23,$A$3:$A23),V23)</f>
        <v>80.941105000002608</v>
      </c>
      <c r="W24" s="134">
        <f>IF(_xlfn.FORECAST.ETS($A24,W$3:W23,$A$3:$A23)&gt;0,_xlfn.FORECAST.LINEAR($A24,W$3:W23,$A$3:$A23),W23)</f>
        <v>2.003077759400071</v>
      </c>
      <c r="X24" s="134">
        <f>IF(_xlfn.FORECAST.ETS($A24,X$3:X23,$A$3:$A23)&gt;0,_xlfn.FORECAST.LINEAR($A24,X$3:X23,$A$3:$A23),X23)</f>
        <v>2.3319526725824176</v>
      </c>
      <c r="Y24" s="134">
        <f>IF(_xlfn.FORECAST.ETS($A24,Y$3:Y23,$A$3:$A23)&gt;0,_xlfn.FORECAST.LINEAR($A24,Y$3:Y23,$A$3:$A23),Y23)</f>
        <v>6.3751592922176314</v>
      </c>
      <c r="Z24" s="134">
        <f>IF(_xlfn.FORECAST.ETS($A24,Z$3:Z23,$A$3:$A23)&gt;0,_xlfn.FORECAST.LINEAR($A24,Z$3:Z23,$A$3:$A23),Z23)</f>
        <v>72.749983040046573</v>
      </c>
      <c r="AA24" s="134">
        <f>IF(_xlfn.FORECAST.ETS($A24,AA$3:AA23,$A$3:$A23)&gt;0,_xlfn.FORECAST.LINEAR($A24,AA$3:AA23,$A$3:$A23),AA23)</f>
        <v>17.165730689753218</v>
      </c>
      <c r="AB24" s="134">
        <f>IF(_xlfn.FORECAST.ETS($A24,AB$3:AB23,$A$3:$A23)&gt;0,_xlfn.FORECAST.LINEAR($A24,AB$3:AB23,$A$3:$A23),AB23)</f>
        <v>92.629283487143312</v>
      </c>
      <c r="AC24" s="134">
        <f>IF(_xlfn.FORECAST.ETS($A24,AC$3:AC23,$A$3:$A23)&gt;0,_xlfn.FORECAST.LINEAR($A24,AC$3:AC23,$A$3:$A23),AC23)</f>
        <v>47.1086101203</v>
      </c>
      <c r="AD24" s="134">
        <f>IF(_xlfn.FORECAST.ETS($A24,AD$3:AD23,$A$3:$A23)&gt;0,_xlfn.FORECAST.LINEAR($A24,AD$3:AD23,$A$3:$A23),AD23)</f>
        <v>3.0138686031970074</v>
      </c>
    </row>
    <row r="25" spans="1:30" x14ac:dyDescent="0.35">
      <c r="A25" s="130">
        <v>2027</v>
      </c>
      <c r="B25" s="134">
        <f>IF(_xlfn.FORECAST.ETS($A25,B$3:B24,$A$3:$A24)&gt;0,_xlfn.FORECAST.LINEAR($A25,B$3:B24,$A$3:$A24),B24)</f>
        <v>2871.9355323042969</v>
      </c>
      <c r="C25" s="134">
        <f>IF(_xlfn.FORECAST.ETS($A25,C$3:C24,$A$3:$A24)&gt;0,_xlfn.FORECAST.LINEAR($A25,C$3:C24,$A$3:$A24),C24)</f>
        <v>36.455558335840465</v>
      </c>
      <c r="D25" s="134">
        <f>IF(_xlfn.FORECAST.ETS($A25,D$3:D24,$A$3:$A24)&gt;0,_xlfn.FORECAST.LINEAR($A25,D$3:D24,$A$3:$A24),D24)</f>
        <v>999.15687069154228</v>
      </c>
      <c r="E25" s="134">
        <f>IF(_xlfn.FORECAST.ETS($A25,E$3:E24,$A$3:$A24)&gt;0,_xlfn.FORECAST.LINEAR($A25,E$3:E24,$A$3:$A24),E24)</f>
        <v>1909.2342199485902</v>
      </c>
      <c r="F25" s="134">
        <f>IF(_xlfn.FORECAST.ETS($A25,F$3:F24,$A$3:$A24)&gt;0,_xlfn.FORECAST.LINEAR($A25,F$3:F24,$A$3:$A24),F24)</f>
        <v>412.4028162196779</v>
      </c>
      <c r="G25" s="134">
        <f>IF(_xlfn.FORECAST.ETS($A25,G$3:G24,$A$3:$A24)&gt;0,_xlfn.FORECAST.LINEAR($A25,G$3:G24,$A$3:$A24),G24)</f>
        <v>543.97975366199171</v>
      </c>
      <c r="H25" s="134">
        <f>IF(_xlfn.FORECAST.ETS($A25,H$3:H24,$A$3:$A24)&gt;0,_xlfn.FORECAST.LINEAR($A25,H$3:H24,$A$3:$A24),H24)</f>
        <v>141.30352482250237</v>
      </c>
      <c r="I25" s="134">
        <f>IF(_xlfn.FORECAST.ETS($A25,I$3:I24,$A$3:$A24)&gt;0,_xlfn.FORECAST.LINEAR($A25,I$3:I24,$A$3:$A24),I24)</f>
        <v>21.933114361464483</v>
      </c>
      <c r="J25" s="134">
        <f>IF(_xlfn.FORECAST.ETS($A25,J$3:J24,$A$3:$A24)&gt;0,_xlfn.FORECAST.LINEAR($A25,J$3:J24,$A$3:$A24),J24)</f>
        <v>13.514730396073446</v>
      </c>
      <c r="K25" s="134">
        <f>IF(_xlfn.FORECAST.ETS($A25,K$3:K24,$A$3:$A24)&gt;0,_xlfn.FORECAST.LINEAR($A25,K$3:K24,$A$3:$A24),K24)</f>
        <v>97.262768563511145</v>
      </c>
      <c r="L25" s="134">
        <f>IF(_xlfn.FORECAST.ETS($A25,L$3:L24,$A$3:$A24)&gt;0,_xlfn.FORECAST.LINEAR($A25,L$3:L24,$A$3:$A24),L24)</f>
        <v>258.47520519355476</v>
      </c>
      <c r="M25" s="134">
        <f>IF(_xlfn.FORECAST.ETS($A25,M$3:M24,$A$3:$A24)&gt;0,_xlfn.FORECAST.LINEAR($A25,M$3:M24,$A$3:$A24),M24)</f>
        <v>12.868640251237821</v>
      </c>
      <c r="N25" s="134">
        <f>IF(_xlfn.FORECAST.ETS($A25,N$3:N24,$A$3:$A24)&gt;0,_xlfn.FORECAST.LINEAR($A25,N$3:N24,$A$3:$A24),N24)</f>
        <v>9.9587787323059729E-2</v>
      </c>
      <c r="O25" s="134">
        <f>IF(_xlfn.FORECAST.ETS($A25,O$3:O24,$A$3:$A24)&gt;0,_xlfn.FORECAST.LINEAR($A25,O$3:O24,$A$3:$A24),O24)</f>
        <v>8.019978183178722E-2</v>
      </c>
      <c r="P25" s="134">
        <f>IF(_xlfn.FORECAST.ETS($A25,P$3:P24,$A$3:$A24)&gt;0,_xlfn.FORECAST.LINEAR($A25,P$3:P24,$A$3:$A24),P24)</f>
        <v>4.2546314484831349</v>
      </c>
      <c r="Q25" s="134">
        <f>IF(_xlfn.FORECAST.ETS($A25,Q$3:Q24,$A$3:$A24)&gt;0,_xlfn.FORECAST.LINEAR($A25,Q$3:Q24,$A$3:$A24),Q24)</f>
        <v>12.439983626467324</v>
      </c>
      <c r="R25" s="134">
        <f>IF(_xlfn.FORECAST.ETS($A25,R$3:R24,$A$3:$A24)&gt;0,_xlfn.FORECAST.LINEAR($A25,R$3:R24,$A$3:$A24),R24)</f>
        <v>43.936317514981056</v>
      </c>
      <c r="S25" s="134">
        <f>IF(_xlfn.FORECAST.ETS($A25,S$3:S24,$A$3:$A24)&gt;0,_xlfn.FORECAST.LINEAR($A25,S$3:S24,$A$3:$A24),S24)</f>
        <v>38.534699246076798</v>
      </c>
      <c r="T25" s="134">
        <f>IF(_xlfn.FORECAST.ETS($A25,T$3:T24,$A$3:$A24)&gt;0,_xlfn.FORECAST.LINEAR($A25,T$3:T24,$A$3:$A24),T24)</f>
        <v>2.3092398719814184</v>
      </c>
      <c r="U25" s="134">
        <f>IF(_xlfn.FORECAST.ETS($A25,U$3:U24,$A$3:$A24)&gt;0,_xlfn.FORECAST.LINEAR($A25,U$3:U24,$A$3:$A24),U24)</f>
        <v>23.465646036407747</v>
      </c>
      <c r="V25" s="134">
        <f>IF(_xlfn.FORECAST.ETS($A25,V$3:V24,$A$3:$A24)&gt;0,_xlfn.FORECAST.LINEAR($A25,V$3:V24,$A$3:$A24),V24)</f>
        <v>77.239911393853617</v>
      </c>
      <c r="W25" s="134">
        <f>IF(_xlfn.FORECAST.ETS($A25,W$3:W24,$A$3:$A24)&gt;0,_xlfn.FORECAST.LINEAR($A25,W$3:W24,$A$3:$A24),W24)</f>
        <v>1.5668566351565687</v>
      </c>
      <c r="X25" s="134">
        <f>IF(_xlfn.FORECAST.ETS($A25,X$3:X24,$A$3:$A24)&gt;0,_xlfn.FORECAST.LINEAR($A25,X$3:X24,$A$3:$A24),X24)</f>
        <v>2.149404583264527</v>
      </c>
      <c r="Y25" s="134">
        <f>IF(_xlfn.FORECAST.ETS($A25,Y$3:Y24,$A$3:$A24)&gt;0,_xlfn.FORECAST.LINEAR($A25,Y$3:Y24,$A$3:$A24),Y24)</f>
        <v>6.1398288706071185</v>
      </c>
      <c r="Z25" s="134">
        <f>IF(_xlfn.FORECAST.ETS($A25,Z$3:Z24,$A$3:$A24)&gt;0,_xlfn.FORECAST.LINEAR($A25,Z$3:Z24,$A$3:$A24),Z24)</f>
        <v>73.926457137542002</v>
      </c>
      <c r="AA25" s="134">
        <f>IF(_xlfn.FORECAST.ETS($A25,AA$3:AA24,$A$3:$A24)&gt;0,_xlfn.FORECAST.LINEAR($A25,AA$3:AA24,$A$3:$A24),AA24)</f>
        <v>17.467835456222474</v>
      </c>
      <c r="AB25" s="134">
        <f>IF(_xlfn.FORECAST.ETS($A25,AB$3:AB24,$A$3:$A24)&gt;0,_xlfn.FORECAST.LINEAR($A25,AB$3:AB24,$A$3:$A24),AB24)</f>
        <v>91.470849958419876</v>
      </c>
      <c r="AC25" s="134">
        <f>IF(_xlfn.FORECAST.ETS($A25,AC$3:AC24,$A$3:$A24)&gt;0,_xlfn.FORECAST.LINEAR($A25,AC$3:AC24,$A$3:$A24),AC24)</f>
        <v>37.128594729991164</v>
      </c>
      <c r="AD25" s="134">
        <f>IF(_xlfn.FORECAST.ETS($A25,AD$3:AD24,$A$3:$A24)&gt;0,_xlfn.FORECAST.LINEAR($A25,AD$3:AD24,$A$3:$A24),AD24)</f>
        <v>3.0138686031970074</v>
      </c>
    </row>
    <row r="26" spans="1:30" x14ac:dyDescent="0.35">
      <c r="A26" s="130">
        <v>2028</v>
      </c>
      <c r="B26" s="134">
        <f>IF(_xlfn.FORECAST.ETS($A26,B$3:B25,$A$3:$A25)&gt;0,_xlfn.FORECAST.LINEAR($A26,B$3:B25,$A$3:$A25),B25)</f>
        <v>2872.4205876899896</v>
      </c>
      <c r="C26" s="134">
        <f>IF(_xlfn.FORECAST.ETS($A26,C$3:C25,$A$3:$A25)&gt;0,_xlfn.FORECAST.LINEAR($A26,C$3:C25,$A$3:$A25),C25)</f>
        <v>36.635418593175586</v>
      </c>
      <c r="D26" s="134">
        <f>IF(_xlfn.FORECAST.ETS($A26,D$3:D25,$A$3:$A25)&gt;0,_xlfn.FORECAST.LINEAR($A26,D$3:D25,$A$3:$A25),D25)</f>
        <v>1008.1997019835435</v>
      </c>
      <c r="E26" s="134">
        <f>IF(_xlfn.FORECAST.ETS($A26,E$3:E25,$A$3:$A25)&gt;0,_xlfn.FORECAST.LINEAR($A26,E$3:E25,$A$3:$A25),E25)</f>
        <v>1900.8563042996175</v>
      </c>
      <c r="F26" s="134">
        <f>IF(_xlfn.FORECAST.ETS($A26,F$3:F25,$A$3:$A25)&gt;0,_xlfn.FORECAST.LINEAR($A26,F$3:F25,$A$3:$A25),F25)</f>
        <v>411.91321527818332</v>
      </c>
      <c r="G26" s="134">
        <f>IF(_xlfn.FORECAST.ETS($A26,G$3:G25,$A$3:$A25)&gt;0,_xlfn.FORECAST.LINEAR($A26,G$3:G25,$A$3:$A25),G25)</f>
        <v>554.94346478377702</v>
      </c>
      <c r="H26" s="134">
        <f>IF(_xlfn.FORECAST.ETS($A26,H$3:H25,$A$3:$A25)&gt;0,_xlfn.FORECAST.LINEAR($A26,H$3:H25,$A$3:$A25),H25)</f>
        <v>144.09823343049629</v>
      </c>
      <c r="I26" s="134">
        <f>IF(_xlfn.FORECAST.ETS($A26,I$3:I25,$A$3:$A25)&gt;0,_xlfn.FORECAST.LINEAR($A26,I$3:I25,$A$3:$A25),I25)</f>
        <v>21.961796073342938</v>
      </c>
      <c r="J26" s="134">
        <f>IF(_xlfn.FORECAST.ETS($A26,J$3:J25,$A$3:$A25)&gt;0,_xlfn.FORECAST.LINEAR($A26,J$3:J25,$A$3:$A25),J25)</f>
        <v>13.225706700168871</v>
      </c>
      <c r="K26" s="134">
        <f>IF(_xlfn.FORECAST.ETS($A26,K$3:K25,$A$3:$A25)&gt;0,_xlfn.FORECAST.LINEAR($A26,K$3:K25,$A$3:$A25),K25)</f>
        <v>98.924192667512671</v>
      </c>
      <c r="L26" s="134">
        <f>IF(_xlfn.FORECAST.ETS($A26,L$3:L25,$A$3:$A25)&gt;0,_xlfn.FORECAST.LINEAR($A26,L$3:L25,$A$3:$A25),L25)</f>
        <v>256.31455842551441</v>
      </c>
      <c r="M26" s="134">
        <f>IF(_xlfn.FORECAST.ETS($A26,M$3:M25,$A$3:$A25)&gt;0,_xlfn.FORECAST.LINEAR($A26,M$3:M25,$A$3:$A25),M25)</f>
        <v>12.652875416469783</v>
      </c>
      <c r="N26" s="134">
        <f>IF(_xlfn.FORECAST.ETS($A26,N$3:N25,$A$3:$A25)&gt;0,_xlfn.FORECAST.LINEAR($A26,N$3:N25,$A$3:$A25),N25)</f>
        <v>9.9587787323059729E-2</v>
      </c>
      <c r="O26" s="134">
        <f>IF(_xlfn.FORECAST.ETS($A26,O$3:O25,$A$3:$A25)&gt;0,_xlfn.FORECAST.LINEAR($A26,O$3:O25,$A$3:$A25),O25)</f>
        <v>7.2088598427971107E-2</v>
      </c>
      <c r="P26" s="134">
        <f>IF(_xlfn.FORECAST.ETS($A26,P$3:P25,$A$3:$A25)&gt;0,_xlfn.FORECAST.LINEAR($A26,P$3:P25,$A$3:$A25),P25)</f>
        <v>4.2683491910270348</v>
      </c>
      <c r="Q26" s="134">
        <f>IF(_xlfn.FORECAST.ETS($A26,Q$3:Q25,$A$3:$A25)&gt;0,_xlfn.FORECAST.LINEAR($A26,Q$3:Q25,$A$3:$A25),Q25)</f>
        <v>12.294477412631466</v>
      </c>
      <c r="R26" s="134">
        <f>IF(_xlfn.FORECAST.ETS($A26,R$3:R25,$A$3:$A25)&gt;0,_xlfn.FORECAST.LINEAR($A26,R$3:R25,$A$3:$A25),R25)</f>
        <v>44.049392770193634</v>
      </c>
      <c r="S26" s="134">
        <f>IF(_xlfn.FORECAST.ETS($A26,S$3:S25,$A$3:$A25)&gt;0,_xlfn.FORECAST.LINEAR($A26,S$3:S25,$A$3:$A25),S25)</f>
        <v>38.438713979157484</v>
      </c>
      <c r="T26" s="134">
        <f>IF(_xlfn.FORECAST.ETS($A26,T$3:T25,$A$3:$A25)&gt;0,_xlfn.FORECAST.LINEAR($A26,T$3:T25,$A$3:$A25),T25)</f>
        <v>2.2620923258689345</v>
      </c>
      <c r="U26" s="134">
        <f>IF(_xlfn.FORECAST.ETS($A26,U$3:U25,$A$3:$A25)&gt;0,_xlfn.FORECAST.LINEAR($A26,U$3:U25,$A$3:$A25),U25)</f>
        <v>23.27378331004951</v>
      </c>
      <c r="V26" s="134">
        <f>IF(_xlfn.FORECAST.ETS($A26,V$3:V25,$A$3:$A25)&gt;0,_xlfn.FORECAST.LINEAR($A26,V$3:V25,$A$3:$A25),V25)</f>
        <v>73.538717787704627</v>
      </c>
      <c r="W26" s="134">
        <f>IF(_xlfn.FORECAST.ETS($A26,W$3:W25,$A$3:$A25)&gt;0,_xlfn.FORECAST.LINEAR($A26,W$3:W25,$A$3:$A25),W25)</f>
        <v>1.1306355109129527</v>
      </c>
      <c r="X26" s="134">
        <f>IF(_xlfn.FORECAST.ETS($A26,X$3:X25,$A$3:$A25)&gt;0,_xlfn.FORECAST.LINEAR($A26,X$3:X25,$A$3:$A25),X25)</f>
        <v>1.9668564939466933</v>
      </c>
      <c r="Y26" s="134">
        <f>IF(_xlfn.FORECAST.ETS($A26,Y$3:Y25,$A$3:$A25)&gt;0,_xlfn.FORECAST.LINEAR($A26,Y$3:Y25,$A$3:$A25),Y25)</f>
        <v>5.9044984489965486</v>
      </c>
      <c r="Z26" s="134">
        <f>IF(_xlfn.FORECAST.ETS($A26,Z$3:Z25,$A$3:$A25)&gt;0,_xlfn.FORECAST.LINEAR($A26,Z$3:Z25,$A$3:$A25),Z25)</f>
        <v>75.102931235037886</v>
      </c>
      <c r="AA26" s="134">
        <f>IF(_xlfn.FORECAST.ETS($A26,AA$3:AA25,$A$3:$A25)&gt;0,_xlfn.FORECAST.LINEAR($A26,AA$3:AA25,$A$3:$A25),AA25)</f>
        <v>17.769940222691616</v>
      </c>
      <c r="AB26" s="134">
        <f>IF(_xlfn.FORECAST.ETS($A26,AB$3:AB25,$A$3:$A25)&gt;0,_xlfn.FORECAST.LINEAR($A26,AB$3:AB25,$A$3:$A25),AB25)</f>
        <v>90.312416429696441</v>
      </c>
      <c r="AC26" s="134">
        <f>IF(_xlfn.FORECAST.ETS($A26,AC$3:AC25,$A$3:$A25)&gt;0,_xlfn.FORECAST.LINEAR($A26,AC$3:AC25,$A$3:$A25),AC25)</f>
        <v>27.14857933967869</v>
      </c>
      <c r="AD26" s="134">
        <f>IF(_xlfn.FORECAST.ETS($A26,AD$3:AD25,$A$3:$A25)&gt;0,_xlfn.FORECAST.LINEAR($A26,AD$3:AD25,$A$3:$A25),AD25)</f>
        <v>3.0138686031970074</v>
      </c>
    </row>
    <row r="27" spans="1:30" x14ac:dyDescent="0.35">
      <c r="A27" s="130">
        <v>2029</v>
      </c>
      <c r="B27" s="134">
        <f>IF(_xlfn.FORECAST.ETS($A27,B$3:B26,$A$3:$A26)&gt;0,_xlfn.FORECAST.LINEAR($A27,B$3:B26,$A$3:$A26),B26)</f>
        <v>2872.9056430756827</v>
      </c>
      <c r="C27" s="134">
        <f>IF(_xlfn.FORECAST.ETS($A27,C$3:C26,$A$3:$A26)&gt;0,_xlfn.FORECAST.LINEAR($A27,C$3:C26,$A$3:$A26),C26)</f>
        <v>36.815278850510765</v>
      </c>
      <c r="D27" s="134">
        <f>IF(_xlfn.FORECAST.ETS($A27,D$3:D26,$A$3:$A26)&gt;0,_xlfn.FORECAST.LINEAR($A27,D$3:D26,$A$3:$A26),D26)</f>
        <v>1017.2425332755483</v>
      </c>
      <c r="E27" s="134">
        <f>IF(_xlfn.FORECAST.ETS($A27,E$3:E26,$A$3:$A26)&gt;0,_xlfn.FORECAST.LINEAR($A27,E$3:E26,$A$3:$A26),E26)</f>
        <v>1892.4783886506448</v>
      </c>
      <c r="F27" s="134">
        <f>IF(_xlfn.FORECAST.ETS($A27,F$3:F26,$A$3:$A26)&gt;0,_xlfn.FORECAST.LINEAR($A27,F$3:F26,$A$3:$A26),F26)</f>
        <v>411.42361433668862</v>
      </c>
      <c r="G27" s="134">
        <f>IF(_xlfn.FORECAST.ETS($A27,G$3:G26,$A$3:$A26)&gt;0,_xlfn.FORECAST.LINEAR($A27,G$3:G26,$A$3:$A26),G26)</f>
        <v>565.90717590556233</v>
      </c>
      <c r="H27" s="134">
        <f>IF(_xlfn.FORECAST.ETS($A27,H$3:H26,$A$3:$A26)&gt;0,_xlfn.FORECAST.LINEAR($A27,H$3:H26,$A$3:$A26),H26)</f>
        <v>146.89294203849022</v>
      </c>
      <c r="I27" s="134">
        <f>IF(_xlfn.FORECAST.ETS($A27,I$3:I26,$A$3:$A26)&gt;0,_xlfn.FORECAST.LINEAR($A27,I$3:I26,$A$3:$A26),I26)</f>
        <v>21.990477785221401</v>
      </c>
      <c r="J27" s="134">
        <f>IF(_xlfn.FORECAST.ETS($A27,J$3:J26,$A$3:$A26)&gt;0,_xlfn.FORECAST.LINEAR($A27,J$3:J26,$A$3:$A26),J26)</f>
        <v>12.936683004264296</v>
      </c>
      <c r="K27" s="134">
        <f>IF(_xlfn.FORECAST.ETS($A27,K$3:K26,$A$3:$A26)&gt;0,_xlfn.FORECAST.LINEAR($A27,K$3:K26,$A$3:$A26),K26)</f>
        <v>100.58561677151374</v>
      </c>
      <c r="L27" s="134">
        <f>IF(_xlfn.FORECAST.ETS($A27,L$3:L26,$A$3:$A26)&gt;0,_xlfn.FORECAST.LINEAR($A27,L$3:L26,$A$3:$A26),L26)</f>
        <v>254.15391165747496</v>
      </c>
      <c r="M27" s="134">
        <f>IF(_xlfn.FORECAST.ETS($A27,M$3:M26,$A$3:$A26)&gt;0,_xlfn.FORECAST.LINEAR($A27,M$3:M26,$A$3:$A26),M26)</f>
        <v>12.437110581701688</v>
      </c>
      <c r="N27" s="134">
        <f>IF(_xlfn.FORECAST.ETS($A27,N$3:N26,$A$3:$A26)&gt;0,_xlfn.FORECAST.LINEAR($A27,N$3:N26,$A$3:$A26),N26)</f>
        <v>9.9587787323059729E-2</v>
      </c>
      <c r="O27" s="134">
        <f>IF(_xlfn.FORECAST.ETS($A27,O$3:O26,$A$3:$A26)&gt;0,_xlfn.FORECAST.LINEAR($A27,O$3:O26,$A$3:$A26),O26)</f>
        <v>6.3977415024151441E-2</v>
      </c>
      <c r="P27" s="134">
        <f>IF(_xlfn.FORECAST.ETS($A27,P$3:P26,$A$3:$A26)&gt;0,_xlfn.FORECAST.LINEAR($A27,P$3:P26,$A$3:$A26),P26)</f>
        <v>4.2820669335709312</v>
      </c>
      <c r="Q27" s="134">
        <f>IF(_xlfn.FORECAST.ETS($A27,Q$3:Q26,$A$3:$A26)&gt;0,_xlfn.FORECAST.LINEAR($A27,Q$3:Q26,$A$3:$A26),Q26)</f>
        <v>12.14897119879555</v>
      </c>
      <c r="R27" s="134">
        <f>IF(_xlfn.FORECAST.ETS($A27,R$3:R26,$A$3:$A26)&gt;0,_xlfn.FORECAST.LINEAR($A27,R$3:R26,$A$3:$A26),R26)</f>
        <v>44.162468025406241</v>
      </c>
      <c r="S27" s="134">
        <f>IF(_xlfn.FORECAST.ETS($A27,S$3:S26,$A$3:$A26)&gt;0,_xlfn.FORECAST.LINEAR($A27,S$3:S26,$A$3:$A26),S26)</f>
        <v>38.34272871223817</v>
      </c>
      <c r="T27" s="134">
        <f>IF(_xlfn.FORECAST.ETS($A27,T$3:T26,$A$3:$A26)&gt;0,_xlfn.FORECAST.LINEAR($A27,T$3:T26,$A$3:$A26),T26)</f>
        <v>2.2149447797564505</v>
      </c>
      <c r="U27" s="134">
        <f>IF(_xlfn.FORECAST.ETS($A27,U$3:U26,$A$3:$A26)&gt;0,_xlfn.FORECAST.LINEAR($A27,U$3:U26,$A$3:$A26),U26)</f>
        <v>23.081920583691215</v>
      </c>
      <c r="V27" s="134">
        <f>IF(_xlfn.FORECAST.ETS($A27,V$3:V26,$A$3:$A26)&gt;0,_xlfn.FORECAST.LINEAR($A27,V$3:V26,$A$3:$A26),V26)</f>
        <v>69.837524181555636</v>
      </c>
      <c r="W27" s="134">
        <f>IF(_xlfn.FORECAST.ETS($A27,W$3:W26,$A$3:$A26)&gt;0,_xlfn.FORECAST.LINEAR($A27,W$3:W26,$A$3:$A26),W26)</f>
        <v>0.69441438666945032</v>
      </c>
      <c r="X27" s="134">
        <f>IF(_xlfn.FORECAST.ETS($A27,X$3:X26,$A$3:$A26)&gt;0,_xlfn.FORECAST.LINEAR($A27,X$3:X26,$A$3:$A26),X26)</f>
        <v>1.7843084046288027</v>
      </c>
      <c r="Y27" s="134">
        <f>IF(_xlfn.FORECAST.ETS($A27,Y$3:Y26,$A$3:$A26)&gt;0,_xlfn.FORECAST.LINEAR($A27,Y$3:Y26,$A$3:$A26),Y26)</f>
        <v>5.6691680273859788</v>
      </c>
      <c r="Z27" s="134">
        <f>IF(_xlfn.FORECAST.ETS($A27,Z$3:Z26,$A$3:$A26)&gt;0,_xlfn.FORECAST.LINEAR($A27,Z$3:Z26,$A$3:$A26),Z26)</f>
        <v>76.279405332533315</v>
      </c>
      <c r="AA27" s="134">
        <f>IF(_xlfn.FORECAST.ETS($A27,AA$3:AA26,$A$3:$A26)&gt;0,_xlfn.FORECAST.LINEAR($A27,AA$3:AA26,$A$3:$A26),AA26)</f>
        <v>18.072044989160872</v>
      </c>
      <c r="AB27" s="134">
        <f>IF(_xlfn.FORECAST.ETS($A27,AB$3:AB26,$A$3:$A26)&gt;0,_xlfn.FORECAST.LINEAR($A27,AB$3:AB26,$A$3:$A26),AB26)</f>
        <v>89.153982900973915</v>
      </c>
      <c r="AC27" s="134">
        <f>IF(_xlfn.FORECAST.ETS($A27,AC$3:AC26,$A$3:$A26)&gt;0,_xlfn.FORECAST.LINEAR($A27,AC$3:AC26,$A$3:$A26),AC26)</f>
        <v>17.168563949369855</v>
      </c>
      <c r="AD27" s="134">
        <f>IF(_xlfn.FORECAST.ETS($A27,AD$3:AD26,$A$3:$A26)&gt;0,_xlfn.FORECAST.LINEAR($A27,AD$3:AD26,$A$3:$A26),AD26)</f>
        <v>3.0138686031970074</v>
      </c>
    </row>
    <row r="28" spans="1:30" x14ac:dyDescent="0.35">
      <c r="A28" s="130">
        <v>2030</v>
      </c>
      <c r="B28" s="134">
        <f>IF(_xlfn.FORECAST.ETS($A28,B$3:B27,$A$3:$A27)&gt;0,_xlfn.FORECAST.LINEAR($A28,B$3:B27,$A$3:$A27),B27)</f>
        <v>2873.3906984613755</v>
      </c>
      <c r="C28" s="134">
        <f>IF(_xlfn.FORECAST.ETS($A28,C$3:C27,$A$3:$A27)&gt;0,_xlfn.FORECAST.LINEAR($A28,C$3:C27,$A$3:$A27),C27)</f>
        <v>36.995139107845887</v>
      </c>
      <c r="D28" s="134">
        <f>IF(_xlfn.FORECAST.ETS($A28,D$3:D27,$A$3:$A27)&gt;0,_xlfn.FORECAST.LINEAR($A28,D$3:D27,$A$3:$A27),D27)</f>
        <v>1026.2853645675495</v>
      </c>
      <c r="E28" s="134">
        <f>IF(_xlfn.FORECAST.ETS($A28,E$3:E27,$A$3:$A27)&gt;0,_xlfn.FORECAST.LINEAR($A28,E$3:E27,$A$3:$A27),E27)</f>
        <v>1884.1004730016684</v>
      </c>
      <c r="F28" s="134">
        <f>IF(_xlfn.FORECAST.ETS($A28,F$3:F27,$A$3:$A27)&gt;0,_xlfn.FORECAST.LINEAR($A28,F$3:F27,$A$3:$A27),F27)</f>
        <v>410.93401339519403</v>
      </c>
      <c r="G28" s="134">
        <f>IF(_xlfn.FORECAST.ETS($A28,G$3:G27,$A$3:$A27)&gt;0,_xlfn.FORECAST.LINEAR($A28,G$3:G27,$A$3:$A27),G27)</f>
        <v>576.87088702734764</v>
      </c>
      <c r="H28" s="134">
        <f>IF(_xlfn.FORECAST.ETS($A28,H$3:H27,$A$3:$A27)&gt;0,_xlfn.FORECAST.LINEAR($A28,H$3:H27,$A$3:$A27),H27)</f>
        <v>149.68765064648414</v>
      </c>
      <c r="I28" s="134">
        <f>IF(_xlfn.FORECAST.ETS($A28,I$3:I27,$A$3:$A27)&gt;0,_xlfn.FORECAST.LINEAR($A28,I$3:I27,$A$3:$A27),I27)</f>
        <v>22.019159497099857</v>
      </c>
      <c r="J28" s="134">
        <f>IF(_xlfn.FORECAST.ETS($A28,J$3:J27,$A$3:$A27)&gt;0,_xlfn.FORECAST.LINEAR($A28,J$3:J27,$A$3:$A27),J27)</f>
        <v>12.647659308359607</v>
      </c>
      <c r="K28" s="134">
        <f>IF(_xlfn.FORECAST.ETS($A28,K$3:K27,$A$3:$A27)&gt;0,_xlfn.FORECAST.LINEAR($A28,K$3:K27,$A$3:$A27),K27)</f>
        <v>102.24704087551481</v>
      </c>
      <c r="L28" s="134">
        <f>IF(_xlfn.FORECAST.ETS($A28,L$3:L27,$A$3:$A27)&gt;0,_xlfn.FORECAST.LINEAR($A28,L$3:L27,$A$3:$A27),L27)</f>
        <v>251.99326488943461</v>
      </c>
      <c r="M28" s="134">
        <f>IF(_xlfn.FORECAST.ETS($A28,M$3:M27,$A$3:$A27)&gt;0,_xlfn.FORECAST.LINEAR($A28,M$3:M27,$A$3:$A27),M27)</f>
        <v>12.221345746933594</v>
      </c>
      <c r="N28" s="134">
        <f>IF(_xlfn.FORECAST.ETS($A28,N$3:N27,$A$3:$A27)&gt;0,_xlfn.FORECAST.LINEAR($A28,N$3:N27,$A$3:$A27),N27)</f>
        <v>9.9587787323059729E-2</v>
      </c>
      <c r="O28" s="134">
        <f>IF(_xlfn.FORECAST.ETS($A28,O$3:O27,$A$3:$A27)&gt;0,_xlfn.FORECAST.LINEAR($A28,O$3:O27,$A$3:$A27),O27)</f>
        <v>5.5866231620331774E-2</v>
      </c>
      <c r="P28" s="134">
        <f>IF(_xlfn.FORECAST.ETS($A28,P$3:P27,$A$3:$A27)&gt;0,_xlfn.FORECAST.LINEAR($A28,P$3:P27,$A$3:$A27),P27)</f>
        <v>4.2957846761148311</v>
      </c>
      <c r="Q28" s="134">
        <f>IF(_xlfn.FORECAST.ETS($A28,Q$3:Q27,$A$3:$A27)&gt;0,_xlfn.FORECAST.LINEAR($A28,Q$3:Q27,$A$3:$A27),Q27)</f>
        <v>12.003464984959692</v>
      </c>
      <c r="R28" s="134">
        <f>IF(_xlfn.FORECAST.ETS($A28,R$3:R27,$A$3:$A27)&gt;0,_xlfn.FORECAST.LINEAR($A28,R$3:R27,$A$3:$A27),R27)</f>
        <v>44.27554328061882</v>
      </c>
      <c r="S28" s="134">
        <f>IF(_xlfn.FORECAST.ETS($A28,S$3:S27,$A$3:$A27)&gt;0,_xlfn.FORECAST.LINEAR($A28,S$3:S27,$A$3:$A27),S27)</f>
        <v>38.246743445318856</v>
      </c>
      <c r="T28" s="134">
        <f>IF(_xlfn.FORECAST.ETS($A28,T$3:T27,$A$3:$A27)&gt;0,_xlfn.FORECAST.LINEAR($A28,T$3:T27,$A$3:$A27),T27)</f>
        <v>2.1677972336439666</v>
      </c>
      <c r="U28" s="134">
        <f>IF(_xlfn.FORECAST.ETS($A28,U$3:U27,$A$3:$A27)&gt;0,_xlfn.FORECAST.LINEAR($A28,U$3:U27,$A$3:$A27),U27)</f>
        <v>22.89005785733292</v>
      </c>
      <c r="V28" s="134">
        <f>IF(_xlfn.FORECAST.ETS($A28,V$3:V27,$A$3:$A27)&gt;0,_xlfn.FORECAST.LINEAR($A28,V$3:V27,$A$3:$A27),V27)</f>
        <v>66.136330575406646</v>
      </c>
      <c r="W28" s="134">
        <f>IF(_xlfn.FORECAST.ETS($A28,W$3:W27,$A$3:$A27)&gt;0,_xlfn.FORECAST.LINEAR($A28,W$3:W27,$A$3:$A27),W27)</f>
        <v>0.25819326242583429</v>
      </c>
      <c r="X28" s="134">
        <f>IF(_xlfn.FORECAST.ETS($A28,X$3:X27,$A$3:$A27)&gt;0,_xlfn.FORECAST.LINEAR($A28,X$3:X27,$A$3:$A27),X27)</f>
        <v>1.601760315310969</v>
      </c>
      <c r="Y28" s="134">
        <f>IF(_xlfn.FORECAST.ETS($A28,Y$3:Y27,$A$3:$A27)&gt;0,_xlfn.FORECAST.LINEAR($A28,Y$3:Y27,$A$3:$A27),Y27)</f>
        <v>5.433837605775409</v>
      </c>
      <c r="Z28" s="134">
        <f>IF(_xlfn.FORECAST.ETS($A28,Z$3:Z27,$A$3:$A27)&gt;0,_xlfn.FORECAST.LINEAR($A28,Z$3:Z27,$A$3:$A27),Z27)</f>
        <v>77.455879430029199</v>
      </c>
      <c r="AA28" s="134">
        <f>IF(_xlfn.FORECAST.ETS($A28,AA$3:AA27,$A$3:$A27)&gt;0,_xlfn.FORECAST.LINEAR($A28,AA$3:AA27,$A$3:$A27),AA27)</f>
        <v>18.374149755630015</v>
      </c>
      <c r="AB28" s="134">
        <f>IF(_xlfn.FORECAST.ETS($A28,AB$3:AB27,$A$3:$A27)&gt;0,_xlfn.FORECAST.LINEAR($A28,AB$3:AB27,$A$3:$A27),AB27)</f>
        <v>87.99554937225048</v>
      </c>
      <c r="AC28" s="134">
        <f>IF(_xlfn.FORECAST.ETS($A28,AC$3:AC27,$A$3:$A27)&gt;0,_xlfn.FORECAST.LINEAR($A28,AC$3:AC27,$A$3:$A27),AC27)</f>
        <v>7.1885485590610188</v>
      </c>
      <c r="AD28" s="134">
        <f>IF(_xlfn.FORECAST.ETS($A28,AD$3:AD27,$A$3:$A27)&gt;0,_xlfn.FORECAST.LINEAR($A28,AD$3:AD27,$A$3:$A27),AD27)</f>
        <v>3.0138686031970074</v>
      </c>
    </row>
    <row r="31" spans="1:30" s="130" customFormat="1" ht="10.5" x14ac:dyDescent="0.25">
      <c r="A31" s="130" t="s">
        <v>341</v>
      </c>
      <c r="B31" s="140">
        <f>SQRT(SUMXMY2(B36:B50,B6:B20)/(COUNT(B6:B20)-1))</f>
        <v>115.71847445712893</v>
      </c>
      <c r="C31" s="140">
        <f t="shared" ref="C31:AD31" si="0">SQRT(SUMXMY2(C36:C50,C6:C20)/(COUNT(C6:C20)-1))</f>
        <v>5.5924295733862035</v>
      </c>
      <c r="D31" s="140">
        <f t="shared" si="0"/>
        <v>44.203656486904066</v>
      </c>
      <c r="E31" s="140">
        <f t="shared" si="0"/>
        <v>115.01582201183221</v>
      </c>
      <c r="F31" s="140">
        <f t="shared" si="0"/>
        <v>42.697043340126719</v>
      </c>
      <c r="G31" s="140">
        <f t="shared" si="0"/>
        <v>27.575048217564486</v>
      </c>
      <c r="H31" s="140">
        <f t="shared" si="0"/>
        <v>7.3277537539429387</v>
      </c>
      <c r="I31" s="140">
        <f t="shared" si="0"/>
        <v>3.9776355942389787</v>
      </c>
      <c r="J31" s="140">
        <f t="shared" si="0"/>
        <v>3.3049620890841203</v>
      </c>
      <c r="K31" s="140">
        <f t="shared" si="0"/>
        <v>4.6241609136483621</v>
      </c>
      <c r="L31" s="140">
        <f t="shared" si="0"/>
        <v>14.211429493271984</v>
      </c>
      <c r="M31" s="140">
        <f t="shared" si="0"/>
        <v>3.0892981227372496</v>
      </c>
      <c r="N31" s="140">
        <f t="shared" si="0"/>
        <v>0.41112941578636275</v>
      </c>
      <c r="O31" s="140">
        <f t="shared" si="0"/>
        <v>7.7088630820255383E-2</v>
      </c>
      <c r="P31" s="140">
        <f t="shared" si="0"/>
        <v>1.1322955879005323</v>
      </c>
      <c r="Q31" s="140">
        <f t="shared" si="0"/>
        <v>3.5417089243444138</v>
      </c>
      <c r="R31" s="140">
        <f t="shared" si="0"/>
        <v>8.8558235620724304</v>
      </c>
      <c r="S31" s="140">
        <f t="shared" si="0"/>
        <v>5.5815162465368822</v>
      </c>
      <c r="T31" s="140">
        <f t="shared" si="0"/>
        <v>0.72623344871540263</v>
      </c>
      <c r="U31" s="140">
        <f t="shared" si="0"/>
        <v>4.2692121572681279</v>
      </c>
      <c r="V31" s="140">
        <f t="shared" si="0"/>
        <v>26.736005265125133</v>
      </c>
      <c r="W31" s="140">
        <f t="shared" si="0"/>
        <v>1.6403481375281332</v>
      </c>
      <c r="X31" s="140">
        <f t="shared" si="0"/>
        <v>1.4808395744952454</v>
      </c>
      <c r="Y31" s="140">
        <f t="shared" si="0"/>
        <v>3.2572705585887443</v>
      </c>
      <c r="Z31" s="140">
        <f t="shared" si="0"/>
        <v>3.4022499519706111</v>
      </c>
      <c r="AA31" s="140">
        <f t="shared" si="0"/>
        <v>4.1899423531832838</v>
      </c>
      <c r="AB31" s="140">
        <f t="shared" si="0"/>
        <v>10.476271771964894</v>
      </c>
      <c r="AC31" s="140">
        <f t="shared" si="0"/>
        <v>56.895451533074002</v>
      </c>
      <c r="AD31" s="140">
        <f t="shared" si="0"/>
        <v>25.298733202041809</v>
      </c>
    </row>
    <row r="32" spans="1:30" s="130" customFormat="1" ht="10.5" x14ac:dyDescent="0.25">
      <c r="A32" s="130" t="s">
        <v>342</v>
      </c>
      <c r="B32" s="138">
        <f>B31/AVERAGE(B6:B20)</f>
        <v>4.0320165380072381E-2</v>
      </c>
      <c r="C32" s="138">
        <f t="shared" ref="C32:AD32" si="1">C31/AVERAGE(C6:C20)</f>
        <v>0.16228944886487973</v>
      </c>
      <c r="D32" s="138">
        <f t="shared" si="1"/>
        <v>4.9696752258314762E-2</v>
      </c>
      <c r="E32" s="138">
        <f t="shared" si="1"/>
        <v>5.7080323327934286E-2</v>
      </c>
      <c r="F32" s="138">
        <f t="shared" si="1"/>
        <v>0.1026120669819765</v>
      </c>
      <c r="G32" s="138">
        <f t="shared" si="1"/>
        <v>6.6945395169805452E-2</v>
      </c>
      <c r="H32" s="138">
        <f t="shared" si="1"/>
        <v>6.8141940467209228E-2</v>
      </c>
      <c r="I32" s="138">
        <f t="shared" si="1"/>
        <v>0.17986067271207404</v>
      </c>
      <c r="J32" s="138">
        <f t="shared" si="1"/>
        <v>0.19719508517817572</v>
      </c>
      <c r="K32" s="138">
        <f t="shared" si="1"/>
        <v>6.0111089932315946E-2</v>
      </c>
      <c r="L32" s="138">
        <f t="shared" si="1"/>
        <v>4.9924681267729198E-2</v>
      </c>
      <c r="M32" s="138">
        <f t="shared" si="1"/>
        <v>0.20480957031973768</v>
      </c>
      <c r="N32" s="138">
        <f t="shared" si="1"/>
        <v>0.29502388637469967</v>
      </c>
      <c r="O32" s="138">
        <f t="shared" si="1"/>
        <v>0.44395431418359449</v>
      </c>
      <c r="P32" s="138">
        <f t="shared" si="1"/>
        <v>0.28521321171015274</v>
      </c>
      <c r="Q32" s="138">
        <f t="shared" si="1"/>
        <v>0.25667320660073056</v>
      </c>
      <c r="R32" s="138">
        <f t="shared" si="1"/>
        <v>0.20809276377873176</v>
      </c>
      <c r="S32" s="138">
        <f t="shared" si="1"/>
        <v>0.1444369658007392</v>
      </c>
      <c r="T32" s="138">
        <f t="shared" si="1"/>
        <v>0.25593726623658264</v>
      </c>
      <c r="U32" s="138">
        <f t="shared" si="1"/>
        <v>0.16680768402356669</v>
      </c>
      <c r="V32" s="138">
        <f t="shared" si="1"/>
        <v>0.22605161407359767</v>
      </c>
      <c r="W32" s="138">
        <f t="shared" si="1"/>
        <v>0.24309820639531043</v>
      </c>
      <c r="X32" s="138">
        <f t="shared" si="1"/>
        <v>0.34465665727637435</v>
      </c>
      <c r="Y32" s="138">
        <f t="shared" si="1"/>
        <v>0.37789637578957397</v>
      </c>
      <c r="Z32" s="138">
        <f t="shared" si="1"/>
        <v>5.6205001579270879E-2</v>
      </c>
      <c r="AA32" s="138">
        <f t="shared" si="1"/>
        <v>0.29912551017291522</v>
      </c>
      <c r="AB32" s="138">
        <f t="shared" si="1"/>
        <v>9.8753585311167721E-2</v>
      </c>
      <c r="AC32" s="138">
        <f t="shared" si="1"/>
        <v>0.34316423998132822</v>
      </c>
      <c r="AD32" s="138">
        <f t="shared" si="1"/>
        <v>0.50026558771166763</v>
      </c>
    </row>
    <row r="33" spans="1:30" s="130" customFormat="1" ht="10.5" x14ac:dyDescent="0.25">
      <c r="A33" s="129" t="s">
        <v>343</v>
      </c>
      <c r="B33" s="141">
        <f>1/B32</f>
        <v>24.801485573624024</v>
      </c>
      <c r="C33" s="141">
        <f t="shared" ref="C33:AD33" si="2">1/C32</f>
        <v>6.1618300326633566</v>
      </c>
      <c r="D33" s="141">
        <f t="shared" si="2"/>
        <v>20.122039259269503</v>
      </c>
      <c r="E33" s="141">
        <f t="shared" si="2"/>
        <v>17.519171961498234</v>
      </c>
      <c r="F33" s="141">
        <f t="shared" si="2"/>
        <v>9.7454425138482694</v>
      </c>
      <c r="G33" s="141">
        <f t="shared" si="2"/>
        <v>14.937547197436404</v>
      </c>
      <c r="H33" s="141">
        <f t="shared" si="2"/>
        <v>14.675249826224317</v>
      </c>
      <c r="I33" s="141">
        <f t="shared" si="2"/>
        <v>5.559859111618179</v>
      </c>
      <c r="J33" s="141">
        <f t="shared" si="2"/>
        <v>5.0711203024986631</v>
      </c>
      <c r="K33" s="141">
        <f t="shared" si="2"/>
        <v>16.635865380680716</v>
      </c>
      <c r="L33" s="141">
        <f t="shared" si="2"/>
        <v>20.030172944667143</v>
      </c>
      <c r="M33" s="141">
        <f t="shared" si="2"/>
        <v>4.8825843364587591</v>
      </c>
      <c r="N33" s="141">
        <f t="shared" si="2"/>
        <v>3.3895560535391174</v>
      </c>
      <c r="O33" s="141">
        <f t="shared" si="2"/>
        <v>2.252484023809838</v>
      </c>
      <c r="P33" s="141">
        <f t="shared" si="2"/>
        <v>3.5061489403101271</v>
      </c>
      <c r="Q33" s="141">
        <f t="shared" si="2"/>
        <v>3.8960046248830156</v>
      </c>
      <c r="R33" s="141">
        <f t="shared" si="2"/>
        <v>4.8055491303066908</v>
      </c>
      <c r="S33" s="141">
        <f t="shared" si="2"/>
        <v>6.9234353855062931</v>
      </c>
      <c r="T33" s="141">
        <f t="shared" si="2"/>
        <v>3.9072074758961541</v>
      </c>
      <c r="U33" s="141">
        <f t="shared" si="2"/>
        <v>5.9949276668736644</v>
      </c>
      <c r="V33" s="141">
        <f t="shared" si="2"/>
        <v>4.4237684570322111</v>
      </c>
      <c r="W33" s="141">
        <f t="shared" si="2"/>
        <v>4.1135638753906116</v>
      </c>
      <c r="X33" s="141">
        <f t="shared" si="2"/>
        <v>2.9014382252251605</v>
      </c>
      <c r="Y33" s="141">
        <f t="shared" si="2"/>
        <v>2.6462280775003655</v>
      </c>
      <c r="Z33" s="141">
        <f t="shared" si="2"/>
        <v>17.792010886960153</v>
      </c>
      <c r="AA33" s="141">
        <f t="shared" si="2"/>
        <v>3.3430782931951573</v>
      </c>
      <c r="AB33" s="141">
        <f t="shared" si="2"/>
        <v>10.126214626527725</v>
      </c>
      <c r="AC33" s="141">
        <f t="shared" si="2"/>
        <v>2.9140565463767745</v>
      </c>
      <c r="AD33" s="141">
        <f t="shared" si="2"/>
        <v>1.9989382131484099</v>
      </c>
    </row>
    <row r="34" spans="1:30" s="130" customFormat="1" ht="10.5" x14ac:dyDescent="0.25">
      <c r="A34" s="129" t="s">
        <v>344</v>
      </c>
      <c r="B34" s="138">
        <f>B33/SUM(B33,Нейрон!B36,Линейн!B33)</f>
        <v>0.25637757169150466</v>
      </c>
      <c r="C34" s="138">
        <f>C33/SUM(C33,Нейрон!C36,Линейн!C33)</f>
        <v>0.24932165776015144</v>
      </c>
      <c r="D34" s="138">
        <f>D33/SUM(D33,Нейрон!D36,Линейн!D33)</f>
        <v>0.26849226889729022</v>
      </c>
      <c r="E34" s="138">
        <f>E33/SUM(E33,Нейрон!E36,Линейн!E33)</f>
        <v>0.26474813756344318</v>
      </c>
      <c r="F34" s="138">
        <f>F33/SUM(F33,Нейрон!F36,Линейн!F33)</f>
        <v>0.28729295935909083</v>
      </c>
      <c r="G34" s="138">
        <f>G33/SUM(G33,Нейрон!G36,Линейн!G33)</f>
        <v>0.3505335083721986</v>
      </c>
      <c r="H34" s="138">
        <f>H33/SUM(H33,Нейрон!H36,Линейн!H33)</f>
        <v>0.3456716975369532</v>
      </c>
      <c r="I34" s="138">
        <f>I33/SUM(I33,Нейрон!I36,Линейн!I33)</f>
        <v>0.29105063048515534</v>
      </c>
      <c r="J34" s="138">
        <f>J33/SUM(J33,Нейрон!J36,Линейн!J33)</f>
        <v>0.30300091377529836</v>
      </c>
      <c r="K34" s="138">
        <f>K33/SUM(K33,Нейрон!K36,Линейн!K33)</f>
        <v>0.3082801752108526</v>
      </c>
      <c r="L34" s="138">
        <f>L33/SUM(L33,Нейрон!L36,Линейн!L33)</f>
        <v>0.29911346098377861</v>
      </c>
      <c r="M34" s="138">
        <f>M33/SUM(M33,Нейрон!M36,Линейн!M33)</f>
        <v>0.13151384889674408</v>
      </c>
      <c r="N34" s="138">
        <f>N33/SUM(N33,Нейрон!N36,Линейн!N33)</f>
        <v>0.26911199432096561</v>
      </c>
      <c r="O34" s="138">
        <f>O33/SUM(O33,Нейрон!O36,Линейн!O33)</f>
        <v>0.25806646415128387</v>
      </c>
      <c r="P34" s="138">
        <f>P33/SUM(P33,Нейрон!P36,Линейн!P33)</f>
        <v>0.22787272814296028</v>
      </c>
      <c r="Q34" s="138">
        <f>Q33/SUM(Q33,Нейрон!Q36,Линейн!Q33)</f>
        <v>0.13218426574913503</v>
      </c>
      <c r="R34" s="138">
        <f>R33/SUM(R33,Нейрон!R36,Линейн!R33)</f>
        <v>0.25391874626350469</v>
      </c>
      <c r="S34" s="138">
        <f>S33/SUM(S33,Нейрон!S36,Линейн!S33)</f>
        <v>0.14177474269705825</v>
      </c>
      <c r="T34" s="138">
        <f>T33/SUM(T33,Нейрон!T36,Линейн!T33)</f>
        <v>0.17731137345159309</v>
      </c>
      <c r="U34" s="138">
        <f>U33/SUM(U33,Нейрон!U36,Линейн!U33)</f>
        <v>0.20258569220440675</v>
      </c>
      <c r="V34" s="138">
        <f>V33/SUM(V33,Нейрон!V36,Линейн!V33)</f>
        <v>0.15291760690382603</v>
      </c>
      <c r="W34" s="138">
        <f>W33/SUM(W33,Нейрон!W36,Линейн!W33)</f>
        <v>0.32508532203193363</v>
      </c>
      <c r="X34" s="138">
        <f>X33/SUM(X33,Нейрон!X36,Линейн!X33)</f>
        <v>0.23367590588582995</v>
      </c>
      <c r="Y34" s="138">
        <f>Y33/SUM(Y33,Нейрон!Y36,Линейн!Y33)</f>
        <v>9.2685090943131307E-2</v>
      </c>
      <c r="Z34" s="138">
        <f>Z33/SUM(Z33,Нейрон!Z36,Линейн!Z33)</f>
        <v>0.3079507635629255</v>
      </c>
      <c r="AA34" s="138">
        <f>AA33/SUM(AA33,Нейрон!AA36,Линейн!AA33)</f>
        <v>0.26635881792576005</v>
      </c>
      <c r="AB34" s="138">
        <f>AB33/SUM(AB33,Нейрон!AB36,Линейн!AB33)</f>
        <v>0.30318536194009726</v>
      </c>
      <c r="AC34" s="138">
        <f>AC33/SUM(AC33,Нейрон!AC36,Линейн!AC33)</f>
        <v>0.30542457443918203</v>
      </c>
      <c r="AD34" s="138">
        <f>AD33/SUM(AD33,Нейрон!AD36,Линейн!AD33)</f>
        <v>0.31943445650290481</v>
      </c>
    </row>
    <row r="35" spans="1:30" x14ac:dyDescent="0.35">
      <c r="A35" s="13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</row>
    <row r="36" spans="1:30" x14ac:dyDescent="0.35">
      <c r="A36" s="133">
        <v>2008</v>
      </c>
      <c r="B36" s="114">
        <f>_xlfn.FORECAST.ETS($A36,B$3:B5,$A$3:$A5)</f>
        <v>2906.5863117099962</v>
      </c>
      <c r="C36" s="114">
        <f>_xlfn.FORECAST.ETS($A36,C$3:C5,$A$3:$A5)</f>
        <v>31.54043965000006</v>
      </c>
      <c r="D36" s="114">
        <f>_xlfn.FORECAST.ETS($A36,D$3:D5,$A$3:$A5)</f>
        <v>843.70684364999954</v>
      </c>
      <c r="E36" s="114">
        <f>_xlfn.FORECAST.ETS($A36,E$3:E5,$A$3:$A5)</f>
        <v>2094.419907710002</v>
      </c>
      <c r="F36" s="114">
        <f>_xlfn.FORECAST.ETS($A36,F$3:F5,$A$3:$A5)</f>
        <v>439.60750720000021</v>
      </c>
      <c r="G36" s="114">
        <f>_xlfn.FORECAST.ETS($A36,G$3:G5,$A$3:$A5)</f>
        <v>337.34379925000053</v>
      </c>
      <c r="H36" s="114">
        <f>_xlfn.FORECAST.ETS($A36,H$3:H5,$A$3:$A5)</f>
        <v>87.664081299999978</v>
      </c>
      <c r="I36" s="114">
        <f>_xlfn.FORECAST.ETS($A36,I$3:I5,$A$3:$A5)</f>
        <v>23.414724199999998</v>
      </c>
      <c r="J36" s="114">
        <f>_xlfn.FORECAST.ETS($A36,J$3:J5,$A$3:$A5)</f>
        <v>19.967440900000035</v>
      </c>
      <c r="K36" s="114">
        <f>_xlfn.FORECAST.ETS($A36,K$3:K5,$A$3:$A5)</f>
        <v>74.196640399999907</v>
      </c>
      <c r="L36" s="114">
        <f>_xlfn.FORECAST.ETS($A36,L$3:L5,$A$3:$A5)</f>
        <v>300.81528411499983</v>
      </c>
      <c r="M36" s="114">
        <f>_xlfn.FORECAST.ETS($A36,M$3:M5,$A$3:$A5)</f>
        <v>18.411136405000004</v>
      </c>
      <c r="N36" s="114">
        <f>_xlfn.FORECAST.ETS($A36,N$3:N5,$A$3:$A5)</f>
        <v>2.4298216400000072</v>
      </c>
      <c r="O36" s="114">
        <f>_xlfn.FORECAST.ETS($A36,O$3:O5,$A$3:$A5)</f>
        <v>0.26538780500000009</v>
      </c>
      <c r="P36" s="114">
        <f>_xlfn.FORECAST.ETS($A36,P$3:P5,$A$3:$A5)</f>
        <v>4.4605972500000046</v>
      </c>
      <c r="Q36" s="114">
        <f>_xlfn.FORECAST.ETS($A36,Q$3:Q5,$A$3:$A5)</f>
        <v>16.392907450000028</v>
      </c>
      <c r="R36" s="114">
        <f>_xlfn.FORECAST.ETS($A36,R$3:R5,$A$3:$A5)</f>
        <v>38.840356609999944</v>
      </c>
      <c r="S36" s="114">
        <f>_xlfn.FORECAST.ETS($A36,S$3:S5,$A$3:$A5)</f>
        <v>42.327291450000075</v>
      </c>
      <c r="T36" s="114">
        <f>_xlfn.FORECAST.ETS($A36,T$3:T5,$A$3:$A5)</f>
        <v>3.2878058800000023</v>
      </c>
      <c r="U36" s="114">
        <f>_xlfn.FORECAST.ETS($A36,U$3:U5,$A$3:$A5)</f>
        <v>29.029987500000015</v>
      </c>
      <c r="V36" s="114">
        <f>_xlfn.FORECAST.ETS($A36,V$3:V5,$A$3:$A5)</f>
        <v>160.6331808000001</v>
      </c>
      <c r="W36" s="114">
        <f>_xlfn.FORECAST.ETS($A36,W$3:W5,$A$3:$A5)</f>
        <v>9.4669223950000116</v>
      </c>
      <c r="X36" s="114">
        <f>_xlfn.FORECAST.ETS($A36,X$3:X5,$A$3:$A5)</f>
        <v>3.6999999999999975</v>
      </c>
      <c r="Y36" s="114">
        <f>_xlfn.FORECAST.ETS($A36,Y$3:Y5,$A$3:$A5)</f>
        <v>7.364999999999994</v>
      </c>
      <c r="Z36" s="114">
        <f>_xlfn.FORECAST.ETS($A36,Z$3:Z5,$A$3:$A5)</f>
        <v>48.952716699999947</v>
      </c>
      <c r="AA36" s="114">
        <f>_xlfn.FORECAST.ETS($A36,AA$3:AA5,$A$3:$A5)</f>
        <v>12.632559099999996</v>
      </c>
      <c r="AB36" s="114">
        <f>_xlfn.FORECAST.ETS($A36,AB$3:AB5,$A$3:$A5)</f>
        <v>117.82583990000008</v>
      </c>
      <c r="AC36" s="114">
        <f>_xlfn.FORECAST.ETS($A36,AC$3:AC5,$A$3:$A5)</f>
        <v>208.33942345500031</v>
      </c>
      <c r="AD36" s="114">
        <f>_xlfn.FORECAST.ETS($A36,AD$3:AD5,$A$3:$A5)</f>
        <v>82.825964349999893</v>
      </c>
    </row>
    <row r="37" spans="1:30" x14ac:dyDescent="0.35">
      <c r="A37" s="133">
        <v>2009</v>
      </c>
      <c r="B37" s="114">
        <f>_xlfn.FORECAST.ETS($A37,B$3:B6,$A$3:$A6)</f>
        <v>2867.0617613945674</v>
      </c>
      <c r="C37" s="114">
        <f>_xlfn.FORECAST.ETS($A37,C$3:C6,$A$3:$A6)</f>
        <v>38.181294533232141</v>
      </c>
      <c r="D37" s="114">
        <f>_xlfn.FORECAST.ETS($A37,D$3:D6,$A$3:$A6)</f>
        <v>829.52908560677565</v>
      </c>
      <c r="E37" s="114">
        <f>_xlfn.FORECAST.ETS($A37,E$3:E6,$A$3:$A6)</f>
        <v>2072.2888277631582</v>
      </c>
      <c r="F37" s="114">
        <f>_xlfn.FORECAST.ETS($A37,F$3:F6,$A$3:$A6)</f>
        <v>441.86464007286861</v>
      </c>
      <c r="G37" s="114">
        <f>_xlfn.FORECAST.ETS($A37,G$3:G6,$A$3:$A6)</f>
        <v>350.79655019816016</v>
      </c>
      <c r="H37" s="114">
        <f>_xlfn.FORECAST.ETS($A37,H$3:H6,$A$3:$A6)</f>
        <v>87.627971615946336</v>
      </c>
      <c r="I37" s="114">
        <f>_xlfn.FORECAST.ETS($A37,I$3:I6,$A$3:$A6)</f>
        <v>24.22573558903429</v>
      </c>
      <c r="J37" s="114">
        <f>_xlfn.FORECAST.ETS($A37,J$3:J6,$A$3:$A6)</f>
        <v>20.331097113020721</v>
      </c>
      <c r="K37" s="114">
        <f>_xlfn.FORECAST.ETS($A37,K$3:K6,$A$3:$A6)</f>
        <v>75.504559852899945</v>
      </c>
      <c r="L37" s="114">
        <f>_xlfn.FORECAST.ETS($A37,L$3:L6,$A$3:$A6)</f>
        <v>298.23534109054793</v>
      </c>
      <c r="M37" s="114">
        <f>_xlfn.FORECAST.ETS($A37,M$3:M6,$A$3:$A6)</f>
        <v>14.052142857142863</v>
      </c>
      <c r="N37" s="114">
        <f>_xlfn.FORECAST.ETS($A37,N$3:N6,$A$3:$A6)</f>
        <v>1.8230597081464335</v>
      </c>
      <c r="O37" s="114">
        <f>_xlfn.FORECAST.ETS($A37,O$3:O6,$A$3:$A6)</f>
        <v>0.2163306152825003</v>
      </c>
      <c r="P37" s="114">
        <f>_xlfn.FORECAST.ETS($A37,P$3:P6,$A$3:$A6)</f>
        <v>3.9867616479353569</v>
      </c>
      <c r="Q37" s="114">
        <f>_xlfn.FORECAST.ETS($A37,Q$3:Q6,$A$3:$A6)</f>
        <v>14.28322502072858</v>
      </c>
      <c r="R37" s="114">
        <f>_xlfn.FORECAST.ETS($A37,R$3:R6,$A$3:$A6)</f>
        <v>35.224429108990684</v>
      </c>
      <c r="S37" s="114">
        <f>_xlfn.FORECAST.ETS($A37,S$3:S6,$A$3:$A6)</f>
        <v>32.399095678446415</v>
      </c>
      <c r="T37" s="114">
        <f>_xlfn.FORECAST.ETS($A37,T$3:T6,$A$3:$A6)</f>
        <v>2.860514742834289</v>
      </c>
      <c r="U37" s="114">
        <f>_xlfn.FORECAST.ETS($A37,U$3:U6,$A$3:$A6)</f>
        <v>28.455388062421449</v>
      </c>
      <c r="V37" s="114">
        <f>_xlfn.FORECAST.ETS($A37,V$3:V6,$A$3:$A6)</f>
        <v>134.17555287955352</v>
      </c>
      <c r="W37" s="114">
        <f>_xlfn.FORECAST.ETS($A37,W$3:W6,$A$3:$A6)</f>
        <v>9.3701469894239366</v>
      </c>
      <c r="X37" s="114">
        <f>_xlfn.FORECAST.ETS($A37,X$3:X6,$A$3:$A6)</f>
        <v>5</v>
      </c>
      <c r="Y37" s="114">
        <f>_xlfn.FORECAST.ETS($A37,Y$3:Y6,$A$3:$A6)</f>
        <v>9.0330832909467791</v>
      </c>
      <c r="Z37" s="114">
        <f>_xlfn.FORECAST.ETS($A37,Z$3:Z6,$A$3:$A6)</f>
        <v>51.971295857849938</v>
      </c>
      <c r="AA37" s="114">
        <f>_xlfn.FORECAST.ETS($A37,AA$3:AA6,$A$3:$A6)</f>
        <v>12.089674154245715</v>
      </c>
      <c r="AB37" s="114">
        <f>_xlfn.FORECAST.ETS($A37,AB$3:AB6,$A$3:$A6)</f>
        <v>117.11251053842226</v>
      </c>
      <c r="AC37" s="114">
        <f>_xlfn.FORECAST.ETS($A37,AC$3:AC6,$A$3:$A6)</f>
        <v>213.4194440575319</v>
      </c>
      <c r="AD37" s="114">
        <f>_xlfn.FORECAST.ETS($A37,AD$3:AD6,$A$3:$A6)</f>
        <v>85.428890293608902</v>
      </c>
    </row>
    <row r="38" spans="1:30" x14ac:dyDescent="0.35">
      <c r="A38" s="133">
        <v>2010</v>
      </c>
      <c r="B38" s="114">
        <f>_xlfn.FORECAST.ETS($A38,B$3:B7,$A$3:$A7)</f>
        <v>2819.2267036038352</v>
      </c>
      <c r="C38" s="114">
        <f>_xlfn.FORECAST.ETS($A38,C$3:C7,$A$3:$A7)</f>
        <v>38.475453414852161</v>
      </c>
      <c r="D38" s="114">
        <f>_xlfn.FORECAST.ETS($A38,D$3:D7,$A$3:$A7)</f>
        <v>822.80149985283958</v>
      </c>
      <c r="E38" s="114">
        <f>_xlfn.FORECAST.ETS($A38,E$3:E7,$A$3:$A7)</f>
        <v>2037.5625070681333</v>
      </c>
      <c r="F38" s="114">
        <f>_xlfn.FORECAST.ETS($A38,F$3:F7,$A$3:$A7)</f>
        <v>412.40351929361066</v>
      </c>
      <c r="G38" s="114">
        <f>_xlfn.FORECAST.ETS($A38,G$3:G7,$A$3:$A7)</f>
        <v>353.43498325907183</v>
      </c>
      <c r="H38" s="114">
        <f>_xlfn.FORECAST.ETS($A38,H$3:H7,$A$3:$A7)</f>
        <v>87.880393088041117</v>
      </c>
      <c r="I38" s="114">
        <f>_xlfn.FORECAST.ETS($A38,I$3:I7,$A$3:$A7)</f>
        <v>24.482464524844318</v>
      </c>
      <c r="J38" s="114">
        <f>_xlfn.FORECAST.ETS($A38,J$3:J7,$A$3:$A7)</f>
        <v>20.223818837600518</v>
      </c>
      <c r="K38" s="114">
        <f>_xlfn.FORECAST.ETS($A38,K$3:K7,$A$3:$A7)</f>
        <v>68.994409729185421</v>
      </c>
      <c r="L38" s="114">
        <f>_xlfn.FORECAST.ETS($A38,L$3:L7,$A$3:$A7)</f>
        <v>281.68841069901299</v>
      </c>
      <c r="M38" s="114">
        <f>_xlfn.FORECAST.ETS($A38,M$3:M7,$A$3:$A7)</f>
        <v>13.420840718927227</v>
      </c>
      <c r="N38" s="114">
        <f>_xlfn.FORECAST.ETS($A38,N$3:N7,$A$3:$A7)</f>
        <v>1.7522409187212551</v>
      </c>
      <c r="O38" s="114">
        <f>_xlfn.FORECAST.ETS($A38,O$3:O7,$A$3:$A7)</f>
        <v>0.18450682559092663</v>
      </c>
      <c r="P38" s="114">
        <f>_xlfn.FORECAST.ETS($A38,P$3:P7,$A$3:$A7)</f>
        <v>3.7888558330345896</v>
      </c>
      <c r="Q38" s="114">
        <f>_xlfn.FORECAST.ETS($A38,Q$3:Q7,$A$3:$A7)</f>
        <v>12.424520863950864</v>
      </c>
      <c r="R38" s="114">
        <f>_xlfn.FORECAST.ETS($A38,R$3:R7,$A$3:$A7)</f>
        <v>34.473959128719983</v>
      </c>
      <c r="S38" s="114">
        <f>_xlfn.FORECAST.ETS($A38,S$3:S7,$A$3:$A7)</f>
        <v>29.929620136129309</v>
      </c>
      <c r="T38" s="114">
        <f>_xlfn.FORECAST.ETS($A38,T$3:T7,$A$3:$A7)</f>
        <v>2.5182142039052762</v>
      </c>
      <c r="U38" s="114">
        <f>_xlfn.FORECAST.ETS($A38,U$3:U7,$A$3:$A7)</f>
        <v>26.77148748494097</v>
      </c>
      <c r="V38" s="114">
        <f>_xlfn.FORECAST.ETS($A38,V$3:V7,$A$3:$A7)</f>
        <v>113.27765766126365</v>
      </c>
      <c r="W38" s="114">
        <f>_xlfn.FORECAST.ETS($A38,W$3:W7,$A$3:$A7)</f>
        <v>9.390474820327114</v>
      </c>
      <c r="X38" s="114">
        <f>_xlfn.FORECAST.ETS($A38,X$3:X7,$A$3:$A7)</f>
        <v>5.2189728389539205</v>
      </c>
      <c r="Y38" s="114">
        <f>_xlfn.FORECAST.ETS($A38,Y$3:Y7,$A$3:$A7)</f>
        <v>8.4135970581480066</v>
      </c>
      <c r="Z38" s="114">
        <f>_xlfn.FORECAST.ETS($A38,Z$3:Z7,$A$3:$A7)</f>
        <v>56.594773837617176</v>
      </c>
      <c r="AA38" s="114">
        <f>_xlfn.FORECAST.ETS($A38,AA$3:AA7,$A$3:$A7)</f>
        <v>11.860047399516207</v>
      </c>
      <c r="AB38" s="114">
        <f>_xlfn.FORECAST.ETS($A38,AB$3:AB7,$A$3:$A7)</f>
        <v>103.5996640039459</v>
      </c>
      <c r="AC38" s="114">
        <f>_xlfn.FORECAST.ETS($A38,AC$3:AC7,$A$3:$A7)</f>
        <v>219.53561402320136</v>
      </c>
      <c r="AD38" s="114">
        <f>_xlfn.FORECAST.ETS($A38,AD$3:AD7,$A$3:$A7)</f>
        <v>84.266513738675869</v>
      </c>
    </row>
    <row r="39" spans="1:30" x14ac:dyDescent="0.35">
      <c r="A39" s="133">
        <v>2011</v>
      </c>
      <c r="B39" s="114">
        <f>_xlfn.FORECAST.ETS($A39,B$3:B8,$A$3:$A8)</f>
        <v>2658.7862440479284</v>
      </c>
      <c r="C39" s="114">
        <f>_xlfn.FORECAST.ETS($A39,C$3:C8,$A$3:$A8)</f>
        <v>31.048809872285105</v>
      </c>
      <c r="D39" s="114">
        <f>_xlfn.FORECAST.ETS($A39,D$3:D8,$A$3:$A8)</f>
        <v>844.62792779011511</v>
      </c>
      <c r="E39" s="114">
        <f>_xlfn.FORECAST.ETS($A39,E$3:E8,$A$3:$A8)</f>
        <v>1867.7709338473123</v>
      </c>
      <c r="F39" s="114">
        <f>_xlfn.FORECAST.ETS($A39,F$3:F8,$A$3:$A8)</f>
        <v>408.1948490343994</v>
      </c>
      <c r="G39" s="114">
        <f>_xlfn.FORECAST.ETS($A39,G$3:G8,$A$3:$A8)</f>
        <v>364.71749248056614</v>
      </c>
      <c r="H39" s="114">
        <f>_xlfn.FORECAST.ETS($A39,H$3:H8,$A$3:$A8)</f>
        <v>94.071848648799417</v>
      </c>
      <c r="I39" s="114">
        <f>_xlfn.FORECAST.ETS($A39,I$3:I8,$A$3:$A8)</f>
        <v>26.111963317091725</v>
      </c>
      <c r="J39" s="114">
        <f>_xlfn.FORECAST.ETS($A39,J$3:J8,$A$3:$A8)</f>
        <v>18.545887741226064</v>
      </c>
      <c r="K39" s="114">
        <f>_xlfn.FORECAST.ETS($A39,K$3:K8,$A$3:$A8)</f>
        <v>66.686405248746496</v>
      </c>
      <c r="L39" s="114">
        <f>_xlfn.FORECAST.ETS($A39,L$3:L8,$A$3:$A8)</f>
        <v>288.02536767231936</v>
      </c>
      <c r="M39" s="114">
        <f>_xlfn.FORECAST.ETS($A39,M$3:M8,$A$3:$A8)</f>
        <v>6.6652434259225686</v>
      </c>
      <c r="N39" s="114">
        <f>_xlfn.FORECAST.ETS($A39,N$3:N8,$A$3:$A8)</f>
        <v>2.0927162549205631</v>
      </c>
      <c r="O39" s="114">
        <f>_xlfn.FORECAST.ETS($A39,O$3:O8,$A$3:$A8)</f>
        <v>8.1394626269019804E-2</v>
      </c>
      <c r="P39" s="114">
        <f>_xlfn.FORECAST.ETS($A39,P$3:P8,$A$3:$A8)</f>
        <v>2.1676133569832041</v>
      </c>
      <c r="Q39" s="114">
        <f>_xlfn.FORECAST.ETS($A39,Q$3:Q8,$A$3:$A8)</f>
        <v>4.3552127009539783</v>
      </c>
      <c r="R39" s="114">
        <f>_xlfn.FORECAST.ETS($A39,R$3:R8,$A$3:$A8)</f>
        <v>24.213812692494727</v>
      </c>
      <c r="S39" s="114">
        <f>_xlfn.FORECAST.ETS($A39,S$3:S8,$A$3:$A8)</f>
        <v>37.251938775510183</v>
      </c>
      <c r="T39" s="114">
        <f>_xlfn.FORECAST.ETS($A39,T$3:T8,$A$3:$A8)</f>
        <v>1.3601014326169258</v>
      </c>
      <c r="U39" s="114">
        <f>_xlfn.FORECAST.ETS($A39,U$3:U8,$A$3:$A8)</f>
        <v>16.995497945175792</v>
      </c>
      <c r="V39" s="114">
        <f>_xlfn.FORECAST.ETS($A39,V$3:V8,$A$3:$A8)</f>
        <v>49.701880438114166</v>
      </c>
      <c r="W39" s="114">
        <f>_xlfn.FORECAST.ETS($A39,W$3:W8,$A$3:$A8)</f>
        <v>7.4512261354425959</v>
      </c>
      <c r="X39" s="114">
        <f>_xlfn.FORECAST.ETS($A39,X$3:X8,$A$3:$A8)</f>
        <v>1.7259624512160241</v>
      </c>
      <c r="Y39" s="114">
        <f>_xlfn.FORECAST.ETS($A39,Y$3:Y8,$A$3:$A8)</f>
        <v>0.93047801778782713</v>
      </c>
      <c r="Z39" s="114">
        <f>_xlfn.FORECAST.ETS($A39,Z$3:Z8,$A$3:$A8)</f>
        <v>58.47860283217679</v>
      </c>
      <c r="AA39" s="114">
        <f>_xlfn.FORECAST.ETS($A39,AA$3:AA8,$A$3:$A8)</f>
        <v>11.373385649999774</v>
      </c>
      <c r="AB39" s="114">
        <f>_xlfn.FORECAST.ETS($A39,AB$3:AB8,$A$3:$A8)</f>
        <v>106.11296735156907</v>
      </c>
      <c r="AC39" s="114">
        <f>_xlfn.FORECAST.ETS($A39,AC$3:AC8,$A$3:$A8)</f>
        <v>222.98969311198718</v>
      </c>
      <c r="AD39" s="114">
        <f>_xlfn.FORECAST.ETS($A39,AD$3:AD8,$A$3:$A8)</f>
        <v>81.652180046815872</v>
      </c>
    </row>
    <row r="40" spans="1:30" x14ac:dyDescent="0.35">
      <c r="A40" s="133">
        <v>2012</v>
      </c>
      <c r="B40" s="114">
        <f>_xlfn.FORECAST.ETS($A40,B$3:B9,$A$3:$A9)</f>
        <v>2976.3867866820674</v>
      </c>
      <c r="C40" s="114">
        <f>_xlfn.FORECAST.ETS($A40,C$3:C9,$A$3:$A9)</f>
        <v>34.728117568871312</v>
      </c>
      <c r="D40" s="114">
        <f>_xlfn.FORECAST.ETS($A40,D$3:D9,$A$3:$A9)</f>
        <v>853.10698535701022</v>
      </c>
      <c r="E40" s="114">
        <f>_xlfn.FORECAST.ETS($A40,E$3:E9,$A$3:$A9)</f>
        <v>2114.143729792444</v>
      </c>
      <c r="F40" s="114">
        <f>_xlfn.FORECAST.ETS($A40,F$3:F9,$A$3:$A9)</f>
        <v>425.88944770336212</v>
      </c>
      <c r="G40" s="114">
        <f>_xlfn.FORECAST.ETS($A40,G$3:G9,$A$3:$A9)</f>
        <v>382.6204736314366</v>
      </c>
      <c r="H40" s="114">
        <f>_xlfn.FORECAST.ETS($A40,H$3:H9,$A$3:$A9)</f>
        <v>97.437483800288064</v>
      </c>
      <c r="I40" s="114">
        <f>_xlfn.FORECAST.ETS($A40,I$3:I9,$A$3:$A9)</f>
        <v>25.168009363936729</v>
      </c>
      <c r="J40" s="114">
        <f>_xlfn.FORECAST.ETS($A40,J$3:J9,$A$3:$A9)</f>
        <v>17.426589315603707</v>
      </c>
      <c r="K40" s="114">
        <f>_xlfn.FORECAST.ETS($A40,K$3:K9,$A$3:$A9)</f>
        <v>68.051678859786932</v>
      </c>
      <c r="L40" s="114">
        <f>_xlfn.FORECAST.ETS($A40,L$3:L9,$A$3:$A9)</f>
        <v>298.17525934706134</v>
      </c>
      <c r="M40" s="114">
        <f>_xlfn.FORECAST.ETS($A40,M$3:M9,$A$3:$A9)</f>
        <v>14.174349816294988</v>
      </c>
      <c r="N40" s="114">
        <f>_xlfn.FORECAST.ETS($A40,N$3:N9,$A$3:$A9)</f>
        <v>1.8292857142857153</v>
      </c>
      <c r="O40" s="114">
        <f>_xlfn.FORECAST.ETS($A40,O$3:O9,$A$3:$A9)</f>
        <v>0.18750000000000014</v>
      </c>
      <c r="P40" s="114">
        <f>_xlfn.FORECAST.ETS($A40,P$3:P9,$A$3:$A9)</f>
        <v>3.7857388620403829</v>
      </c>
      <c r="Q40" s="114">
        <f>_xlfn.FORECAST.ETS($A40,Q$3:Q9,$A$3:$A9)</f>
        <v>12.595316619007757</v>
      </c>
      <c r="R40" s="114">
        <f>_xlfn.FORECAST.ETS($A40,R$3:R9,$A$3:$A9)</f>
        <v>38.5940922465875</v>
      </c>
      <c r="S40" s="114">
        <f>_xlfn.FORECAST.ETS($A40,S$3:S9,$A$3:$A9)</f>
        <v>37.185000000000009</v>
      </c>
      <c r="T40" s="114">
        <f>_xlfn.FORECAST.ETS($A40,T$3:T9,$A$3:$A9)</f>
        <v>3.2711890839145559</v>
      </c>
      <c r="U40" s="114">
        <f>_xlfn.FORECAST.ETS($A40,U$3:U9,$A$3:$A9)</f>
        <v>25.680913474201596</v>
      </c>
      <c r="V40" s="114">
        <f>_xlfn.FORECAST.ETS($A40,V$3:V9,$A$3:$A9)</f>
        <v>112.04393309119698</v>
      </c>
      <c r="W40" s="114">
        <f>_xlfn.FORECAST.ETS($A40,W$3:W9,$A$3:$A9)</f>
        <v>8.7853651661691128</v>
      </c>
      <c r="X40" s="114">
        <f>_xlfn.FORECAST.ETS($A40,X$3:X9,$A$3:$A9)</f>
        <v>4.8066341160974009</v>
      </c>
      <c r="Y40" s="114">
        <f>_xlfn.FORECAST.ETS($A40,Y$3:Y9,$A$3:$A9)</f>
        <v>7.3972464168302636</v>
      </c>
      <c r="Z40" s="114">
        <f>_xlfn.FORECAST.ETS($A40,Z$3:Z9,$A$3:$A9)</f>
        <v>62.924501145688296</v>
      </c>
      <c r="AA40" s="114">
        <f>_xlfn.FORECAST.ETS($A40,AA$3:AA9,$A$3:$A9)</f>
        <v>11.195297764118253</v>
      </c>
      <c r="AB40" s="114">
        <f>_xlfn.FORECAST.ETS($A40,AB$3:AB9,$A$3:$A9)</f>
        <v>110.40897719347315</v>
      </c>
      <c r="AC40" s="114">
        <f>_xlfn.FORECAST.ETS($A40,AC$3:AC9,$A$3:$A9)</f>
        <v>229.72649358781098</v>
      </c>
      <c r="AD40" s="114">
        <f>_xlfn.FORECAST.ETS($A40,AD$3:AD9,$A$3:$A9)</f>
        <v>81.357164027337078</v>
      </c>
    </row>
    <row r="41" spans="1:30" x14ac:dyDescent="0.35">
      <c r="A41" s="133">
        <v>2013</v>
      </c>
      <c r="B41" s="114">
        <f>_xlfn.FORECAST.ETS($A41,B$3:B10,$A$3:$A10)</f>
        <v>2827.4021061454737</v>
      </c>
      <c r="C41" s="114">
        <f>_xlfn.FORECAST.ETS($A41,C$3:C10,$A$3:$A10)</f>
        <v>32.106212920841401</v>
      </c>
      <c r="D41" s="114">
        <f>_xlfn.FORECAST.ETS($A41,D$3:D10,$A$3:$A10)</f>
        <v>855.1223440827556</v>
      </c>
      <c r="E41" s="114">
        <f>_xlfn.FORECAST.ETS($A41,E$3:E10,$A$3:$A10)</f>
        <v>2002.8027150760022</v>
      </c>
      <c r="F41" s="114">
        <f>_xlfn.FORECAST.ETS($A41,F$3:F10,$A$3:$A10)</f>
        <v>424.13260667771175</v>
      </c>
      <c r="G41" s="114">
        <f>_xlfn.FORECAST.ETS($A41,G$3:G10,$A$3:$A10)</f>
        <v>399.72454274746889</v>
      </c>
      <c r="H41" s="114">
        <f>_xlfn.FORECAST.ETS($A41,H$3:H10,$A$3:$A10)</f>
        <v>99.124932260146721</v>
      </c>
      <c r="I41" s="114">
        <f>_xlfn.FORECAST.ETS($A41,I$3:I10,$A$3:$A10)</f>
        <v>23.663799794470371</v>
      </c>
      <c r="J41" s="114">
        <f>_xlfn.FORECAST.ETS($A41,J$3:J10,$A$3:$A10)</f>
        <v>12.81781240747709</v>
      </c>
      <c r="K41" s="114">
        <f>_xlfn.FORECAST.ETS($A41,K$3:K10,$A$3:$A10)</f>
        <v>71.074549762083322</v>
      </c>
      <c r="L41" s="114">
        <f>_xlfn.FORECAST.ETS($A41,L$3:L10,$A$3:$A10)</f>
        <v>298.75046632611816</v>
      </c>
      <c r="M41" s="114">
        <f>_xlfn.FORECAST.ETS($A41,M$3:M10,$A$3:$A10)</f>
        <v>14.274959241631111</v>
      </c>
      <c r="N41" s="114">
        <f>_xlfn.FORECAST.ETS($A41,N$3:N10,$A$3:$A10)</f>
        <v>1.6291666666666667</v>
      </c>
      <c r="O41" s="114">
        <f>_xlfn.FORECAST.ETS($A41,O$3:O10,$A$3:$A10)</f>
        <v>9.6293205524626016E-2</v>
      </c>
      <c r="P41" s="114">
        <f>_xlfn.FORECAST.ETS($A41,P$3:P10,$A$3:$A10)</f>
        <v>3.5250931180481699</v>
      </c>
      <c r="Q41" s="114">
        <f>_xlfn.FORECAST.ETS($A41,Q$3:Q10,$A$3:$A10)</f>
        <v>7.6024725402613642</v>
      </c>
      <c r="R41" s="114">
        <f>_xlfn.FORECAST.ETS($A41,R$3:R10,$A$3:$A10)</f>
        <v>38.913054181497806</v>
      </c>
      <c r="S41" s="114">
        <f>_xlfn.FORECAST.ETS($A41,S$3:S10,$A$3:$A10)</f>
        <v>37.401428571428568</v>
      </c>
      <c r="T41" s="114">
        <f>_xlfn.FORECAST.ETS($A41,T$3:T10,$A$3:$A10)</f>
        <v>2.0756008148227907</v>
      </c>
      <c r="U41" s="114">
        <f>_xlfn.FORECAST.ETS($A41,U$3:U10,$A$3:$A10)</f>
        <v>22.070189026541136</v>
      </c>
      <c r="V41" s="114">
        <f>_xlfn.FORECAST.ETS($A41,V$3:V10,$A$3:$A10)</f>
        <v>105.16907853908778</v>
      </c>
      <c r="W41" s="114">
        <f>_xlfn.FORECAST.ETS($A41,W$3:W10,$A$3:$A10)</f>
        <v>9.9264299288964679</v>
      </c>
      <c r="X41" s="114">
        <f>_xlfn.FORECAST.ETS($A41,X$3:X10,$A$3:$A10)</f>
        <v>2.3870833522945496</v>
      </c>
      <c r="Y41" s="114">
        <f>_xlfn.FORECAST.ETS($A41,Y$3:Y10,$A$3:$A10)</f>
        <v>2.6158819048782442</v>
      </c>
      <c r="Z41" s="114">
        <f>_xlfn.FORECAST.ETS($A41,Z$3:Z10,$A$3:$A10)</f>
        <v>62.974524536349264</v>
      </c>
      <c r="AA41" s="114">
        <f>_xlfn.FORECAST.ETS($A41,AA$3:AA10,$A$3:$A10)</f>
        <v>12.683404379951863</v>
      </c>
      <c r="AB41" s="114">
        <f>_xlfn.FORECAST.ETS($A41,AB$3:AB10,$A$3:$A10)</f>
        <v>110.12093691792835</v>
      </c>
      <c r="AC41" s="114">
        <f>_xlfn.FORECAST.ETS($A41,AC$3:AC10,$A$3:$A10)</f>
        <v>232.1694019733707</v>
      </c>
      <c r="AD41" s="114">
        <f>_xlfn.FORECAST.ETS($A41,AD$3:AD10,$A$3:$A10)</f>
        <v>82.824719818885669</v>
      </c>
    </row>
    <row r="42" spans="1:30" x14ac:dyDescent="0.35">
      <c r="A42" s="133">
        <v>2014</v>
      </c>
      <c r="B42" s="114">
        <f>_xlfn.FORECAST.ETS($A42,B$3:B11,$A$3:$A11)</f>
        <v>2944.3285041970134</v>
      </c>
      <c r="C42" s="114">
        <f>_xlfn.FORECAST.ETS($A42,C$3:C11,$A$3:$A11)</f>
        <v>37.716625283783706</v>
      </c>
      <c r="D42" s="114">
        <f>_xlfn.FORECAST.ETS($A42,D$3:D11,$A$3:$A11)</f>
        <v>873.82320692405449</v>
      </c>
      <c r="E42" s="114">
        <f>_xlfn.FORECAST.ETS($A42,E$3:E11,$A$3:$A11)</f>
        <v>2100.8838302031463</v>
      </c>
      <c r="F42" s="114">
        <f>_xlfn.FORECAST.ETS($A42,F$3:F11,$A$3:$A11)</f>
        <v>419.98774347008725</v>
      </c>
      <c r="G42" s="114">
        <f>_xlfn.FORECAST.ETS($A42,G$3:G11,$A$3:$A11)</f>
        <v>411.49087184480987</v>
      </c>
      <c r="H42" s="114">
        <f>_xlfn.FORECAST.ETS($A42,H$3:H11,$A$3:$A11)</f>
        <v>101.4971368975332</v>
      </c>
      <c r="I42" s="114">
        <f>_xlfn.FORECAST.ETS($A42,I$3:I11,$A$3:$A11)</f>
        <v>23.878687609838344</v>
      </c>
      <c r="J42" s="114">
        <f>_xlfn.FORECAST.ETS($A42,J$3:J11,$A$3:$A11)</f>
        <v>12.536032997838323</v>
      </c>
      <c r="K42" s="114">
        <f>_xlfn.FORECAST.ETS($A42,K$3:K11,$A$3:$A11)</f>
        <v>69.724922279638648</v>
      </c>
      <c r="L42" s="114">
        <f>_xlfn.FORECAST.ETS($A42,L$3:L11,$A$3:$A11)</f>
        <v>294.78044774052881</v>
      </c>
      <c r="M42" s="114">
        <f>_xlfn.FORECAST.ETS($A42,M$3:M11,$A$3:$A11)</f>
        <v>14.283223648351688</v>
      </c>
      <c r="N42" s="114">
        <f>_xlfn.FORECAST.ETS($A42,N$3:N11,$A$3:$A11)</f>
        <v>1.503781677767416</v>
      </c>
      <c r="O42" s="114">
        <f>_xlfn.FORECAST.ETS($A42,O$3:O11,$A$3:$A11)</f>
        <v>0.20992870793948609</v>
      </c>
      <c r="P42" s="114">
        <f>_xlfn.FORECAST.ETS($A42,P$3:P11,$A$3:$A11)</f>
        <v>3.177341296472445</v>
      </c>
      <c r="Q42" s="114">
        <f>_xlfn.FORECAST.ETS($A42,Q$3:Q11,$A$3:$A11)</f>
        <v>12.688688634565152</v>
      </c>
      <c r="R42" s="114">
        <f>_xlfn.FORECAST.ETS($A42,R$3:R11,$A$3:$A11)</f>
        <v>41.233359562139192</v>
      </c>
      <c r="S42" s="114">
        <f>_xlfn.FORECAST.ETS($A42,S$3:S11,$A$3:$A11)</f>
        <v>32.453481131597435</v>
      </c>
      <c r="T42" s="114">
        <f>_xlfn.FORECAST.ETS($A42,T$3:T11,$A$3:$A11)</f>
        <v>3.5472605444150123</v>
      </c>
      <c r="U42" s="114">
        <f>_xlfn.FORECAST.ETS($A42,U$3:U11,$A$3:$A11)</f>
        <v>28.8794506862113</v>
      </c>
      <c r="V42" s="114">
        <f>_xlfn.FORECAST.ETS($A42,V$3:V11,$A$3:$A11)</f>
        <v>119.28636517003292</v>
      </c>
      <c r="W42" s="114">
        <f>_xlfn.FORECAST.ETS($A42,W$3:W11,$A$3:$A11)</f>
        <v>8.0256906334911129</v>
      </c>
      <c r="X42" s="114">
        <f>_xlfn.FORECAST.ETS($A42,X$3:X11,$A$3:$A11)</f>
        <v>5.2693439182060846</v>
      </c>
      <c r="Y42" s="114">
        <f>_xlfn.FORECAST.ETS($A42,Y$3:Y11,$A$3:$A11)</f>
        <v>6.0244447776792516</v>
      </c>
      <c r="Z42" s="114">
        <f>_xlfn.FORECAST.ETS($A42,Z$3:Z11,$A$3:$A11)</f>
        <v>58.626616597463837</v>
      </c>
      <c r="AA42" s="114">
        <f>_xlfn.FORECAST.ETS($A42,AA$3:AA11,$A$3:$A11)</f>
        <v>13.421358530641017</v>
      </c>
      <c r="AB42" s="114">
        <f>_xlfn.FORECAST.ETS($A42,AB$3:AB11,$A$3:$A11)</f>
        <v>109.88882845107466</v>
      </c>
      <c r="AC42" s="114">
        <f>_xlfn.FORECAST.ETS($A42,AC$3:AC11,$A$3:$A11)</f>
        <v>236.50223691195606</v>
      </c>
      <c r="AD42" s="114">
        <f>_xlfn.FORECAST.ETS($A42,AD$3:AD11,$A$3:$A11)</f>
        <v>82.719472213107679</v>
      </c>
    </row>
    <row r="43" spans="1:30" x14ac:dyDescent="0.35">
      <c r="A43" s="133">
        <v>2015</v>
      </c>
      <c r="B43" s="114">
        <f>_xlfn.FORECAST.ETS($A43,B$3:B12,$A$3:$A12)</f>
        <v>2956.5192120934726</v>
      </c>
      <c r="C43" s="114">
        <f>_xlfn.FORECAST.ETS($A43,C$3:C12,$A$3:$A12)</f>
        <v>35.784904602061296</v>
      </c>
      <c r="D43" s="114">
        <f>_xlfn.FORECAST.ETS($A43,D$3:D12,$A$3:$A12)</f>
        <v>873.84658228608737</v>
      </c>
      <c r="E43" s="114">
        <f>_xlfn.FORECAST.ETS($A43,E$3:E12,$A$3:$A12)</f>
        <v>2116.7448309333213</v>
      </c>
      <c r="F43" s="114">
        <f>_xlfn.FORECAST.ETS($A43,F$3:F12,$A$3:$A12)</f>
        <v>411.74614283264702</v>
      </c>
      <c r="G43" s="114">
        <f>_xlfn.FORECAST.ETS($A43,G$3:G12,$A$3:$A12)</f>
        <v>428.44593013882076</v>
      </c>
      <c r="H43" s="114">
        <f>_xlfn.FORECAST.ETS($A43,H$3:H12,$A$3:$A12)</f>
        <v>105.87942663661441</v>
      </c>
      <c r="I43" s="114">
        <f>_xlfn.FORECAST.ETS($A43,I$3:I12,$A$3:$A12)</f>
        <v>25.297377237875338</v>
      </c>
      <c r="J43" s="114">
        <f>_xlfn.FORECAST.ETS($A43,J$3:J12,$A$3:$A12)</f>
        <v>13.263229858977189</v>
      </c>
      <c r="K43" s="114">
        <f>_xlfn.FORECAST.ETS($A43,K$3:K12,$A$3:$A12)</f>
        <v>74.183524186413337</v>
      </c>
      <c r="L43" s="114">
        <f>_xlfn.FORECAST.ETS($A43,L$3:L12,$A$3:$A12)</f>
        <v>288.61729111330447</v>
      </c>
      <c r="M43" s="114">
        <f>_xlfn.FORECAST.ETS($A43,M$3:M12,$A$3:$A12)</f>
        <v>13.726316025372741</v>
      </c>
      <c r="N43" s="114">
        <f>_xlfn.FORECAST.ETS($A43,N$3:N12,$A$3:$A12)</f>
        <v>1.1270284078845647</v>
      </c>
      <c r="O43" s="114">
        <f>_xlfn.FORECAST.ETS($A43,O$3:O12,$A$3:$A12)</f>
        <v>0.13417289424306036</v>
      </c>
      <c r="P43" s="114">
        <f>_xlfn.FORECAST.ETS($A43,P$3:P12,$A$3:$A12)</f>
        <v>2.4561311347676567</v>
      </c>
      <c r="Q43" s="114">
        <f>_xlfn.FORECAST.ETS($A43,Q$3:Q12,$A$3:$A12)</f>
        <v>12.272582672472929</v>
      </c>
      <c r="R43" s="114">
        <f>_xlfn.FORECAST.ETS($A43,R$3:R12,$A$3:$A12)</f>
        <v>43.200743382493506</v>
      </c>
      <c r="S43" s="114">
        <f>_xlfn.FORECAST.ETS($A43,S$3:S12,$A$3:$A12)</f>
        <v>32.425848794407877</v>
      </c>
      <c r="T43" s="114">
        <f>_xlfn.FORECAST.ETS($A43,T$3:T12,$A$3:$A12)</f>
        <v>2.7371392071153733</v>
      </c>
      <c r="U43" s="114">
        <f>_xlfn.FORECAST.ETS($A43,U$3:U12,$A$3:$A12)</f>
        <v>27.209315880235931</v>
      </c>
      <c r="V43" s="114">
        <f>_xlfn.FORECAST.ETS($A43,V$3:V12,$A$3:$A12)</f>
        <v>102.18414023962458</v>
      </c>
      <c r="W43" s="114">
        <f>_xlfn.FORECAST.ETS($A43,W$3:W12,$A$3:$A12)</f>
        <v>6.5374719639414973</v>
      </c>
      <c r="X43" s="114">
        <f>_xlfn.FORECAST.ETS($A43,X$3:X12,$A$3:$A12)</f>
        <v>3.9079096449242261</v>
      </c>
      <c r="Y43" s="114">
        <f>_xlfn.FORECAST.ETS($A43,Y$3:Y12,$A$3:$A12)</f>
        <v>6.3970230059724678</v>
      </c>
      <c r="Z43" s="114">
        <f>_xlfn.FORECAST.ETS($A43,Z$3:Z12,$A$3:$A12)</f>
        <v>60.287204795851395</v>
      </c>
      <c r="AA43" s="114">
        <f>_xlfn.FORECAST.ETS($A43,AA$3:AA12,$A$3:$A12)</f>
        <v>13.592500882793072</v>
      </c>
      <c r="AB43" s="114">
        <f>_xlfn.FORECAST.ETS($A43,AB$3:AB12,$A$3:$A12)</f>
        <v>109.85130346817317</v>
      </c>
      <c r="AC43" s="114">
        <f>_xlfn.FORECAST.ETS($A43,AC$3:AC12,$A$3:$A12)</f>
        <v>241.02854897862866</v>
      </c>
      <c r="AD43" s="114">
        <f>_xlfn.FORECAST.ETS($A43,AD$3:AD12,$A$3:$A12)</f>
        <v>78.570344798986611</v>
      </c>
    </row>
    <row r="44" spans="1:30" x14ac:dyDescent="0.35">
      <c r="A44" s="133">
        <v>2016</v>
      </c>
      <c r="B44" s="114">
        <f>_xlfn.FORECAST.ETS($A44,B$3:B13,$A$3:$A13)</f>
        <v>2957.652372162263</v>
      </c>
      <c r="C44" s="114">
        <f>_xlfn.FORECAST.ETS($A44,C$3:C13,$A$3:$A13)</f>
        <v>37.400354712236087</v>
      </c>
      <c r="D44" s="114">
        <f>_xlfn.FORECAST.ETS($A44,D$3:D13,$A$3:$A13)</f>
        <v>899.73029815822031</v>
      </c>
      <c r="E44" s="114">
        <f>_xlfn.FORECAST.ETS($A44,E$3:E13,$A$3:$A13)</f>
        <v>2110.1827939953564</v>
      </c>
      <c r="F44" s="114">
        <f>_xlfn.FORECAST.ETS($A44,F$3:F13,$A$3:$A13)</f>
        <v>397.49897093281703</v>
      </c>
      <c r="G44" s="114">
        <f>_xlfn.FORECAST.ETS($A44,G$3:G13,$A$3:$A13)</f>
        <v>431.31631475476718</v>
      </c>
      <c r="H44" s="114">
        <f>_xlfn.FORECAST.ETS($A44,H$3:H13,$A$3:$A13)</f>
        <v>111.5392041149135</v>
      </c>
      <c r="I44" s="114">
        <f>_xlfn.FORECAST.ETS($A44,I$3:I13,$A$3:$A13)</f>
        <v>25.889796630542023</v>
      </c>
      <c r="J44" s="114">
        <f>_xlfn.FORECAST.ETS($A44,J$3:J13,$A$3:$A13)</f>
        <v>13.616349013042642</v>
      </c>
      <c r="K44" s="114">
        <f>_xlfn.FORECAST.ETS($A44,K$3:K13,$A$3:$A13)</f>
        <v>77.292737258726277</v>
      </c>
      <c r="L44" s="114">
        <f>_xlfn.FORECAST.ETS($A44,L$3:L13,$A$3:$A13)</f>
        <v>280.20895013182468</v>
      </c>
      <c r="M44" s="114">
        <f>_xlfn.FORECAST.ETS($A44,M$3:M13,$A$3:$A13)</f>
        <v>13.048361727236667</v>
      </c>
      <c r="N44" s="114">
        <f>_xlfn.FORECAST.ETS($A44,N$3:N13,$A$3:$A13)</f>
        <v>0.89003813048942837</v>
      </c>
      <c r="O44" s="114">
        <f>_xlfn.FORECAST.ETS($A44,O$3:O13,$A$3:$A13)</f>
        <v>0.19289145766879431</v>
      </c>
      <c r="P44" s="114">
        <f>_xlfn.FORECAST.ETS($A44,P$3:P13,$A$3:$A13)</f>
        <v>2.4940795111423473</v>
      </c>
      <c r="Q44" s="114">
        <f>_xlfn.FORECAST.ETS($A44,Q$3:Q13,$A$3:$A13)</f>
        <v>12.035446510702188</v>
      </c>
      <c r="R44" s="114">
        <f>_xlfn.FORECAST.ETS($A44,R$3:R13,$A$3:$A13)</f>
        <v>44.06819275595327</v>
      </c>
      <c r="S44" s="114">
        <f>_xlfn.FORECAST.ETS($A44,S$3:S13,$A$3:$A13)</f>
        <v>33.016316401341832</v>
      </c>
      <c r="T44" s="114">
        <f>_xlfn.FORECAST.ETS($A44,T$3:T13,$A$3:$A13)</f>
        <v>2.692638097235768</v>
      </c>
      <c r="U44" s="114">
        <f>_xlfn.FORECAST.ETS($A44,U$3:U13,$A$3:$A13)</f>
        <v>25.459962157351882</v>
      </c>
      <c r="V44" s="114">
        <f>_xlfn.FORECAST.ETS($A44,V$3:V13,$A$3:$A13)</f>
        <v>102.5246469813672</v>
      </c>
      <c r="W44" s="114">
        <f>_xlfn.FORECAST.ETS($A44,W$3:W13,$A$3:$A13)</f>
        <v>5.2650769129887207</v>
      </c>
      <c r="X44" s="114">
        <f>_xlfn.FORECAST.ETS($A44,X$3:X13,$A$3:$A13)</f>
        <v>3.5378380127434728</v>
      </c>
      <c r="Y44" s="114">
        <f>_xlfn.FORECAST.ETS($A44,Y$3:Y13,$A$3:$A13)</f>
        <v>6.2585232319833342</v>
      </c>
      <c r="Z44" s="114">
        <f>_xlfn.FORECAST.ETS($A44,Z$3:Z13,$A$3:$A13)</f>
        <v>63.898164755393864</v>
      </c>
      <c r="AA44" s="114">
        <f>_xlfn.FORECAST.ETS($A44,AA$3:AA13,$A$3:$A13)</f>
        <v>14.574118802796711</v>
      </c>
      <c r="AB44" s="114">
        <f>_xlfn.FORECAST.ETS($A44,AB$3:AB13,$A$3:$A13)</f>
        <v>108.88688560295924</v>
      </c>
      <c r="AC44" s="114">
        <f>_xlfn.FORECAST.ETS($A44,AC$3:AC13,$A$3:$A13)</f>
        <v>249.63194008303259</v>
      </c>
      <c r="AD44" s="114">
        <f>_xlfn.FORECAST.ETS($A44,AD$3:AD13,$A$3:$A13)</f>
        <v>81.11656051795903</v>
      </c>
    </row>
    <row r="45" spans="1:30" x14ac:dyDescent="0.35">
      <c r="A45" s="133">
        <v>2017</v>
      </c>
      <c r="B45" s="114">
        <f>_xlfn.FORECAST.ETS($A45,B$3:B14,$A$3:$A14)</f>
        <v>2973.7568686060995</v>
      </c>
      <c r="C45" s="114">
        <f>_xlfn.FORECAST.ETS($A45,C$3:C14,$A$3:$A14)</f>
        <v>38.344003015241427</v>
      </c>
      <c r="D45" s="114">
        <f>_xlfn.FORECAST.ETS($A45,D$3:D14,$A$3:$A14)</f>
        <v>891.90720588185673</v>
      </c>
      <c r="E45" s="114">
        <f>_xlfn.FORECAST.ETS($A45,E$3:E14,$A$3:$A14)</f>
        <v>2109.2358411342552</v>
      </c>
      <c r="F45" s="114">
        <f>_xlfn.FORECAST.ETS($A45,F$3:F14,$A$3:$A14)</f>
        <v>386.83071785962574</v>
      </c>
      <c r="G45" s="114">
        <f>_xlfn.FORECAST.ETS($A45,G$3:G14,$A$3:$A14)</f>
        <v>433.43364041626864</v>
      </c>
      <c r="H45" s="114">
        <f>_xlfn.FORECAST.ETS($A45,H$3:H14,$A$3:$A14)</f>
        <v>108.53219004749988</v>
      </c>
      <c r="I45" s="114">
        <f>_xlfn.FORECAST.ETS($A45,I$3:I14,$A$3:$A14)</f>
        <v>24.615652042653618</v>
      </c>
      <c r="J45" s="114">
        <f>_xlfn.FORECAST.ETS($A45,J$3:J14,$A$3:$A14)</f>
        <v>13.944610376717723</v>
      </c>
      <c r="K45" s="114">
        <f>_xlfn.FORECAST.ETS($A45,K$3:K14,$A$3:$A14)</f>
        <v>79.515300630203257</v>
      </c>
      <c r="L45" s="114">
        <f>_xlfn.FORECAST.ETS($A45,L$3:L14,$A$3:$A14)</f>
        <v>276.51509077395508</v>
      </c>
      <c r="M45" s="114">
        <f>_xlfn.FORECAST.ETS($A45,M$3:M14,$A$3:$A14)</f>
        <v>13.224835096492928</v>
      </c>
      <c r="N45" s="114">
        <f>_xlfn.FORECAST.ETS($A45,N$3:N14,$A$3:$A14)</f>
        <v>0.69883200096001086</v>
      </c>
      <c r="O45" s="114">
        <f>_xlfn.FORECAST.ETS($A45,O$3:O14,$A$3:$A14)</f>
        <v>0.16640774531978014</v>
      </c>
      <c r="P45" s="114">
        <f>_xlfn.FORECAST.ETS($A45,P$3:P14,$A$3:$A14)</f>
        <v>2.2743861543481101</v>
      </c>
      <c r="Q45" s="114">
        <f>_xlfn.FORECAST.ETS($A45,Q$3:Q14,$A$3:$A14)</f>
        <v>12.229905902516883</v>
      </c>
      <c r="R45" s="114">
        <f>_xlfn.FORECAST.ETS($A45,R$3:R14,$A$3:$A14)</f>
        <v>45.117596561274553</v>
      </c>
      <c r="S45" s="114">
        <f>_xlfn.FORECAST.ETS($A45,S$3:S14,$A$3:$A14)</f>
        <v>33.701398775209405</v>
      </c>
      <c r="T45" s="114">
        <f>_xlfn.FORECAST.ETS($A45,T$3:T14,$A$3:$A14)</f>
        <v>2.5753562580056335</v>
      </c>
      <c r="U45" s="114">
        <f>_xlfn.FORECAST.ETS($A45,U$3:U14,$A$3:$A14)</f>
        <v>24.419233631418823</v>
      </c>
      <c r="V45" s="114">
        <f>_xlfn.FORECAST.ETS($A45,V$3:V14,$A$3:$A14)</f>
        <v>97.145208269911947</v>
      </c>
      <c r="W45" s="114">
        <f>_xlfn.FORECAST.ETS($A45,W$3:W14,$A$3:$A14)</f>
        <v>5.0054186594406165</v>
      </c>
      <c r="X45" s="114">
        <f>_xlfn.FORECAST.ETS($A45,X$3:X14,$A$3:$A14)</f>
        <v>3.8626001264001113</v>
      </c>
      <c r="Y45" s="114">
        <f>_xlfn.FORECAST.ETS($A45,Y$3:Y14,$A$3:$A14)</f>
        <v>4.3537790532368854</v>
      </c>
      <c r="Z45" s="114">
        <f>_xlfn.FORECAST.ETS($A45,Z$3:Z14,$A$3:$A14)</f>
        <v>65.379300885566082</v>
      </c>
      <c r="AA45" s="114">
        <f>_xlfn.FORECAST.ETS($A45,AA$3:AA14,$A$3:$A14)</f>
        <v>23.300206293706292</v>
      </c>
      <c r="AB45" s="114">
        <f>_xlfn.FORECAST.ETS($A45,AB$3:AB14,$A$3:$A14)</f>
        <v>109.34199069850419</v>
      </c>
      <c r="AC45" s="114">
        <f>_xlfn.FORECAST.ETS($A45,AC$3:AC14,$A$3:$A14)</f>
        <v>250.9449492598111</v>
      </c>
      <c r="AD45" s="114">
        <f>_xlfn.FORECAST.ETS($A45,AD$3:AD14,$A$3:$A14)</f>
        <v>84.306061227079226</v>
      </c>
    </row>
    <row r="46" spans="1:30" x14ac:dyDescent="0.35">
      <c r="A46" s="133">
        <v>2018</v>
      </c>
      <c r="B46" s="114">
        <f>_xlfn.FORECAST.ETS($A46,B$3:B15,$A$3:$A15)</f>
        <v>2907.2315687408368</v>
      </c>
      <c r="C46" s="114">
        <f>_xlfn.FORECAST.ETS($A46,C$3:C15,$A$3:$A15)</f>
        <v>31.366419861950906</v>
      </c>
      <c r="D46" s="114">
        <f>_xlfn.FORECAST.ETS($A46,D$3:D15,$A$3:$A15)</f>
        <v>914.59601146333989</v>
      </c>
      <c r="E46" s="114">
        <f>_xlfn.FORECAST.ETS($A46,E$3:E15,$A$3:$A15)</f>
        <v>2025.9839638654573</v>
      </c>
      <c r="F46" s="114">
        <f>_xlfn.FORECAST.ETS($A46,F$3:F15,$A$3:$A15)</f>
        <v>379.58430880992557</v>
      </c>
      <c r="G46" s="114">
        <f>_xlfn.FORECAST.ETS($A46,G$3:G15,$A$3:$A15)</f>
        <v>432.15402004657187</v>
      </c>
      <c r="H46" s="114">
        <f>_xlfn.FORECAST.ETS($A46,H$3:H15,$A$3:$A15)</f>
        <v>115.75545609555358</v>
      </c>
      <c r="I46" s="114">
        <f>_xlfn.FORECAST.ETS($A46,I$3:I15,$A$3:$A15)</f>
        <v>22.654239719680394</v>
      </c>
      <c r="J46" s="114">
        <f>_xlfn.FORECAST.ETS($A46,J$3:J15,$A$3:$A15)</f>
        <v>14.965656910106281</v>
      </c>
      <c r="K46" s="114">
        <f>_xlfn.FORECAST.ETS($A46,K$3:K15,$A$3:$A15)</f>
        <v>80.689218849941753</v>
      </c>
      <c r="L46" s="114">
        <f>_xlfn.FORECAST.ETS($A46,L$3:L15,$A$3:$A15)</f>
        <v>277.01043459206818</v>
      </c>
      <c r="M46" s="114">
        <f>_xlfn.FORECAST.ETS($A46,M$3:M15,$A$3:$A15)</f>
        <v>13.593230973542552</v>
      </c>
      <c r="N46" s="114">
        <f>_xlfn.FORECAST.ETS($A46,N$3:N15,$A$3:$A15)</f>
        <v>0.62086585563115304</v>
      </c>
      <c r="O46" s="114">
        <f>_xlfn.FORECAST.ETS($A46,O$3:O15,$A$3:$A15)</f>
        <v>0.20998759060126262</v>
      </c>
      <c r="P46" s="114">
        <f>_xlfn.FORECAST.ETS($A46,P$3:P15,$A$3:$A15)</f>
        <v>2.7479679697115418</v>
      </c>
      <c r="Q46" s="114">
        <f>_xlfn.FORECAST.ETS($A46,Q$3:Q15,$A$3:$A15)</f>
        <v>12.05198063573463</v>
      </c>
      <c r="R46" s="114">
        <f>_xlfn.FORECAST.ETS($A46,R$3:R15,$A$3:$A15)</f>
        <v>46.121316043549122</v>
      </c>
      <c r="S46" s="114">
        <f>_xlfn.FORECAST.ETS($A46,S$3:S15,$A$3:$A15)</f>
        <v>34.663947600062812</v>
      </c>
      <c r="T46" s="114">
        <f>_xlfn.FORECAST.ETS($A46,T$3:T15,$A$3:$A15)</f>
        <v>2.5734735423577155</v>
      </c>
      <c r="U46" s="114">
        <f>_xlfn.FORECAST.ETS($A46,U$3:U15,$A$3:$A15)</f>
        <v>23.569369149260652</v>
      </c>
      <c r="V46" s="114">
        <f>_xlfn.FORECAST.ETS($A46,V$3:V15,$A$3:$A15)</f>
        <v>98.703017522220918</v>
      </c>
      <c r="W46" s="114">
        <f>_xlfn.FORECAST.ETS($A46,W$3:W15,$A$3:$A15)</f>
        <v>3.6880688089439344</v>
      </c>
      <c r="X46" s="114">
        <f>_xlfn.FORECAST.ETS($A46,X$3:X15,$A$3:$A15)</f>
        <v>3.9087820903449053</v>
      </c>
      <c r="Y46" s="114">
        <f>_xlfn.FORECAST.ETS($A46,Y$3:Y15,$A$3:$A15)</f>
        <v>6.7596578840906911</v>
      </c>
      <c r="Z46" s="114">
        <f>_xlfn.FORECAST.ETS($A46,Z$3:Z15,$A$3:$A15)</f>
        <v>68.494322556891575</v>
      </c>
      <c r="AA46" s="114">
        <f>_xlfn.FORECAST.ETS($A46,AA$3:AA15,$A$3:$A15)</f>
        <v>24.477884615384614</v>
      </c>
      <c r="AB46" s="114">
        <f>_xlfn.FORECAST.ETS($A46,AB$3:AB15,$A$3:$A15)</f>
        <v>110.22641237598683</v>
      </c>
      <c r="AC46" s="114">
        <f>_xlfn.FORECAST.ETS($A46,AC$3:AC15,$A$3:$A15)</f>
        <v>158.81322721218146</v>
      </c>
      <c r="AD46" s="114">
        <f>_xlfn.FORECAST.ETS($A46,AD$3:AD15,$A$3:$A15)</f>
        <v>37.234081036282532</v>
      </c>
    </row>
    <row r="47" spans="1:30" x14ac:dyDescent="0.35">
      <c r="A47" s="133">
        <v>2019</v>
      </c>
      <c r="B47" s="114">
        <f>_xlfn.FORECAST.ETS($A47,B$3:B16,$A$3:$A16)</f>
        <v>2884.9635734096737</v>
      </c>
      <c r="C47" s="114">
        <f>_xlfn.FORECAST.ETS($A47,C$3:C16,$A$3:$A16)</f>
        <v>32.233759181951008</v>
      </c>
      <c r="D47" s="114">
        <f>_xlfn.FORECAST.ETS($A47,D$3:D16,$A$3:$A16)</f>
        <v>978.28013684898622</v>
      </c>
      <c r="E47" s="114">
        <f>_xlfn.FORECAST.ETS($A47,E$3:E16,$A$3:$A16)</f>
        <v>1973.280226137244</v>
      </c>
      <c r="F47" s="114">
        <f>_xlfn.FORECAST.ETS($A47,F$3:F16,$A$3:$A16)</f>
        <v>385.95898920322543</v>
      </c>
      <c r="G47" s="114">
        <f>_xlfn.FORECAST.ETS($A47,G$3:G16,$A$3:$A16)</f>
        <v>423.87978021978017</v>
      </c>
      <c r="H47" s="114">
        <f>_xlfn.FORECAST.ETS($A47,H$3:H16,$A$3:$A16)</f>
        <v>121.41111062066508</v>
      </c>
      <c r="I47" s="114">
        <f>_xlfn.FORECAST.ETS($A47,I$3:I16,$A$3:$A16)</f>
        <v>22.4467235895385</v>
      </c>
      <c r="J47" s="114">
        <f>_xlfn.FORECAST.ETS($A47,J$3:J16,$A$3:$A16)</f>
        <v>15.232232684191922</v>
      </c>
      <c r="K47" s="114">
        <f>_xlfn.FORECAST.ETS($A47,K$3:K16,$A$3:$A16)</f>
        <v>81.720316995276463</v>
      </c>
      <c r="L47" s="114">
        <f>_xlfn.FORECAST.ETS($A47,L$3:L16,$A$3:$A16)</f>
        <v>278.18793623176617</v>
      </c>
      <c r="M47" s="114">
        <f>_xlfn.FORECAST.ETS($A47,M$3:M16,$A$3:$A16)</f>
        <v>13.173036560201835</v>
      </c>
      <c r="N47" s="114">
        <f>_xlfn.FORECAST.ETS($A47,N$3:N16,$A$3:$A16)</f>
        <v>0.54575418724540492</v>
      </c>
      <c r="O47" s="114">
        <f>_xlfn.FORECAST.ETS($A47,O$3:O16,$A$3:$A16)</f>
        <v>9.9162801617590737E-2</v>
      </c>
      <c r="P47" s="114">
        <f>_xlfn.FORECAST.ETS($A47,P$3:P16,$A$3:$A16)</f>
        <v>2.8331740657918174</v>
      </c>
      <c r="Q47" s="114">
        <f>_xlfn.FORECAST.ETS($A47,Q$3:Q16,$A$3:$A16)</f>
        <v>11.81769260460664</v>
      </c>
      <c r="R47" s="114">
        <f>_xlfn.FORECAST.ETS($A47,R$3:R16,$A$3:$A16)</f>
        <v>47.156917482823765</v>
      </c>
      <c r="S47" s="114">
        <f>_xlfn.FORECAST.ETS($A47,S$3:S16,$A$3:$A16)</f>
        <v>35.293908756158174</v>
      </c>
      <c r="T47" s="114">
        <f>_xlfn.FORECAST.ETS($A47,T$3:T16,$A$3:$A16)</f>
        <v>2.4973852003698624</v>
      </c>
      <c r="U47" s="114">
        <f>_xlfn.FORECAST.ETS($A47,U$3:U16,$A$3:$A16)</f>
        <v>22.495687017793877</v>
      </c>
      <c r="V47" s="114">
        <f>_xlfn.FORECAST.ETS($A47,V$3:V16,$A$3:$A16)</f>
        <v>100.4624909820112</v>
      </c>
      <c r="W47" s="114">
        <f>_xlfn.FORECAST.ETS($A47,W$3:W16,$A$3:$A16)</f>
        <v>2.7993287953998225</v>
      </c>
      <c r="X47" s="114">
        <f>_xlfn.FORECAST.ETS($A47,X$3:X16,$A$3:$A16)</f>
        <v>4.111882994156435</v>
      </c>
      <c r="Y47" s="114">
        <f>_xlfn.FORECAST.ETS($A47,Y$3:Y16,$A$3:$A16)</f>
        <v>6.8836075349272674</v>
      </c>
      <c r="Z47" s="114">
        <f>_xlfn.FORECAST.ETS($A47,Z$3:Z16,$A$3:$A16)</f>
        <v>69.885491346231433</v>
      </c>
      <c r="AA47" s="114">
        <f>_xlfn.FORECAST.ETS($A47,AA$3:AA16,$A$3:$A16)</f>
        <v>17.2834</v>
      </c>
      <c r="AB47" s="114">
        <f>_xlfn.FORECAST.ETS($A47,AB$3:AB16,$A$3:$A16)</f>
        <v>110.38771202518613</v>
      </c>
      <c r="AC47" s="114">
        <f>_xlfn.FORECAST.ETS($A47,AC$3:AC16,$A$3:$A16)</f>
        <v>144.16410906788818</v>
      </c>
      <c r="AD47" s="114">
        <f>_xlfn.FORECAST.ETS($A47,AD$3:AD16,$A$3:$A16)</f>
        <v>30.992611950889312</v>
      </c>
    </row>
    <row r="48" spans="1:30" x14ac:dyDescent="0.35">
      <c r="A48" s="133">
        <v>2020</v>
      </c>
      <c r="B48" s="114">
        <f>_xlfn.FORECAST.ETS($A48,B$3:B17,$A$3:$A17)</f>
        <v>2878.7014959844773</v>
      </c>
      <c r="C48" s="114">
        <f>_xlfn.FORECAST.ETS($A48,C$3:C17,$A$3:$A17)</f>
        <v>35.708157132391236</v>
      </c>
      <c r="D48" s="114">
        <f>_xlfn.FORECAST.ETS($A48,D$3:D17,$A$3:$A17)</f>
        <v>1029.8418079777823</v>
      </c>
      <c r="E48" s="114">
        <f>_xlfn.FORECAST.ETS($A48,E$3:E17,$A$3:$A17)</f>
        <v>1939.4809946931666</v>
      </c>
      <c r="F48" s="114">
        <f>_xlfn.FORECAST.ETS($A48,F$3:F17,$A$3:$A17)</f>
        <v>375.53255141660054</v>
      </c>
      <c r="G48" s="114">
        <f>_xlfn.FORECAST.ETS($A48,G$3:G17,$A$3:$A17)</f>
        <v>425.93499999999995</v>
      </c>
      <c r="H48" s="114">
        <f>_xlfn.FORECAST.ETS($A48,H$3:H17,$A$3:$A17)</f>
        <v>130.51054384272857</v>
      </c>
      <c r="I48" s="114">
        <f>_xlfn.FORECAST.ETS($A48,I$3:I17,$A$3:$A17)</f>
        <v>23.400916982770031</v>
      </c>
      <c r="J48" s="114">
        <f>_xlfn.FORECAST.ETS($A48,J$3:J17,$A$3:$A17)</f>
        <v>15.635794781006053</v>
      </c>
      <c r="K48" s="114">
        <f>_xlfn.FORECAST.ETS($A48,K$3:K17,$A$3:$A17)</f>
        <v>82.700730457031668</v>
      </c>
      <c r="L48" s="114">
        <f>_xlfn.FORECAST.ETS($A48,L$3:L17,$A$3:$A17)</f>
        <v>280.97821438347063</v>
      </c>
      <c r="M48" s="114">
        <f>_xlfn.FORECAST.ETS($A48,M$3:M17,$A$3:$A17)</f>
        <v>13.372400752743419</v>
      </c>
      <c r="N48" s="114">
        <f>_xlfn.FORECAST.ETS($A48,N$3:N17,$A$3:$A17)</f>
        <v>0.49657793297464703</v>
      </c>
      <c r="O48" s="114">
        <f>_xlfn.FORECAST.ETS($A48,O$3:O17,$A$3:$A17)</f>
        <v>9.35904837207895E-2</v>
      </c>
      <c r="P48" s="114">
        <f>_xlfn.FORECAST.ETS($A48,P$3:P17,$A$3:$A17)</f>
        <v>3.7519922266086176</v>
      </c>
      <c r="Q48" s="114">
        <f>_xlfn.FORECAST.ETS($A48,Q$3:Q17,$A$3:$A17)</f>
        <v>12.150390918098372</v>
      </c>
      <c r="R48" s="114">
        <f>_xlfn.FORECAST.ETS($A48,R$3:R17,$A$3:$A17)</f>
        <v>49.232625943179869</v>
      </c>
      <c r="S48" s="114">
        <f>_xlfn.FORECAST.ETS($A48,S$3:S17,$A$3:$A17)</f>
        <v>35.814076869705247</v>
      </c>
      <c r="T48" s="114">
        <f>_xlfn.FORECAST.ETS($A48,T$3:T17,$A$3:$A17)</f>
        <v>2.5331217020743062</v>
      </c>
      <c r="U48" s="114">
        <f>_xlfn.FORECAST.ETS($A48,U$3:U17,$A$3:$A17)</f>
        <v>21.875750987749729</v>
      </c>
      <c r="V48" s="114">
        <f>_xlfn.FORECAST.ETS($A48,V$3:V17,$A$3:$A17)</f>
        <v>99.624709835957972</v>
      </c>
      <c r="W48" s="114">
        <f>_xlfn.FORECAST.ETS($A48,W$3:W17,$A$3:$A17)</f>
        <v>3.2445778669238767</v>
      </c>
      <c r="X48" s="114">
        <f>_xlfn.FORECAST.ETS($A48,X$3:X17,$A$3:$A17)</f>
        <v>3.4188382001452782</v>
      </c>
      <c r="Y48" s="114">
        <f>_xlfn.FORECAST.ETS($A48,Y$3:Y17,$A$3:$A17)</f>
        <v>7.1076958535958301</v>
      </c>
      <c r="Z48" s="114">
        <f>_xlfn.FORECAST.ETS($A48,Z$3:Z17,$A$3:$A17)</f>
        <v>66.705264225936602</v>
      </c>
      <c r="AA48" s="114">
        <f>_xlfn.FORECAST.ETS($A48,AA$3:AA17,$A$3:$A17)</f>
        <v>19.685632178807666</v>
      </c>
      <c r="AB48" s="114">
        <f>_xlfn.FORECAST.ETS($A48,AB$3:AB17,$A$3:$A17)</f>
        <v>110.52687460939973</v>
      </c>
      <c r="AC48" s="114">
        <f>_xlfn.FORECAST.ETS($A48,AC$3:AC17,$A$3:$A17)</f>
        <v>112.15309045005928</v>
      </c>
      <c r="AD48" s="114">
        <f>_xlfn.FORECAST.ETS($A48,AD$3:AD17,$A$3:$A17)</f>
        <v>16.167907394443841</v>
      </c>
    </row>
    <row r="49" spans="1:30" x14ac:dyDescent="0.35">
      <c r="A49" s="133">
        <v>2021</v>
      </c>
      <c r="B49" s="114">
        <f>_xlfn.FORECAST.ETS($A49,B$3:B18,$A$3:$A18)</f>
        <v>2837.4788985496766</v>
      </c>
      <c r="C49" s="114">
        <f>_xlfn.FORECAST.ETS($A49,C$3:C18,$A$3:$A18)</f>
        <v>29.016435529889964</v>
      </c>
      <c r="D49" s="114">
        <f>_xlfn.FORECAST.ETS($A49,D$3:D18,$A$3:$A18)</f>
        <v>961.87801209613099</v>
      </c>
      <c r="E49" s="114">
        <f>_xlfn.FORECAST.ETS($A49,E$3:E18,$A$3:$A18)</f>
        <v>1908.2515765250459</v>
      </c>
      <c r="F49" s="114">
        <f>_xlfn.FORECAST.ETS($A49,F$3:F18,$A$3:$A18)</f>
        <v>376.52464461488495</v>
      </c>
      <c r="G49" s="114">
        <f>_xlfn.FORECAST.ETS($A49,G$3:G18,$A$3:$A18)</f>
        <v>444.75057639281243</v>
      </c>
      <c r="H49" s="114">
        <f>_xlfn.FORECAST.ETS($A49,H$3:H18,$A$3:$A18)</f>
        <v>119.00212292347649</v>
      </c>
      <c r="I49" s="114">
        <f>_xlfn.FORECAST.ETS($A49,I$3:I18,$A$3:$A18)</f>
        <v>24.906960895703097</v>
      </c>
      <c r="J49" s="114">
        <f>_xlfn.FORECAST.ETS($A49,J$3:J18,$A$3:$A18)</f>
        <v>17.822022866953059</v>
      </c>
      <c r="K49" s="114">
        <f>_xlfn.FORECAST.ETS($A49,K$3:K18,$A$3:$A18)</f>
        <v>86.892323665960475</v>
      </c>
      <c r="L49" s="114">
        <f>_xlfn.FORECAST.ETS($A49,L$3:L18,$A$3:$A18)</f>
        <v>281.95523669089323</v>
      </c>
      <c r="M49" s="114">
        <f>_xlfn.FORECAST.ETS($A49,M$3:M18,$A$3:$A18)</f>
        <v>13.54240583535808</v>
      </c>
      <c r="N49" s="114">
        <f>_xlfn.FORECAST.ETS($A49,N$3:N18,$A$3:$A18)</f>
        <v>0.37329693832417693</v>
      </c>
      <c r="O49" s="114">
        <f>_xlfn.FORECAST.ETS($A49,O$3:O18,$A$3:$A18)</f>
        <v>0.1047562868380344</v>
      </c>
      <c r="P49" s="114">
        <f>_xlfn.FORECAST.ETS($A49,P$3:P18,$A$3:$A18)</f>
        <v>3.9628887785814966</v>
      </c>
      <c r="Q49" s="114">
        <f>_xlfn.FORECAST.ETS($A49,Q$3:Q18,$A$3:$A18)</f>
        <v>12.422328962839865</v>
      </c>
      <c r="R49" s="114">
        <f>_xlfn.FORECAST.ETS($A49,R$3:R18,$A$3:$A18)</f>
        <v>50.034000441051383</v>
      </c>
      <c r="S49" s="114">
        <f>_xlfn.FORECAST.ETS($A49,S$3:S18,$A$3:$A18)</f>
        <v>37.226467090848601</v>
      </c>
      <c r="T49" s="114">
        <f>_xlfn.FORECAST.ETS($A49,T$3:T18,$A$3:$A18)</f>
        <v>2.4232112221574114</v>
      </c>
      <c r="U49" s="114">
        <f>_xlfn.FORECAST.ETS($A49,U$3:U18,$A$3:$A18)</f>
        <v>22.092578486226561</v>
      </c>
      <c r="V49" s="114">
        <f>_xlfn.FORECAST.ETS($A49,V$3:V18,$A$3:$A18)</f>
        <v>99.599490162271479</v>
      </c>
      <c r="W49" s="114">
        <f>_xlfn.FORECAST.ETS($A49,W$3:W18,$A$3:$A18)</f>
        <v>5.5511376180420768</v>
      </c>
      <c r="X49" s="114">
        <f>_xlfn.FORECAST.ETS($A49,X$3:X18,$A$3:$A18)</f>
        <v>3.1334162269303993</v>
      </c>
      <c r="Y49" s="114">
        <f>_xlfn.FORECAST.ETS($A49,Y$3:Y18,$A$3:$A18)</f>
        <v>6.994715820171109</v>
      </c>
      <c r="Z49" s="114">
        <f>_xlfn.FORECAST.ETS($A49,Z$3:Z18,$A$3:$A18)</f>
        <v>62.580294950347231</v>
      </c>
      <c r="AA49" s="114">
        <f>_xlfn.FORECAST.ETS($A49,AA$3:AA18,$A$3:$A18)</f>
        <v>18.166244671061868</v>
      </c>
      <c r="AB49" s="114">
        <f>_xlfn.FORECAST.ETS($A49,AB$3:AB18,$A$3:$A18)</f>
        <v>110.4443917191988</v>
      </c>
      <c r="AC49" s="114">
        <f>_xlfn.FORECAST.ETS($A49,AC$3:AC18,$A$3:$A18)</f>
        <v>89.00001788493087</v>
      </c>
      <c r="AD49" s="114">
        <f>_xlfn.FORECAST.ETS($A49,AD$3:AD18,$A$3:$A18)</f>
        <v>10.610009757213358</v>
      </c>
    </row>
    <row r="50" spans="1:30" x14ac:dyDescent="0.35">
      <c r="A50" s="133">
        <v>2022</v>
      </c>
      <c r="B50" s="114">
        <f>_xlfn.FORECAST.ETS($A50,B$3:B19,$A$3:$A19)</f>
        <v>2851.9770357674729</v>
      </c>
      <c r="C50" s="114">
        <f>_xlfn.FORECAST.ETS($A50,C$3:C19,$A$3:$A19)</f>
        <v>33.171191146449921</v>
      </c>
      <c r="D50" s="114">
        <f>_xlfn.FORECAST.ETS($A50,D$3:D19,$A$3:$A19)</f>
        <v>966.03780609421631</v>
      </c>
      <c r="E50" s="114">
        <f>_xlfn.FORECAST.ETS($A50,E$3:E19,$A$3:$A19)</f>
        <v>1922.6488830511173</v>
      </c>
      <c r="F50" s="114">
        <f>_xlfn.FORECAST.ETS($A50,F$3:F19,$A$3:$A19)</f>
        <v>395.7412349907483</v>
      </c>
      <c r="G50" s="114">
        <f>_xlfn.FORECAST.ETS($A50,G$3:G19,$A$3:$A19)</f>
        <v>533.22521268450623</v>
      </c>
      <c r="H50" s="114">
        <f>_xlfn.FORECAST.ETS($A50,H$3:H19,$A$3:$A19)</f>
        <v>127.16071128047737</v>
      </c>
      <c r="I50" s="114">
        <f>_xlfn.FORECAST.ETS($A50,I$3:I19,$A$3:$A19)</f>
        <v>22.878765577044028</v>
      </c>
      <c r="J50" s="114">
        <f>_xlfn.FORECAST.ETS($A50,J$3:J19,$A$3:$A19)</f>
        <v>15.404525024851912</v>
      </c>
      <c r="K50" s="114">
        <f>_xlfn.FORECAST.ETS($A50,K$3:K19,$A$3:$A19)</f>
        <v>88.127107410732336</v>
      </c>
      <c r="L50" s="114">
        <f>_xlfn.FORECAST.ETS($A50,L$3:L19,$A$3:$A19)</f>
        <v>275.39449755493337</v>
      </c>
      <c r="M50" s="114">
        <f>_xlfn.FORECAST.ETS($A50,M$3:M19,$A$3:$A19)</f>
        <v>13.6804676206478</v>
      </c>
      <c r="N50" s="114">
        <f>_xlfn.FORECAST.ETS($A50,N$3:N19,$A$3:$A19)</f>
        <v>0.37570653448983066</v>
      </c>
      <c r="O50" s="114">
        <f>_xlfn.FORECAST.ETS($A50,O$3:O19,$A$3:$A19)</f>
        <v>0.10541297983898905</v>
      </c>
      <c r="P50" s="114">
        <f>_xlfn.FORECAST.ETS($A50,P$3:P19,$A$3:$A19)</f>
        <v>3.7955033275881056</v>
      </c>
      <c r="Q50" s="114">
        <f>_xlfn.FORECAST.ETS($A50,Q$3:Q19,$A$3:$A19)</f>
        <v>12.805836808625616</v>
      </c>
      <c r="R50" s="114">
        <f>_xlfn.FORECAST.ETS($A50,R$3:R19,$A$3:$A19)</f>
        <v>46.058364632644043</v>
      </c>
      <c r="S50" s="114">
        <f>_xlfn.FORECAST.ETS($A50,S$3:S19,$A$3:$A19)</f>
        <v>38.161283432372336</v>
      </c>
      <c r="T50" s="114">
        <f>_xlfn.FORECAST.ETS($A50,T$3:T19,$A$3:$A19)</f>
        <v>2.4874928968753136</v>
      </c>
      <c r="U50" s="114">
        <f>_xlfn.FORECAST.ETS($A50,U$3:U19,$A$3:$A19)</f>
        <v>23.835304518172194</v>
      </c>
      <c r="V50" s="114">
        <f>_xlfn.FORECAST.ETS($A50,V$3:V19,$A$3:$A19)</f>
        <v>94.542708222751244</v>
      </c>
      <c r="W50" s="114">
        <f>_xlfn.FORECAST.ETS($A50,W$3:W19,$A$3:$A19)</f>
        <v>3.6350183332619355</v>
      </c>
      <c r="X50" s="114">
        <f>_xlfn.FORECAST.ETS($A50,X$3:X19,$A$3:$A19)</f>
        <v>2.9344316947693274</v>
      </c>
      <c r="Y50" s="114">
        <f>_xlfn.FORECAST.ETS($A50,Y$3:Y19,$A$3:$A19)</f>
        <v>7.0072802252657906</v>
      </c>
      <c r="Z50" s="114">
        <f>_xlfn.FORECAST.ETS($A50,Z$3:Z19,$A$3:$A19)</f>
        <v>64.63361585019608</v>
      </c>
      <c r="AA50" s="114">
        <f>_xlfn.FORECAST.ETS($A50,AA$3:AA19,$A$3:$A19)</f>
        <v>11.261131089741554</v>
      </c>
      <c r="AB50" s="114">
        <f>_xlfn.FORECAST.ETS($A50,AB$3:AB19,$A$3:$A19)</f>
        <v>78.776672605176472</v>
      </c>
      <c r="AC50" s="114">
        <f>_xlfn.FORECAST.ETS($A50,AC$3:AC19,$A$3:$A19)</f>
        <v>82.812988706703877</v>
      </c>
      <c r="AD50" s="114">
        <f>_xlfn.FORECAST.ETS($A50,AD$3:AD19,$A$3:$A19)</f>
        <v>2.5661597370557709</v>
      </c>
    </row>
  </sheetData>
  <mergeCells count="2">
    <mergeCell ref="A1:C1"/>
    <mergeCell ref="F1:A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7324-B18C-44B4-8E47-C7A4BD436DFD}">
  <dimension ref="A1:AD53"/>
  <sheetViews>
    <sheetView topLeftCell="A7" workbookViewId="0">
      <selection activeCell="G29" sqref="G29"/>
    </sheetView>
  </sheetViews>
  <sheetFormatPr defaultColWidth="7.54296875" defaultRowHeight="10.5" x14ac:dyDescent="0.25"/>
  <cols>
    <col min="1" max="1" width="7.54296875" style="130"/>
    <col min="2" max="2" width="11.7265625" style="130" bestFit="1" customWidth="1"/>
    <col min="3" max="3" width="10" style="130" bestFit="1" customWidth="1"/>
    <col min="4" max="30" width="11.7265625" style="130" bestFit="1" customWidth="1"/>
    <col min="31" max="16384" width="7.54296875" style="130"/>
  </cols>
  <sheetData>
    <row r="1" spans="1:30" x14ac:dyDescent="0.25">
      <c r="A1" s="157"/>
      <c r="B1" s="157"/>
      <c r="C1" s="157"/>
      <c r="D1" s="129" t="s">
        <v>334</v>
      </c>
      <c r="F1" s="157" t="s">
        <v>332</v>
      </c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</row>
    <row r="2" spans="1:30" ht="104.5" x14ac:dyDescent="0.25">
      <c r="A2" s="135"/>
      <c r="B2" s="136" t="s">
        <v>325</v>
      </c>
      <c r="C2" s="136" t="s">
        <v>9</v>
      </c>
      <c r="D2" s="136" t="s">
        <v>12</v>
      </c>
      <c r="E2" s="136" t="s">
        <v>335</v>
      </c>
      <c r="F2" s="136" t="s">
        <v>305</v>
      </c>
      <c r="G2" s="136" t="s">
        <v>326</v>
      </c>
      <c r="H2" s="136" t="s">
        <v>306</v>
      </c>
      <c r="I2" s="136" t="s">
        <v>307</v>
      </c>
      <c r="J2" s="136" t="s">
        <v>308</v>
      </c>
      <c r="K2" s="136" t="s">
        <v>309</v>
      </c>
      <c r="L2" s="136" t="s">
        <v>149</v>
      </c>
      <c r="M2" s="136" t="s">
        <v>310</v>
      </c>
      <c r="N2" s="136" t="s">
        <v>311</v>
      </c>
      <c r="O2" s="136" t="s">
        <v>312</v>
      </c>
      <c r="P2" s="136" t="s">
        <v>313</v>
      </c>
      <c r="Q2" s="136" t="s">
        <v>314</v>
      </c>
      <c r="R2" s="136" t="s">
        <v>315</v>
      </c>
      <c r="S2" s="136" t="s">
        <v>316</v>
      </c>
      <c r="T2" s="136" t="s">
        <v>317</v>
      </c>
      <c r="U2" s="136" t="s">
        <v>318</v>
      </c>
      <c r="V2" s="136" t="s">
        <v>319</v>
      </c>
      <c r="W2" s="136" t="s">
        <v>321</v>
      </c>
      <c r="X2" s="136" t="s">
        <v>320</v>
      </c>
      <c r="Y2" s="136" t="s">
        <v>322</v>
      </c>
      <c r="Z2" s="136" t="s">
        <v>331</v>
      </c>
      <c r="AA2" s="136" t="s">
        <v>323</v>
      </c>
      <c r="AB2" s="136" t="s">
        <v>324</v>
      </c>
      <c r="AC2" s="136" t="s">
        <v>153</v>
      </c>
      <c r="AD2" s="136" t="s">
        <v>152</v>
      </c>
    </row>
    <row r="3" spans="1:30" x14ac:dyDescent="0.25">
      <c r="A3" s="130">
        <v>2005</v>
      </c>
      <c r="B3" s="137">
        <v>2727.1000000000004</v>
      </c>
      <c r="C3" s="137">
        <v>31.9</v>
      </c>
      <c r="D3" s="137">
        <v>802.2</v>
      </c>
      <c r="E3" s="137">
        <v>1956.8</v>
      </c>
      <c r="F3" s="137">
        <v>425.8</v>
      </c>
      <c r="G3" s="137">
        <v>305.49999999999994</v>
      </c>
      <c r="H3" s="137">
        <v>82.3</v>
      </c>
      <c r="I3" s="137">
        <v>17.899999999999999</v>
      </c>
      <c r="J3" s="137">
        <v>21.4</v>
      </c>
      <c r="K3" s="137">
        <v>59.599999999999994</v>
      </c>
      <c r="L3" s="137">
        <v>303.5</v>
      </c>
      <c r="M3" s="137">
        <v>15.4</v>
      </c>
      <c r="N3" s="137">
        <v>2.2999999999999998</v>
      </c>
      <c r="O3" s="137">
        <v>0.2</v>
      </c>
      <c r="P3" s="137">
        <v>3.5999999999999996</v>
      </c>
      <c r="Q3" s="137">
        <v>13.3</v>
      </c>
      <c r="R3" s="137">
        <v>35.900000000000006</v>
      </c>
      <c r="S3" s="137">
        <v>36.9</v>
      </c>
      <c r="T3" s="137">
        <v>2.8</v>
      </c>
      <c r="U3" s="137">
        <v>23.400000000000002</v>
      </c>
      <c r="V3" s="137">
        <v>140.70000000000002</v>
      </c>
      <c r="W3" s="137">
        <v>8.1999999999999993</v>
      </c>
      <c r="X3" s="137">
        <v>4.9000000000000004</v>
      </c>
      <c r="Y3" s="137">
        <v>9.9</v>
      </c>
      <c r="Z3" s="137">
        <v>42.7</v>
      </c>
      <c r="AA3" s="137">
        <v>8.7999999999999989</v>
      </c>
      <c r="AB3" s="137">
        <v>109.4</v>
      </c>
      <c r="AC3" s="137">
        <v>197.40000000000003</v>
      </c>
      <c r="AD3" s="137">
        <v>85</v>
      </c>
    </row>
    <row r="4" spans="1:30" x14ac:dyDescent="0.25">
      <c r="A4" s="130">
        <v>2006</v>
      </c>
      <c r="B4" s="137">
        <v>2991.900000000001</v>
      </c>
      <c r="C4" s="137">
        <v>32.1</v>
      </c>
      <c r="D4" s="137">
        <v>812.7</v>
      </c>
      <c r="E4" s="137">
        <v>2211.3000000000006</v>
      </c>
      <c r="F4" s="137">
        <v>442.10000000000008</v>
      </c>
      <c r="G4" s="137">
        <v>316.79999999999995</v>
      </c>
      <c r="H4" s="137">
        <v>82.899999999999991</v>
      </c>
      <c r="I4" s="137">
        <v>15.9</v>
      </c>
      <c r="J4" s="137">
        <v>20.100000000000001</v>
      </c>
      <c r="K4" s="137">
        <v>64.100000000000009</v>
      </c>
      <c r="L4" s="137">
        <v>302.5</v>
      </c>
      <c r="M4" s="137">
        <v>27</v>
      </c>
      <c r="N4" s="137">
        <v>4.5</v>
      </c>
      <c r="O4" s="137">
        <v>0.4</v>
      </c>
      <c r="P4" s="137">
        <v>6.4</v>
      </c>
      <c r="Q4" s="137">
        <v>25.8</v>
      </c>
      <c r="R4" s="137">
        <v>54.6</v>
      </c>
      <c r="S4" s="137">
        <v>64.8</v>
      </c>
      <c r="T4" s="137">
        <v>4.9000000000000004</v>
      </c>
      <c r="U4" s="137">
        <v>36.700000000000003</v>
      </c>
      <c r="V4" s="137">
        <v>238</v>
      </c>
      <c r="W4" s="137">
        <v>17.399999999999999</v>
      </c>
      <c r="X4" s="137">
        <v>9.6</v>
      </c>
      <c r="Y4" s="137">
        <v>20.3</v>
      </c>
      <c r="Z4" s="137">
        <v>47.800000000000004</v>
      </c>
      <c r="AA4" s="137">
        <v>10.9</v>
      </c>
      <c r="AB4" s="137">
        <v>112.3</v>
      </c>
      <c r="AC4" s="137">
        <v>205.20000000000002</v>
      </c>
      <c r="AD4" s="137">
        <v>80.300000000000011</v>
      </c>
    </row>
    <row r="5" spans="1:30" x14ac:dyDescent="0.25">
      <c r="A5" s="130">
        <v>2007</v>
      </c>
      <c r="B5" s="137">
        <v>2808.12</v>
      </c>
      <c r="C5" s="137">
        <v>31.6</v>
      </c>
      <c r="D5" s="137">
        <v>830.5</v>
      </c>
      <c r="E5" s="137">
        <v>2009.22</v>
      </c>
      <c r="F5" s="137">
        <v>432.8</v>
      </c>
      <c r="G5" s="137">
        <v>326.60000000000002</v>
      </c>
      <c r="H5" s="137">
        <v>86.1</v>
      </c>
      <c r="I5" s="137">
        <v>22.299999999999997</v>
      </c>
      <c r="J5" s="137">
        <v>20.599999999999998</v>
      </c>
      <c r="K5" s="137">
        <v>69.400000000000006</v>
      </c>
      <c r="L5" s="137">
        <v>301.73</v>
      </c>
      <c r="M5" s="137">
        <v>15.41</v>
      </c>
      <c r="N5" s="137">
        <v>1.9800000000000002</v>
      </c>
      <c r="O5" s="137">
        <v>0.21000000000000002</v>
      </c>
      <c r="P5" s="137">
        <v>3.7</v>
      </c>
      <c r="Q5" s="137">
        <v>13.2</v>
      </c>
      <c r="R5" s="137">
        <v>34.520000000000003</v>
      </c>
      <c r="S5" s="137">
        <v>35.6</v>
      </c>
      <c r="T5" s="137">
        <v>2.76</v>
      </c>
      <c r="U5" s="137">
        <v>25</v>
      </c>
      <c r="V5" s="137">
        <v>136.9</v>
      </c>
      <c r="W5" s="137">
        <v>7.3900000000000006</v>
      </c>
      <c r="X5" s="137">
        <v>4.0999999999999996</v>
      </c>
      <c r="Y5" s="137">
        <v>8.2099999999999991</v>
      </c>
      <c r="Z5" s="137">
        <v>46.3</v>
      </c>
      <c r="AA5" s="137">
        <v>11.2</v>
      </c>
      <c r="AB5" s="137">
        <v>115</v>
      </c>
      <c r="AC5" s="137">
        <v>203.91000000000003</v>
      </c>
      <c r="AD5" s="137">
        <v>84.3</v>
      </c>
    </row>
    <row r="6" spans="1:30" x14ac:dyDescent="0.25">
      <c r="A6" s="130">
        <v>2008</v>
      </c>
      <c r="B6" s="137">
        <v>2825.6200000000003</v>
      </c>
      <c r="C6" s="137">
        <v>37.6</v>
      </c>
      <c r="D6" s="137">
        <v>819.2</v>
      </c>
      <c r="E6" s="137">
        <v>2044.0200000000004</v>
      </c>
      <c r="F6" s="137">
        <v>438.20000000000005</v>
      </c>
      <c r="G6" s="137">
        <v>339.90000000000003</v>
      </c>
      <c r="H6" s="137">
        <v>85.800000000000011</v>
      </c>
      <c r="I6" s="137">
        <v>22.14</v>
      </c>
      <c r="J6" s="137">
        <v>20.72</v>
      </c>
      <c r="K6" s="137">
        <v>71.100000000000009</v>
      </c>
      <c r="L6" s="137">
        <v>299.29999999999995</v>
      </c>
      <c r="M6" s="137">
        <v>15.32</v>
      </c>
      <c r="N6" s="137">
        <v>1.96</v>
      </c>
      <c r="O6" s="137">
        <v>0.21000000000000002</v>
      </c>
      <c r="P6" s="137">
        <v>3.91</v>
      </c>
      <c r="Q6" s="137">
        <v>14.2</v>
      </c>
      <c r="R6" s="137">
        <v>35.700000000000003</v>
      </c>
      <c r="S6" s="137">
        <v>32.9</v>
      </c>
      <c r="T6" s="137">
        <v>2.86</v>
      </c>
      <c r="U6" s="137">
        <v>27.5</v>
      </c>
      <c r="V6" s="137">
        <v>135.30000000000001</v>
      </c>
      <c r="W6" s="137">
        <v>9.61</v>
      </c>
      <c r="X6" s="137">
        <v>5.4</v>
      </c>
      <c r="Y6" s="137">
        <v>9.7100000000000009</v>
      </c>
      <c r="Z6" s="137">
        <v>50.599999999999994</v>
      </c>
      <c r="AA6" s="137">
        <v>11.180000000000001</v>
      </c>
      <c r="AB6" s="137">
        <v>114.72000000000001</v>
      </c>
      <c r="AC6" s="137">
        <v>210.03</v>
      </c>
      <c r="AD6" s="137">
        <v>85.75</v>
      </c>
    </row>
    <row r="7" spans="1:30" x14ac:dyDescent="0.25">
      <c r="A7" s="130">
        <v>2009</v>
      </c>
      <c r="B7" s="137">
        <v>2751.33</v>
      </c>
      <c r="C7" s="137">
        <v>32.099999999999994</v>
      </c>
      <c r="D7" s="137">
        <v>816.1</v>
      </c>
      <c r="E7" s="137">
        <v>1967.3299999999997</v>
      </c>
      <c r="F7" s="137">
        <v>407.8</v>
      </c>
      <c r="G7" s="137">
        <v>341.7</v>
      </c>
      <c r="H7" s="137">
        <v>87.3</v>
      </c>
      <c r="I7" s="137">
        <v>22.700000000000003</v>
      </c>
      <c r="J7" s="137">
        <v>20.019999999999996</v>
      </c>
      <c r="K7" s="137">
        <v>64.400000000000006</v>
      </c>
      <c r="L7" s="137">
        <v>281.89999999999998</v>
      </c>
      <c r="M7" s="137">
        <v>14.5</v>
      </c>
      <c r="N7" s="137">
        <v>2.2000000000000002</v>
      </c>
      <c r="O7" s="137">
        <v>0.2</v>
      </c>
      <c r="P7" s="137">
        <v>3.9000000000000004</v>
      </c>
      <c r="Q7" s="137">
        <v>12.5</v>
      </c>
      <c r="R7" s="137">
        <v>36.299999999999997</v>
      </c>
      <c r="S7" s="137">
        <v>36.900000000000006</v>
      </c>
      <c r="T7" s="137">
        <v>2.5999999999999996</v>
      </c>
      <c r="U7" s="137">
        <v>24.900000000000002</v>
      </c>
      <c r="V7" s="137">
        <v>122.2</v>
      </c>
      <c r="W7" s="137">
        <v>10.399999999999999</v>
      </c>
      <c r="X7" s="137">
        <v>4.8</v>
      </c>
      <c r="Y7" s="137">
        <v>8.6000000000000014</v>
      </c>
      <c r="Z7" s="137">
        <v>54</v>
      </c>
      <c r="AA7" s="137">
        <v>11.11</v>
      </c>
      <c r="AB7" s="137">
        <v>100.74999999999997</v>
      </c>
      <c r="AC7" s="137">
        <v>215.83</v>
      </c>
      <c r="AD7" s="137">
        <v>79.820000000000007</v>
      </c>
    </row>
    <row r="8" spans="1:30" x14ac:dyDescent="0.25">
      <c r="A8" s="130">
        <v>2010</v>
      </c>
      <c r="B8" s="137">
        <v>2892.7800000000007</v>
      </c>
      <c r="C8" s="137">
        <v>30.299999999999997</v>
      </c>
      <c r="D8" s="137">
        <v>853.30000000000007</v>
      </c>
      <c r="E8" s="137">
        <v>2069.7799999999997</v>
      </c>
      <c r="F8" s="137">
        <v>431.4</v>
      </c>
      <c r="G8" s="137">
        <v>359.90000000000003</v>
      </c>
      <c r="H8" s="137">
        <v>93.9</v>
      </c>
      <c r="I8" s="137">
        <v>22.04</v>
      </c>
      <c r="J8" s="137">
        <v>18.060000000000002</v>
      </c>
      <c r="K8" s="137">
        <v>66.11</v>
      </c>
      <c r="L8" s="137">
        <v>298.8</v>
      </c>
      <c r="M8" s="137">
        <v>15.52</v>
      </c>
      <c r="N8" s="137">
        <v>2.4500000000000002</v>
      </c>
      <c r="O8" s="137">
        <v>0.23</v>
      </c>
      <c r="P8" s="137">
        <v>4.01</v>
      </c>
      <c r="Q8" s="137">
        <v>13.91</v>
      </c>
      <c r="R8" s="137">
        <v>39.5</v>
      </c>
      <c r="S8" s="137">
        <v>40.239999999999995</v>
      </c>
      <c r="T8" s="137">
        <v>3.2800000000000002</v>
      </c>
      <c r="U8" s="137">
        <v>25.77</v>
      </c>
      <c r="V8" s="137">
        <v>128.80000000000001</v>
      </c>
      <c r="W8" s="137">
        <v>9.3500000000000014</v>
      </c>
      <c r="X8" s="137">
        <v>5.21</v>
      </c>
      <c r="Y8" s="137">
        <v>9.01</v>
      </c>
      <c r="Z8" s="137">
        <v>57.400000000000006</v>
      </c>
      <c r="AA8" s="137">
        <v>11.11</v>
      </c>
      <c r="AB8" s="137">
        <v>110.91999999999999</v>
      </c>
      <c r="AC8" s="137">
        <v>220.03</v>
      </c>
      <c r="AD8" s="137">
        <v>82.83</v>
      </c>
    </row>
    <row r="9" spans="1:30" x14ac:dyDescent="0.25">
      <c r="A9" s="130">
        <v>2011</v>
      </c>
      <c r="B9" s="137">
        <v>2931.23</v>
      </c>
      <c r="C9" s="137">
        <v>36.699999999999996</v>
      </c>
      <c r="D9" s="137">
        <v>847.7</v>
      </c>
      <c r="E9" s="137">
        <v>2120.2300000000005</v>
      </c>
      <c r="F9" s="137">
        <v>436.8</v>
      </c>
      <c r="G9" s="137">
        <v>374.60000000000008</v>
      </c>
      <c r="H9" s="137">
        <v>96.3</v>
      </c>
      <c r="I9" s="137">
        <v>23.369999999999997</v>
      </c>
      <c r="J9" s="137">
        <v>17.649999999999999</v>
      </c>
      <c r="K9" s="137">
        <v>67.3</v>
      </c>
      <c r="L9" s="137">
        <v>305.60000000000002</v>
      </c>
      <c r="M9" s="137">
        <v>16.3</v>
      </c>
      <c r="N9" s="137">
        <v>2</v>
      </c>
      <c r="O9" s="137">
        <v>0.2</v>
      </c>
      <c r="P9" s="137">
        <v>3.9000000000000004</v>
      </c>
      <c r="Q9" s="137">
        <v>14.100000000000001</v>
      </c>
      <c r="R9" s="137">
        <v>41.5</v>
      </c>
      <c r="S9" s="137">
        <v>38.700000000000003</v>
      </c>
      <c r="T9" s="137">
        <v>3.2</v>
      </c>
      <c r="U9" s="137">
        <v>27</v>
      </c>
      <c r="V9" s="137">
        <v>131.5</v>
      </c>
      <c r="W9" s="137">
        <v>8.7000000000000011</v>
      </c>
      <c r="X9" s="137">
        <v>5.0999999999999996</v>
      </c>
      <c r="Y9" s="137">
        <v>8.6999999999999993</v>
      </c>
      <c r="Z9" s="137">
        <v>60.7</v>
      </c>
      <c r="AA9" s="137">
        <v>10.91</v>
      </c>
      <c r="AB9" s="137">
        <v>116.33</v>
      </c>
      <c r="AC9" s="137">
        <v>226.64000000000001</v>
      </c>
      <c r="AD9" s="137">
        <v>83.13</v>
      </c>
    </row>
    <row r="10" spans="1:30" x14ac:dyDescent="0.25">
      <c r="A10" s="130">
        <v>2012</v>
      </c>
      <c r="B10" s="137">
        <v>2928.4700000000003</v>
      </c>
      <c r="C10" s="137">
        <v>32.4</v>
      </c>
      <c r="D10" s="137">
        <v>846.99999999999989</v>
      </c>
      <c r="E10" s="137">
        <v>2113.8700000000003</v>
      </c>
      <c r="F10" s="137">
        <v>438.59999999999997</v>
      </c>
      <c r="G10" s="137">
        <v>393.59999999999997</v>
      </c>
      <c r="H10" s="137">
        <v>96.100000000000009</v>
      </c>
      <c r="I10" s="137">
        <v>21.2</v>
      </c>
      <c r="J10" s="137">
        <v>10.050000000000001</v>
      </c>
      <c r="K10" s="137">
        <v>70.400000000000006</v>
      </c>
      <c r="L10" s="137">
        <v>298.10000000000002</v>
      </c>
      <c r="M10" s="137">
        <v>16.399999999999999</v>
      </c>
      <c r="N10" s="137">
        <v>1.8000000000000003</v>
      </c>
      <c r="O10" s="137">
        <v>0.2</v>
      </c>
      <c r="P10" s="137">
        <v>3.8000000000000003</v>
      </c>
      <c r="Q10" s="137">
        <v>15</v>
      </c>
      <c r="R10" s="137">
        <v>43.2</v>
      </c>
      <c r="S10" s="137">
        <v>38.6</v>
      </c>
      <c r="T10" s="137">
        <v>3.1000000000000005</v>
      </c>
      <c r="U10" s="137">
        <v>28.5</v>
      </c>
      <c r="V10" s="137">
        <v>122.9</v>
      </c>
      <c r="W10" s="137">
        <v>9.2000000000000011</v>
      </c>
      <c r="X10" s="137">
        <v>4.9000000000000004</v>
      </c>
      <c r="Y10" s="137">
        <v>9</v>
      </c>
      <c r="Z10" s="137">
        <v>58.6</v>
      </c>
      <c r="AA10" s="137">
        <v>12.5</v>
      </c>
      <c r="AB10" s="137">
        <v>111.22</v>
      </c>
      <c r="AC10" s="137">
        <v>226.14000000000001</v>
      </c>
      <c r="AD10" s="137">
        <v>80.760000000000005</v>
      </c>
    </row>
    <row r="11" spans="1:30" x14ac:dyDescent="0.25">
      <c r="A11" s="130">
        <v>2013</v>
      </c>
      <c r="B11" s="137">
        <v>2937.7799999999997</v>
      </c>
      <c r="C11" s="137">
        <v>34.9</v>
      </c>
      <c r="D11" s="137">
        <v>885.49999999999989</v>
      </c>
      <c r="E11" s="137">
        <v>2087.1799999999998</v>
      </c>
      <c r="F11" s="137">
        <v>408.20000000000005</v>
      </c>
      <c r="G11" s="137">
        <v>398.59999999999997</v>
      </c>
      <c r="H11" s="137">
        <v>99.3</v>
      </c>
      <c r="I11" s="137">
        <v>23.31</v>
      </c>
      <c r="J11" s="137">
        <v>15.23</v>
      </c>
      <c r="K11" s="137">
        <v>68.73</v>
      </c>
      <c r="L11" s="137">
        <v>290.63</v>
      </c>
      <c r="M11" s="137">
        <v>15.49</v>
      </c>
      <c r="N11" s="137">
        <v>1.8000000000000003</v>
      </c>
      <c r="O11" s="137">
        <v>0.21000000000000002</v>
      </c>
      <c r="P11" s="137">
        <v>3.1</v>
      </c>
      <c r="Q11" s="137">
        <v>14.01</v>
      </c>
      <c r="R11" s="137">
        <v>48.6</v>
      </c>
      <c r="S11" s="137">
        <v>36.39</v>
      </c>
      <c r="T11" s="137">
        <v>3.46</v>
      </c>
      <c r="U11" s="137">
        <v>27.710000000000004</v>
      </c>
      <c r="V11" s="137">
        <v>117.00000000000001</v>
      </c>
      <c r="W11" s="137">
        <v>8.7100000000000009</v>
      </c>
      <c r="X11" s="137">
        <v>4.51</v>
      </c>
      <c r="Y11" s="137">
        <v>8.2199999999999989</v>
      </c>
      <c r="Z11" s="137">
        <v>56.11</v>
      </c>
      <c r="AA11" s="137">
        <v>13.1</v>
      </c>
      <c r="AB11" s="137">
        <v>111.12999999999998</v>
      </c>
      <c r="AC11" s="137">
        <v>232.93999999999997</v>
      </c>
      <c r="AD11" s="137">
        <v>80.69</v>
      </c>
    </row>
    <row r="12" spans="1:30" x14ac:dyDescent="0.25">
      <c r="A12" s="130">
        <v>2014</v>
      </c>
      <c r="B12" s="137">
        <v>2936.0709999999999</v>
      </c>
      <c r="C12" s="137">
        <v>36.900000000000006</v>
      </c>
      <c r="D12" s="137">
        <v>853.8</v>
      </c>
      <c r="E12" s="137">
        <v>2119.1709999999998</v>
      </c>
      <c r="F12" s="137">
        <v>403.59999999999997</v>
      </c>
      <c r="G12" s="137">
        <v>419.20000000000005</v>
      </c>
      <c r="H12" s="137">
        <v>106.1</v>
      </c>
      <c r="I12" s="137">
        <v>25.91</v>
      </c>
      <c r="J12" s="137">
        <v>17.32</v>
      </c>
      <c r="K12" s="137">
        <v>77.41</v>
      </c>
      <c r="L12" s="137">
        <v>283.52</v>
      </c>
      <c r="M12" s="137">
        <v>14.143999999999998</v>
      </c>
      <c r="N12" s="137">
        <v>1.0329999999999999</v>
      </c>
      <c r="O12" s="137">
        <v>0.23</v>
      </c>
      <c r="P12" s="137">
        <v>3.5</v>
      </c>
      <c r="Q12" s="137">
        <v>12.81</v>
      </c>
      <c r="R12" s="137">
        <v>46.5</v>
      </c>
      <c r="S12" s="137">
        <v>36.299999999999997</v>
      </c>
      <c r="T12" s="137">
        <v>2.6</v>
      </c>
      <c r="U12" s="137">
        <v>27.920999999999999</v>
      </c>
      <c r="V12" s="137">
        <v>119.00000000000001</v>
      </c>
      <c r="W12" s="137">
        <v>5.5400000000000009</v>
      </c>
      <c r="X12" s="137">
        <v>4.1210000000000004</v>
      </c>
      <c r="Y12" s="137">
        <v>8.92</v>
      </c>
      <c r="Z12" s="137">
        <v>58.51</v>
      </c>
      <c r="AA12" s="137">
        <v>13.200000000000001</v>
      </c>
      <c r="AB12" s="137">
        <v>108.94199999999999</v>
      </c>
      <c r="AC12" s="137">
        <v>237.34</v>
      </c>
      <c r="AD12" s="137">
        <v>85.5</v>
      </c>
    </row>
    <row r="13" spans="1:30" x14ac:dyDescent="0.25">
      <c r="A13" s="130">
        <v>2015</v>
      </c>
      <c r="B13" s="137">
        <v>2922.4802</v>
      </c>
      <c r="C13" s="137">
        <v>38.300000000000004</v>
      </c>
      <c r="D13" s="137">
        <v>880.5</v>
      </c>
      <c r="E13" s="137">
        <v>2080.2802000000001</v>
      </c>
      <c r="F13" s="137">
        <v>384.2</v>
      </c>
      <c r="G13" s="137">
        <v>404.09999999999997</v>
      </c>
      <c r="H13" s="137">
        <v>109.2</v>
      </c>
      <c r="I13" s="137">
        <v>25.419999999999998</v>
      </c>
      <c r="J13" s="137">
        <v>16.009999999999998</v>
      </c>
      <c r="K13" s="137">
        <v>78.80019999999999</v>
      </c>
      <c r="L13" s="137">
        <v>274.21000000000004</v>
      </c>
      <c r="M13" s="137">
        <v>13.303000000000001</v>
      </c>
      <c r="N13" s="137">
        <v>1.0209999999999999</v>
      </c>
      <c r="O13" s="137">
        <v>0.20800000000000002</v>
      </c>
      <c r="P13" s="137">
        <v>2.3010000000000002</v>
      </c>
      <c r="Q13" s="137">
        <v>12.801</v>
      </c>
      <c r="R13" s="137">
        <v>45.8</v>
      </c>
      <c r="S13" s="137">
        <v>37.5</v>
      </c>
      <c r="T13" s="137">
        <v>2.5999999999999996</v>
      </c>
      <c r="U13" s="137">
        <v>23.120999999999999</v>
      </c>
      <c r="V13" s="137">
        <v>118.69999999999999</v>
      </c>
      <c r="W13" s="137">
        <v>4.74</v>
      </c>
      <c r="X13" s="137">
        <v>3.601</v>
      </c>
      <c r="Y13" s="137">
        <v>7.81</v>
      </c>
      <c r="Z13" s="137">
        <v>62.01</v>
      </c>
      <c r="AA13" s="137">
        <v>15.3</v>
      </c>
      <c r="AB13" s="137">
        <v>107.74400000000001</v>
      </c>
      <c r="AC13" s="137">
        <v>251.15</v>
      </c>
      <c r="AD13" s="137">
        <v>78.63000000000001</v>
      </c>
    </row>
    <row r="14" spans="1:30" x14ac:dyDescent="0.25">
      <c r="A14" s="130">
        <v>2016</v>
      </c>
      <c r="B14" s="137">
        <v>2963.6610000000001</v>
      </c>
      <c r="C14" s="137">
        <v>31.1</v>
      </c>
      <c r="D14" s="137">
        <v>904.39999999999986</v>
      </c>
      <c r="E14" s="137">
        <v>2090.3609999999999</v>
      </c>
      <c r="F14" s="137">
        <v>380.90000000000003</v>
      </c>
      <c r="G14" s="137">
        <v>407</v>
      </c>
      <c r="H14" s="137">
        <v>106.7</v>
      </c>
      <c r="I14" s="137">
        <v>20.301000000000002</v>
      </c>
      <c r="J14" s="137">
        <v>15.983000000000001</v>
      </c>
      <c r="K14" s="137">
        <v>81.231999999999999</v>
      </c>
      <c r="L14" s="137">
        <v>278.20800000000003</v>
      </c>
      <c r="M14" s="137">
        <v>14.804</v>
      </c>
      <c r="N14" s="137">
        <v>0.90500000000000003</v>
      </c>
      <c r="O14" s="137">
        <v>0.13999999999999999</v>
      </c>
      <c r="P14" s="137">
        <v>3.9000000000000004</v>
      </c>
      <c r="Q14" s="137">
        <v>13.608000000000001</v>
      </c>
      <c r="R14" s="137">
        <v>42.6</v>
      </c>
      <c r="S14" s="137">
        <v>38</v>
      </c>
      <c r="T14" s="137">
        <v>2.5629999999999997</v>
      </c>
      <c r="U14" s="137">
        <v>23.445</v>
      </c>
      <c r="V14" s="137">
        <v>117.70399999999999</v>
      </c>
      <c r="W14" s="137">
        <v>6.14</v>
      </c>
      <c r="X14" s="137">
        <v>5.0019999999999998</v>
      </c>
      <c r="Y14" s="137">
        <v>8.4130000000000003</v>
      </c>
      <c r="Z14" s="137">
        <v>63.682000000000002</v>
      </c>
      <c r="AA14" s="137">
        <v>22.536999999999999</v>
      </c>
      <c r="AB14" s="137">
        <v>111.514</v>
      </c>
      <c r="AC14" s="137">
        <v>240.64400000000003</v>
      </c>
      <c r="AD14" s="137">
        <v>84.436000000000007</v>
      </c>
    </row>
    <row r="15" spans="1:30" x14ac:dyDescent="0.25">
      <c r="A15" s="130">
        <v>2017</v>
      </c>
      <c r="B15" s="137">
        <v>2759.6389999999997</v>
      </c>
      <c r="C15" s="137">
        <v>33.200000000000003</v>
      </c>
      <c r="D15" s="137">
        <v>920.9</v>
      </c>
      <c r="E15" s="137">
        <v>1871.9389999999999</v>
      </c>
      <c r="F15" s="137">
        <v>380.40000000000003</v>
      </c>
      <c r="G15" s="137">
        <v>404.8</v>
      </c>
      <c r="H15" s="137">
        <v>116.10000000000001</v>
      </c>
      <c r="I15" s="137">
        <v>21.27</v>
      </c>
      <c r="J15" s="137">
        <v>17.7</v>
      </c>
      <c r="K15" s="137">
        <v>78.599999999999994</v>
      </c>
      <c r="L15" s="137">
        <v>285.02</v>
      </c>
      <c r="M15" s="137">
        <v>15.363999999999999</v>
      </c>
      <c r="N15" s="137">
        <v>1.012</v>
      </c>
      <c r="O15" s="137">
        <v>0.02</v>
      </c>
      <c r="P15" s="137">
        <v>3.9</v>
      </c>
      <c r="Q15" s="137">
        <v>12.7</v>
      </c>
      <c r="R15" s="137">
        <v>46.801000000000002</v>
      </c>
      <c r="S15" s="137">
        <v>39.200000000000003</v>
      </c>
      <c r="T15" s="137">
        <v>2.76</v>
      </c>
      <c r="U15" s="137">
        <v>23.04</v>
      </c>
      <c r="V15" s="137">
        <v>119.51</v>
      </c>
      <c r="W15" s="137">
        <v>3</v>
      </c>
      <c r="X15" s="137">
        <v>5.2</v>
      </c>
      <c r="Y15" s="137">
        <v>8.93</v>
      </c>
      <c r="Z15" s="137">
        <v>66.900000000000006</v>
      </c>
      <c r="AA15" s="137">
        <v>23.52</v>
      </c>
      <c r="AB15" s="137">
        <v>112.71</v>
      </c>
      <c r="AC15" s="137">
        <v>80.841999999999999</v>
      </c>
      <c r="AD15" s="137">
        <v>2.64</v>
      </c>
    </row>
    <row r="16" spans="1:30" x14ac:dyDescent="0.25">
      <c r="A16" s="130">
        <v>2018</v>
      </c>
      <c r="B16" s="137">
        <v>2830.1360000000004</v>
      </c>
      <c r="C16" s="137">
        <v>33</v>
      </c>
      <c r="D16" s="137">
        <v>974</v>
      </c>
      <c r="E16" s="137">
        <v>1889.136</v>
      </c>
      <c r="F16" s="137">
        <v>392.1</v>
      </c>
      <c r="G16" s="137">
        <v>414.9</v>
      </c>
      <c r="H16" s="137">
        <v>123.7</v>
      </c>
      <c r="I16" s="137">
        <v>21.800000000000004</v>
      </c>
      <c r="J16" s="137">
        <v>18.18</v>
      </c>
      <c r="K16" s="137">
        <v>79.900000000000006</v>
      </c>
      <c r="L16" s="137">
        <v>286.52</v>
      </c>
      <c r="M16" s="137">
        <v>14.933</v>
      </c>
      <c r="N16" s="137">
        <v>0.91999999999999993</v>
      </c>
      <c r="O16" s="137">
        <v>0.13</v>
      </c>
      <c r="P16" s="137">
        <v>4.8099999999999996</v>
      </c>
      <c r="Q16" s="137">
        <v>13.9</v>
      </c>
      <c r="R16" s="137">
        <v>47.8</v>
      </c>
      <c r="S16" s="137">
        <v>38.799999999999997</v>
      </c>
      <c r="T16" s="137">
        <v>2.75</v>
      </c>
      <c r="U16" s="137">
        <v>21.65</v>
      </c>
      <c r="V16" s="137">
        <v>120.50999999999999</v>
      </c>
      <c r="W16" s="137">
        <v>3</v>
      </c>
      <c r="X16" s="137">
        <v>5.0999999999999996</v>
      </c>
      <c r="Y16" s="137">
        <v>9.01</v>
      </c>
      <c r="Z16" s="137">
        <v>68.400000000000006</v>
      </c>
      <c r="AA16" s="137">
        <v>16.433</v>
      </c>
      <c r="AB16" s="137">
        <v>114.42</v>
      </c>
      <c r="AC16" s="137">
        <v>66.73</v>
      </c>
      <c r="AD16" s="137">
        <v>2.74</v>
      </c>
    </row>
    <row r="17" spans="1:30" x14ac:dyDescent="0.25">
      <c r="A17" s="130">
        <v>2019</v>
      </c>
      <c r="B17" s="137">
        <v>2858.7380000000003</v>
      </c>
      <c r="C17" s="137">
        <v>29.9</v>
      </c>
      <c r="D17" s="137">
        <v>989.19999999999993</v>
      </c>
      <c r="E17" s="137">
        <v>1899.4379999999999</v>
      </c>
      <c r="F17" s="137">
        <v>379.40000000000003</v>
      </c>
      <c r="G17" s="137">
        <v>417.5</v>
      </c>
      <c r="H17" s="137">
        <v>138.79999999999998</v>
      </c>
      <c r="I17" s="137">
        <v>23.79</v>
      </c>
      <c r="J17" s="137">
        <v>17.75</v>
      </c>
      <c r="K17" s="137">
        <v>80.301000000000002</v>
      </c>
      <c r="L17" s="137">
        <v>291.32</v>
      </c>
      <c r="M17" s="137">
        <v>15.102</v>
      </c>
      <c r="N17" s="137">
        <v>0.89999999999999991</v>
      </c>
      <c r="O17" s="137">
        <v>0.12000000000000001</v>
      </c>
      <c r="P17" s="137">
        <v>4.71</v>
      </c>
      <c r="Q17" s="137">
        <v>14.1</v>
      </c>
      <c r="R17" s="137">
        <v>52.300000000000004</v>
      </c>
      <c r="S17" s="137">
        <v>40.299999999999997</v>
      </c>
      <c r="T17" s="137">
        <v>2.8499999999999996</v>
      </c>
      <c r="U17" s="137">
        <v>22</v>
      </c>
      <c r="V17" s="137">
        <v>117.92</v>
      </c>
      <c r="W17" s="137">
        <v>6.0000000000000009</v>
      </c>
      <c r="X17" s="137">
        <v>1.9000000000000001</v>
      </c>
      <c r="Y17" s="137">
        <v>8.91</v>
      </c>
      <c r="Z17" s="137">
        <v>63.51</v>
      </c>
      <c r="AA17" s="137">
        <v>15.126999999999997</v>
      </c>
      <c r="AB17" s="137">
        <v>110.71100000000001</v>
      </c>
      <c r="AC17" s="137">
        <v>71.391999999999996</v>
      </c>
      <c r="AD17" s="137">
        <v>2.7250000000000001</v>
      </c>
    </row>
    <row r="18" spans="1:30" x14ac:dyDescent="0.25">
      <c r="A18" s="130">
        <v>2020</v>
      </c>
      <c r="B18" s="137">
        <v>2749.5611389999999</v>
      </c>
      <c r="C18" s="137">
        <v>31.403860999999999</v>
      </c>
      <c r="D18" s="137">
        <v>903.40000000000009</v>
      </c>
      <c r="E18" s="137">
        <v>1877.5650000000003</v>
      </c>
      <c r="F18" s="137">
        <v>382.49999999999994</v>
      </c>
      <c r="G18" s="137">
        <v>426.6</v>
      </c>
      <c r="H18" s="137">
        <v>118.5</v>
      </c>
      <c r="I18" s="137">
        <v>26.6</v>
      </c>
      <c r="J18" s="137">
        <v>18.129999999999995</v>
      </c>
      <c r="K18" s="137">
        <v>86.501000000000005</v>
      </c>
      <c r="L18" s="137">
        <v>287.52</v>
      </c>
      <c r="M18" s="137">
        <v>15.1</v>
      </c>
      <c r="N18" s="137">
        <v>0.94199999999999995</v>
      </c>
      <c r="O18" s="137">
        <v>0.16300000000000001</v>
      </c>
      <c r="P18" s="137">
        <v>4.8010000000000002</v>
      </c>
      <c r="Q18" s="137">
        <v>14.100999999999999</v>
      </c>
      <c r="R18" s="137">
        <v>49.5</v>
      </c>
      <c r="S18" s="137">
        <v>42.599999999999994</v>
      </c>
      <c r="T18" s="137">
        <v>2.5999999999999996</v>
      </c>
      <c r="U18" s="137">
        <v>23.9</v>
      </c>
      <c r="V18" s="137">
        <v>114.42</v>
      </c>
      <c r="W18" s="137">
        <v>5.0999999999999996</v>
      </c>
      <c r="X18" s="137">
        <v>3.1</v>
      </c>
      <c r="Y18" s="137">
        <v>7.81</v>
      </c>
      <c r="Z18" s="137">
        <v>60.71</v>
      </c>
      <c r="AA18" s="137">
        <v>12.929999999999998</v>
      </c>
      <c r="AB18" s="137">
        <v>100.413</v>
      </c>
      <c r="AC18" s="137">
        <v>70.12</v>
      </c>
      <c r="AD18" s="137">
        <v>2.9039999999999999</v>
      </c>
    </row>
    <row r="19" spans="1:30" x14ac:dyDescent="0.25">
      <c r="A19" s="130">
        <v>2021</v>
      </c>
      <c r="B19" s="137">
        <v>2886.7945310403147</v>
      </c>
      <c r="C19" s="137">
        <v>39.649047178964608</v>
      </c>
      <c r="D19" s="137">
        <v>936.58142120000002</v>
      </c>
      <c r="E19" s="137">
        <v>1989.8621570192799</v>
      </c>
      <c r="F19" s="137">
        <v>487.113282422</v>
      </c>
      <c r="G19" s="137">
        <v>533.03894973000001</v>
      </c>
      <c r="H19" s="137">
        <v>116.93234745800001</v>
      </c>
      <c r="I19" s="137">
        <v>15.882132014000002</v>
      </c>
      <c r="J19" s="137">
        <v>14.326175156</v>
      </c>
      <c r="K19" s="137">
        <v>91.203725014</v>
      </c>
      <c r="L19" s="137">
        <v>255.07765311599999</v>
      </c>
      <c r="M19" s="137">
        <v>15.067287098000001</v>
      </c>
      <c r="N19" s="137">
        <v>0.98234299999999997</v>
      </c>
      <c r="O19" s="137">
        <v>0.1720843</v>
      </c>
      <c r="P19" s="137">
        <v>4.5393681309799998</v>
      </c>
      <c r="Q19" s="137">
        <v>14.71134013098</v>
      </c>
      <c r="R19" s="137">
        <v>31.309678999999999</v>
      </c>
      <c r="S19" s="137">
        <v>41.881415294</v>
      </c>
      <c r="T19" s="137">
        <v>2.6719429999999997</v>
      </c>
      <c r="U19" s="137">
        <v>28.678795783999998</v>
      </c>
      <c r="V19" s="137">
        <v>94.136138939999995</v>
      </c>
      <c r="W19" s="137">
        <v>5.8729320000000005</v>
      </c>
      <c r="X19" s="137">
        <v>3.2595289999999997</v>
      </c>
      <c r="Y19" s="137">
        <v>8.1483923097999984</v>
      </c>
      <c r="Z19" s="137">
        <v>63.356993429999996</v>
      </c>
      <c r="AA19" s="137">
        <v>10.5366703056</v>
      </c>
      <c r="AB19" s="137">
        <v>79.558541882</v>
      </c>
      <c r="AC19" s="137">
        <v>68.414238980000007</v>
      </c>
      <c r="AD19" s="137">
        <v>2.9901995239199994</v>
      </c>
    </row>
    <row r="20" spans="1:30" x14ac:dyDescent="0.25">
      <c r="A20" s="130">
        <v>2022</v>
      </c>
      <c r="B20" s="134">
        <v>2875.5602527136361</v>
      </c>
      <c r="C20" s="134">
        <v>39.441099333722853</v>
      </c>
      <c r="D20" s="134">
        <v>910.43424729119977</v>
      </c>
      <c r="E20" s="134">
        <v>2004.5671047561589</v>
      </c>
      <c r="F20" s="134">
        <v>490.31043831539478</v>
      </c>
      <c r="G20" s="134">
        <v>543.11481359180993</v>
      </c>
      <c r="H20" s="134">
        <v>118.31690760448518</v>
      </c>
      <c r="I20" s="134">
        <v>15.993270505895602</v>
      </c>
      <c r="J20" s="134">
        <v>14.2687300781432</v>
      </c>
      <c r="K20" s="134">
        <v>91.9158518568956</v>
      </c>
      <c r="L20" s="134">
        <v>254.13520500171757</v>
      </c>
      <c r="M20" s="134">
        <v>14.9090922729252</v>
      </c>
      <c r="N20" s="134">
        <v>0.97785000099999997</v>
      </c>
      <c r="O20" s="134">
        <v>0.17152934009999998</v>
      </c>
      <c r="P20" s="134">
        <v>4.4685865035492522</v>
      </c>
      <c r="Q20" s="134">
        <v>14.526375107549251</v>
      </c>
      <c r="R20" s="134">
        <v>30.945749252999999</v>
      </c>
      <c r="S20" s="134">
        <v>41.337590996775596</v>
      </c>
      <c r="T20" s="134">
        <v>2.6682284009999995</v>
      </c>
      <c r="U20" s="134">
        <v>28.768475376401597</v>
      </c>
      <c r="V20" s="134">
        <v>94.508312443615196</v>
      </c>
      <c r="W20" s="134">
        <v>5.8522206240000001</v>
      </c>
      <c r="X20" s="134">
        <v>3.2449392029999995</v>
      </c>
      <c r="Y20" s="134">
        <v>8.100819812492519</v>
      </c>
      <c r="Z20" s="134">
        <v>63.504029354311598</v>
      </c>
      <c r="AA20" s="134">
        <v>10.615909654391039</v>
      </c>
      <c r="AB20" s="134">
        <v>80.192104849256381</v>
      </c>
      <c r="AC20" s="134">
        <v>68.706206005252014</v>
      </c>
      <c r="AD20" s="134">
        <v>3.0138686031970074</v>
      </c>
    </row>
    <row r="21" spans="1:30" x14ac:dyDescent="0.25">
      <c r="A21" s="130">
        <v>2023</v>
      </c>
      <c r="B21" s="134">
        <f>TANH(TANH(B$30*B18)+TANH(B$31*B19)+TANH(B$32*B20))*B$33</f>
        <v>2873.3172695742956</v>
      </c>
      <c r="C21" s="134">
        <f t="shared" ref="C21:AD28" si="0">TANH(TANH(C$30*C18)+TANH(C$31*C19)+TANH(C$32*C20))*C$33</f>
        <v>33.622144798841035</v>
      </c>
      <c r="D21" s="134">
        <f t="shared" si="0"/>
        <v>923.35285577527145</v>
      </c>
      <c r="E21" s="134">
        <f t="shared" si="0"/>
        <v>2009.2899492921622</v>
      </c>
      <c r="F21" s="134">
        <f t="shared" si="0"/>
        <v>457.44579962091592</v>
      </c>
      <c r="G21" s="134">
        <f t="shared" si="0"/>
        <v>558.37608055669784</v>
      </c>
      <c r="H21" s="134">
        <f t="shared" si="0"/>
        <v>120.59312277731665</v>
      </c>
      <c r="I21" s="134">
        <f t="shared" si="0"/>
        <v>22.358462185310842</v>
      </c>
      <c r="J21" s="134">
        <f t="shared" si="0"/>
        <v>16.830617211456815</v>
      </c>
      <c r="K21" s="134">
        <f t="shared" si="0"/>
        <v>93.231648068226534</v>
      </c>
      <c r="L21" s="134">
        <f t="shared" si="0"/>
        <v>258.61074668746761</v>
      </c>
      <c r="M21" s="134">
        <f t="shared" si="0"/>
        <v>15.060422107372988</v>
      </c>
      <c r="N21" s="134">
        <f t="shared" si="0"/>
        <v>0.89090977758744128</v>
      </c>
      <c r="O21" s="134">
        <f t="shared" si="0"/>
        <v>0.162379389565532</v>
      </c>
      <c r="P21" s="134">
        <f t="shared" si="0"/>
        <v>4.1948452410400447</v>
      </c>
      <c r="Q21" s="134">
        <f t="shared" si="0"/>
        <v>13.860310362334555</v>
      </c>
      <c r="R21" s="134">
        <f t="shared" si="0"/>
        <v>38.636931897234255</v>
      </c>
      <c r="S21" s="134">
        <f t="shared" si="0"/>
        <v>41.267478196530675</v>
      </c>
      <c r="T21" s="134">
        <f t="shared" si="0"/>
        <v>2.8355772135504633</v>
      </c>
      <c r="U21" s="134">
        <f t="shared" si="0"/>
        <v>28.992378343907756</v>
      </c>
      <c r="V21" s="134">
        <f t="shared" si="0"/>
        <v>94.174127652112389</v>
      </c>
      <c r="W21" s="134">
        <f t="shared" si="0"/>
        <v>5.2498330197644441</v>
      </c>
      <c r="X21" s="134">
        <f t="shared" si="0"/>
        <v>3.6514798115227913</v>
      </c>
      <c r="Y21" s="134">
        <f t="shared" si="0"/>
        <v>8.3574965818080109</v>
      </c>
      <c r="Z21" s="134">
        <f t="shared" si="0"/>
        <v>63.443483385645422</v>
      </c>
      <c r="AA21" s="134">
        <f t="shared" si="0"/>
        <v>11.976415886371855</v>
      </c>
      <c r="AB21" s="134">
        <f t="shared" si="0"/>
        <v>109.89752815906891</v>
      </c>
      <c r="AC21" s="134">
        <f t="shared" si="0"/>
        <v>77.23730107019253</v>
      </c>
      <c r="AD21" s="134">
        <f t="shared" si="0"/>
        <v>6.5833443712035846</v>
      </c>
    </row>
    <row r="22" spans="1:30" x14ac:dyDescent="0.25">
      <c r="A22" s="130">
        <v>2024</v>
      </c>
      <c r="B22" s="134">
        <f t="shared" ref="B22:B28" si="1">TANH(TANH(B$30*B19)+TANH(B$31*B20)+TANH(B$32*B21))*B$33</f>
        <v>2872.7172151534946</v>
      </c>
      <c r="C22" s="134">
        <f t="shared" si="0"/>
        <v>33.646740450457145</v>
      </c>
      <c r="D22" s="134">
        <f t="shared" si="0"/>
        <v>922.60099732483013</v>
      </c>
      <c r="E22" s="134">
        <f t="shared" si="0"/>
        <v>2012.324071390934</v>
      </c>
      <c r="F22" s="134">
        <f t="shared" si="0"/>
        <v>430.41764768412622</v>
      </c>
      <c r="G22" s="134">
        <f t="shared" si="0"/>
        <v>573.60954668867544</v>
      </c>
      <c r="H22" s="134">
        <f t="shared" si="0"/>
        <v>120.69012651159947</v>
      </c>
      <c r="I22" s="134">
        <f t="shared" si="0"/>
        <v>24.158526020765724</v>
      </c>
      <c r="J22" s="134">
        <f t="shared" si="0"/>
        <v>16.630972276315635</v>
      </c>
      <c r="K22" s="134">
        <f t="shared" si="0"/>
        <v>94.41026625760469</v>
      </c>
      <c r="L22" s="134">
        <f t="shared" si="0"/>
        <v>262.82930706629094</v>
      </c>
      <c r="M22" s="134">
        <f t="shared" si="0"/>
        <v>15.135596764459915</v>
      </c>
      <c r="N22" s="134">
        <f t="shared" si="0"/>
        <v>0.82956436281638146</v>
      </c>
      <c r="O22" s="134">
        <f t="shared" si="0"/>
        <v>0.15546973547220144</v>
      </c>
      <c r="P22" s="134">
        <f t="shared" si="0"/>
        <v>4.144626089714647</v>
      </c>
      <c r="Q22" s="134">
        <f t="shared" si="0"/>
        <v>13.814485596422175</v>
      </c>
      <c r="R22" s="134">
        <f t="shared" si="0"/>
        <v>44.60636385101968</v>
      </c>
      <c r="S22" s="134">
        <f t="shared" si="0"/>
        <v>41.247096322949233</v>
      </c>
      <c r="T22" s="134">
        <f t="shared" si="0"/>
        <v>2.8580755996876546</v>
      </c>
      <c r="U22" s="134">
        <f t="shared" si="0"/>
        <v>27.31073973439582</v>
      </c>
      <c r="V22" s="134">
        <f t="shared" si="0"/>
        <v>90.090428232269517</v>
      </c>
      <c r="W22" s="134">
        <f t="shared" si="0"/>
        <v>5.1245747202259349</v>
      </c>
      <c r="X22" s="134">
        <f t="shared" si="0"/>
        <v>3.8509442007072394</v>
      </c>
      <c r="Y22" s="134">
        <f t="shared" si="0"/>
        <v>8.4064987242327334</v>
      </c>
      <c r="Z22" s="134">
        <f t="shared" si="0"/>
        <v>63.400398257743319</v>
      </c>
      <c r="AA22" s="134">
        <f t="shared" si="0"/>
        <v>13.728231534646389</v>
      </c>
      <c r="AB22" s="134">
        <f t="shared" si="0"/>
        <v>136.23621808480627</v>
      </c>
      <c r="AC22" s="134">
        <f t="shared" si="0"/>
        <v>88.36892618776632</v>
      </c>
      <c r="AD22" s="134">
        <f t="shared" si="0"/>
        <v>14.284692139602988</v>
      </c>
    </row>
    <row r="23" spans="1:30" x14ac:dyDescent="0.25">
      <c r="A23" s="130">
        <v>2025</v>
      </c>
      <c r="B23" s="134">
        <f t="shared" si="1"/>
        <v>2872.5564793233966</v>
      </c>
      <c r="C23" s="134">
        <f t="shared" si="0"/>
        <v>34.423934624360619</v>
      </c>
      <c r="D23" s="134">
        <f t="shared" si="0"/>
        <v>925.7428398979273</v>
      </c>
      <c r="E23" s="134">
        <f t="shared" si="0"/>
        <v>2014.2617793522422</v>
      </c>
      <c r="F23" s="134">
        <f t="shared" si="0"/>
        <v>414.9286700161669</v>
      </c>
      <c r="G23" s="134">
        <f t="shared" si="0"/>
        <v>588.30320564150634</v>
      </c>
      <c r="H23" s="134">
        <f t="shared" si="0"/>
        <v>121.68236331099637</v>
      </c>
      <c r="I23" s="134">
        <f t="shared" si="0"/>
        <v>22.675760892886313</v>
      </c>
      <c r="J23" s="134">
        <f t="shared" si="0"/>
        <v>16.625932643073327</v>
      </c>
      <c r="K23" s="134">
        <f t="shared" si="0"/>
        <v>95.472145596977668</v>
      </c>
      <c r="L23" s="134">
        <f t="shared" si="0"/>
        <v>266.22386600449602</v>
      </c>
      <c r="M23" s="134">
        <f t="shared" si="0"/>
        <v>15.202541056525904</v>
      </c>
      <c r="N23" s="134">
        <f t="shared" si="0"/>
        <v>0.77989284645712686</v>
      </c>
      <c r="O23" s="134">
        <f t="shared" si="0"/>
        <v>0.14909682682085093</v>
      </c>
      <c r="P23" s="134">
        <f t="shared" si="0"/>
        <v>4.0645050040868957</v>
      </c>
      <c r="Q23" s="134">
        <f t="shared" si="0"/>
        <v>13.790200559618397</v>
      </c>
      <c r="R23" s="134">
        <f t="shared" si="0"/>
        <v>45.096210394758273</v>
      </c>
      <c r="S23" s="134">
        <f t="shared" si="0"/>
        <v>41.167930655921765</v>
      </c>
      <c r="T23" s="134">
        <f t="shared" si="0"/>
        <v>2.8859268072961806</v>
      </c>
      <c r="U23" s="134">
        <f t="shared" si="0"/>
        <v>26.073677339915704</v>
      </c>
      <c r="V23" s="134">
        <f t="shared" si="0"/>
        <v>86.387986091418966</v>
      </c>
      <c r="W23" s="134">
        <f t="shared" si="0"/>
        <v>4.947349288891048</v>
      </c>
      <c r="X23" s="134">
        <f t="shared" si="0"/>
        <v>4.0122777690902893</v>
      </c>
      <c r="Y23" s="134">
        <f t="shared" si="0"/>
        <v>8.4663994306834791</v>
      </c>
      <c r="Z23" s="134">
        <f t="shared" si="0"/>
        <v>63.372442421764511</v>
      </c>
      <c r="AA23" s="134">
        <f t="shared" si="0"/>
        <v>15.210975746329705</v>
      </c>
      <c r="AB23" s="134">
        <f t="shared" si="0"/>
        <v>132.11580888253872</v>
      </c>
      <c r="AC23" s="134">
        <f t="shared" si="0"/>
        <v>100.46781295302732</v>
      </c>
      <c r="AD23" s="134">
        <f t="shared" si="0"/>
        <v>29.790160736636185</v>
      </c>
    </row>
    <row r="24" spans="1:30" x14ac:dyDescent="0.25">
      <c r="A24" s="130">
        <v>2026</v>
      </c>
      <c r="B24" s="134">
        <f t="shared" si="1"/>
        <v>2872.513408424546</v>
      </c>
      <c r="C24" s="134">
        <f t="shared" si="0"/>
        <v>34.420291563179497</v>
      </c>
      <c r="D24" s="134">
        <f t="shared" si="0"/>
        <v>927.02602692038749</v>
      </c>
      <c r="E24" s="134">
        <f t="shared" si="0"/>
        <v>2015.4974674703549</v>
      </c>
      <c r="F24" s="134">
        <f t="shared" si="0"/>
        <v>409.64927620998475</v>
      </c>
      <c r="G24" s="134">
        <f t="shared" si="0"/>
        <v>602.40837684470534</v>
      </c>
      <c r="H24" s="134">
        <f t="shared" si="0"/>
        <v>122.17777443663778</v>
      </c>
      <c r="I24" s="134">
        <f t="shared" si="0"/>
        <v>21.745554512940043</v>
      </c>
      <c r="J24" s="134">
        <f t="shared" si="0"/>
        <v>16.785370775427545</v>
      </c>
      <c r="K24" s="134">
        <f t="shared" si="0"/>
        <v>96.421870798870358</v>
      </c>
      <c r="L24" s="134">
        <f t="shared" si="0"/>
        <v>268.78766457116257</v>
      </c>
      <c r="M24" s="134">
        <f t="shared" si="0"/>
        <v>15.200205641465127</v>
      </c>
      <c r="N24" s="134">
        <f t="shared" si="0"/>
        <v>0.72940389140344908</v>
      </c>
      <c r="O24" s="134">
        <f t="shared" si="0"/>
        <v>0.14301628325207677</v>
      </c>
      <c r="P24" s="134">
        <f t="shared" si="0"/>
        <v>4.071507422698958</v>
      </c>
      <c r="Q24" s="134">
        <f t="shared" si="0"/>
        <v>13.787203061301089</v>
      </c>
      <c r="R24" s="134">
        <f t="shared" si="0"/>
        <v>43.964609204815062</v>
      </c>
      <c r="S24" s="134">
        <f t="shared" si="0"/>
        <v>41.086199133859587</v>
      </c>
      <c r="T24" s="134">
        <f t="shared" si="0"/>
        <v>2.8716153862462774</v>
      </c>
      <c r="U24" s="134">
        <f t="shared" si="0"/>
        <v>25.004815588089983</v>
      </c>
      <c r="V24" s="134">
        <f t="shared" si="0"/>
        <v>82.793516941277616</v>
      </c>
      <c r="W24" s="134">
        <f t="shared" si="0"/>
        <v>4.6944267946023643</v>
      </c>
      <c r="X24" s="134">
        <f t="shared" si="0"/>
        <v>4.1127129988718245</v>
      </c>
      <c r="Y24" s="134">
        <f t="shared" si="0"/>
        <v>8.4849096121986562</v>
      </c>
      <c r="Z24" s="134">
        <f t="shared" si="0"/>
        <v>63.354483041652976</v>
      </c>
      <c r="AA24" s="134">
        <f t="shared" si="0"/>
        <v>16.040111578209181</v>
      </c>
      <c r="AB24" s="134">
        <f t="shared" si="0"/>
        <v>124.43933733988078</v>
      </c>
      <c r="AC24" s="134">
        <f t="shared" si="0"/>
        <v>112.92000949719211</v>
      </c>
      <c r="AD24" s="134">
        <f t="shared" si="0"/>
        <v>52.573226542413828</v>
      </c>
    </row>
    <row r="25" spans="1:30" x14ac:dyDescent="0.25">
      <c r="A25" s="130">
        <v>2027</v>
      </c>
      <c r="B25" s="134">
        <f t="shared" si="1"/>
        <v>2872.5018660506757</v>
      </c>
      <c r="C25" s="134">
        <f t="shared" si="0"/>
        <v>34.306707753312487</v>
      </c>
      <c r="D25" s="134">
        <f t="shared" si="0"/>
        <v>928.45597796974448</v>
      </c>
      <c r="E25" s="134">
        <f t="shared" si="0"/>
        <v>2016.2847322495272</v>
      </c>
      <c r="F25" s="134">
        <f t="shared" si="0"/>
        <v>410.65420113242948</v>
      </c>
      <c r="G25" s="134">
        <f t="shared" si="0"/>
        <v>615.88041563098545</v>
      </c>
      <c r="H25" s="134">
        <f t="shared" si="0"/>
        <v>122.485092006409</v>
      </c>
      <c r="I25" s="134">
        <f t="shared" si="0"/>
        <v>21.896452036055045</v>
      </c>
      <c r="J25" s="134">
        <f t="shared" si="0"/>
        <v>16.776772868025347</v>
      </c>
      <c r="K25" s="134">
        <f t="shared" si="0"/>
        <v>97.266072313226459</v>
      </c>
      <c r="L25" s="134">
        <f t="shared" si="0"/>
        <v>270.69979413434822</v>
      </c>
      <c r="M25" s="134">
        <f t="shared" si="0"/>
        <v>15.183677089805544</v>
      </c>
      <c r="N25" s="134">
        <f t="shared" si="0"/>
        <v>0.6818303242924334</v>
      </c>
      <c r="O25" s="134">
        <f t="shared" si="0"/>
        <v>0.13729043286992615</v>
      </c>
      <c r="P25" s="134">
        <f t="shared" si="0"/>
        <v>4.0574533826782702</v>
      </c>
      <c r="Q25" s="134">
        <f t="shared" si="0"/>
        <v>13.786226143023551</v>
      </c>
      <c r="R25" s="134">
        <f t="shared" si="0"/>
        <v>43.129866422082145</v>
      </c>
      <c r="S25" s="134">
        <f t="shared" si="0"/>
        <v>41.025712567395956</v>
      </c>
      <c r="T25" s="134">
        <f t="shared" si="0"/>
        <v>2.8693764740286443</v>
      </c>
      <c r="U25" s="134">
        <f t="shared" si="0"/>
        <v>24.618921225938323</v>
      </c>
      <c r="V25" s="134">
        <f t="shared" si="0"/>
        <v>78.009044307099543</v>
      </c>
      <c r="W25" s="134">
        <f t="shared" si="0"/>
        <v>4.5054348752178077</v>
      </c>
      <c r="X25" s="134">
        <f t="shared" si="0"/>
        <v>4.1783231783723318</v>
      </c>
      <c r="Y25" s="134">
        <f t="shared" si="0"/>
        <v>8.4991234591784046</v>
      </c>
      <c r="Z25" s="134">
        <f t="shared" si="0"/>
        <v>63.342946470688823</v>
      </c>
      <c r="AA25" s="134">
        <f t="shared" si="0"/>
        <v>16.207522055185304</v>
      </c>
      <c r="AB25" s="134">
        <f t="shared" si="0"/>
        <v>117.51939075163243</v>
      </c>
      <c r="AC25" s="134">
        <f t="shared" si="0"/>
        <v>125.19673343595331</v>
      </c>
      <c r="AD25" s="134">
        <f t="shared" si="0"/>
        <v>68.668051769051573</v>
      </c>
    </row>
    <row r="26" spans="1:30" x14ac:dyDescent="0.25">
      <c r="A26" s="130">
        <v>2028</v>
      </c>
      <c r="B26" s="134">
        <f t="shared" si="1"/>
        <v>2872.4987727862344</v>
      </c>
      <c r="C26" s="134">
        <f t="shared" si="0"/>
        <v>34.307233201942879</v>
      </c>
      <c r="D26" s="134">
        <f t="shared" si="0"/>
        <v>929.45995117403561</v>
      </c>
      <c r="E26" s="134">
        <f t="shared" si="0"/>
        <v>2016.7860029471949</v>
      </c>
      <c r="F26" s="134">
        <f t="shared" si="0"/>
        <v>413.53246975761078</v>
      </c>
      <c r="G26" s="134">
        <f t="shared" si="0"/>
        <v>628.68478580640578</v>
      </c>
      <c r="H26" s="134">
        <f t="shared" si="0"/>
        <v>122.81938829474073</v>
      </c>
      <c r="I26" s="134">
        <f t="shared" si="0"/>
        <v>22.225086444214803</v>
      </c>
      <c r="J26" s="134">
        <f t="shared" si="0"/>
        <v>16.776549289064985</v>
      </c>
      <c r="K26" s="134">
        <f t="shared" si="0"/>
        <v>98.012417516344257</v>
      </c>
      <c r="L26" s="134">
        <f t="shared" si="0"/>
        <v>272.11996012717043</v>
      </c>
      <c r="M26" s="134">
        <f t="shared" si="0"/>
        <v>15.162749556833225</v>
      </c>
      <c r="N26" s="134">
        <f t="shared" si="0"/>
        <v>0.63793129609268284</v>
      </c>
      <c r="O26" s="134">
        <f t="shared" si="0"/>
        <v>0.13188237727312288</v>
      </c>
      <c r="P26" s="134">
        <f t="shared" si="0"/>
        <v>4.0688600087266105</v>
      </c>
      <c r="Q26" s="134">
        <f t="shared" si="0"/>
        <v>13.786067779858309</v>
      </c>
      <c r="R26" s="134">
        <f t="shared" si="0"/>
        <v>42.779573222162689</v>
      </c>
      <c r="S26" s="134">
        <f t="shared" si="0"/>
        <v>40.977675795778779</v>
      </c>
      <c r="T26" s="134">
        <f t="shared" si="0"/>
        <v>2.8634474082166759</v>
      </c>
      <c r="U26" s="134">
        <f t="shared" si="0"/>
        <v>24.689116359347501</v>
      </c>
      <c r="V26" s="134">
        <f t="shared" si="0"/>
        <v>71.886605425101237</v>
      </c>
      <c r="W26" s="134">
        <f t="shared" si="0"/>
        <v>4.3224742096290161</v>
      </c>
      <c r="X26" s="134">
        <f t="shared" si="0"/>
        <v>4.2190845159355463</v>
      </c>
      <c r="Y26" s="134">
        <f t="shared" si="0"/>
        <v>8.5046908841451145</v>
      </c>
      <c r="Z26" s="134">
        <f t="shared" si="0"/>
        <v>63.335534337788417</v>
      </c>
      <c r="AA26" s="134">
        <f t="shared" si="0"/>
        <v>15.982953950233728</v>
      </c>
      <c r="AB26" s="134">
        <f t="shared" si="0"/>
        <v>111.75534199594109</v>
      </c>
      <c r="AC26" s="134">
        <f t="shared" si="0"/>
        <v>136.74896610083132</v>
      </c>
      <c r="AD26" s="134">
        <f t="shared" si="0"/>
        <v>73.323739147140927</v>
      </c>
    </row>
    <row r="27" spans="1:30" x14ac:dyDescent="0.25">
      <c r="A27" s="130">
        <v>2029</v>
      </c>
      <c r="B27" s="134">
        <f t="shared" si="1"/>
        <v>2872.497943810477</v>
      </c>
      <c r="C27" s="134">
        <f t="shared" si="0"/>
        <v>34.323648779202173</v>
      </c>
      <c r="D27" s="134">
        <f t="shared" si="0"/>
        <v>930.29957689890489</v>
      </c>
      <c r="E27" s="134">
        <f t="shared" si="0"/>
        <v>2017.1050523345507</v>
      </c>
      <c r="F27" s="134">
        <f t="shared" si="0"/>
        <v>415.52384189884253</v>
      </c>
      <c r="G27" s="134">
        <f t="shared" si="0"/>
        <v>640.79722062505709</v>
      </c>
      <c r="H27" s="134">
        <f t="shared" si="0"/>
        <v>123.00035644273426</v>
      </c>
      <c r="I27" s="134">
        <f t="shared" si="0"/>
        <v>22.275867389525846</v>
      </c>
      <c r="J27" s="134">
        <f t="shared" si="0"/>
        <v>16.783465811922891</v>
      </c>
      <c r="K27" s="134">
        <f t="shared" si="0"/>
        <v>98.669122586697029</v>
      </c>
      <c r="L27" s="134">
        <f t="shared" si="0"/>
        <v>273.17368255712444</v>
      </c>
      <c r="M27" s="134">
        <f t="shared" si="0"/>
        <v>15.153938045291218</v>
      </c>
      <c r="N27" s="134">
        <f t="shared" si="0"/>
        <v>0.59680926000757617</v>
      </c>
      <c r="O27" s="134">
        <f t="shared" si="0"/>
        <v>0.12676208374505984</v>
      </c>
      <c r="P27" s="134">
        <f t="shared" si="0"/>
        <v>4.0666820043458163</v>
      </c>
      <c r="Q27" s="134">
        <f t="shared" si="0"/>
        <v>13.786026115068825</v>
      </c>
      <c r="R27" s="134">
        <f t="shared" si="0"/>
        <v>42.71298287945082</v>
      </c>
      <c r="S27" s="134">
        <f t="shared" si="0"/>
        <v>40.935393234459283</v>
      </c>
      <c r="T27" s="134">
        <f t="shared" si="0"/>
        <v>2.8639704106873229</v>
      </c>
      <c r="U27" s="134">
        <f t="shared" si="0"/>
        <v>25.169247198210531</v>
      </c>
      <c r="V27" s="134">
        <f t="shared" si="0"/>
        <v>64.12332492465535</v>
      </c>
      <c r="W27" s="134">
        <f t="shared" si="0"/>
        <v>4.136272309640658</v>
      </c>
      <c r="X27" s="134">
        <f t="shared" si="0"/>
        <v>4.2444099192581248</v>
      </c>
      <c r="Y27" s="134">
        <f t="shared" si="0"/>
        <v>8.5081913482909997</v>
      </c>
      <c r="Z27" s="134">
        <f t="shared" si="0"/>
        <v>63.330771401214903</v>
      </c>
      <c r="AA27" s="134">
        <f t="shared" si="0"/>
        <v>15.672873676142506</v>
      </c>
      <c r="AB27" s="134">
        <f t="shared" si="0"/>
        <v>107.39617534119627</v>
      </c>
      <c r="AC27" s="134">
        <f t="shared" si="0"/>
        <v>147.08252762310417</v>
      </c>
      <c r="AD27" s="134">
        <f t="shared" si="0"/>
        <v>73.775044003291313</v>
      </c>
    </row>
    <row r="28" spans="1:30" x14ac:dyDescent="0.25">
      <c r="A28" s="130">
        <v>2030</v>
      </c>
      <c r="B28" s="134">
        <f t="shared" si="1"/>
        <v>2872.4977216497027</v>
      </c>
      <c r="C28" s="134">
        <f t="shared" si="0"/>
        <v>34.323572691845101</v>
      </c>
      <c r="D28" s="134">
        <f t="shared" si="0"/>
        <v>930.94975057896045</v>
      </c>
      <c r="E28" s="134">
        <f t="shared" si="0"/>
        <v>2017.308071900839</v>
      </c>
      <c r="F28" s="134">
        <f t="shared" si="0"/>
        <v>416.06113681390957</v>
      </c>
      <c r="G28" s="134">
        <f t="shared" si="0"/>
        <v>652.20328092659418</v>
      </c>
      <c r="H28" s="134">
        <f t="shared" si="0"/>
        <v>123.15168298959397</v>
      </c>
      <c r="I28" s="134">
        <f t="shared" si="0"/>
        <v>22.191659659196741</v>
      </c>
      <c r="J28" s="134">
        <f t="shared" si="0"/>
        <v>16.783100973791001</v>
      </c>
      <c r="K28" s="134">
        <f t="shared" si="0"/>
        <v>99.244561259274747</v>
      </c>
      <c r="L28" s="134">
        <f t="shared" si="0"/>
        <v>273.95510433064419</v>
      </c>
      <c r="M28" s="134">
        <f t="shared" si="0"/>
        <v>15.153373784300832</v>
      </c>
      <c r="N28" s="134">
        <f t="shared" si="0"/>
        <v>0.55827078365017579</v>
      </c>
      <c r="O28" s="134">
        <f t="shared" si="0"/>
        <v>0.12190664138652969</v>
      </c>
      <c r="P28" s="134">
        <f t="shared" si="0"/>
        <v>4.0718863434057919</v>
      </c>
      <c r="Q28" s="134">
        <f t="shared" si="0"/>
        <v>13.786018366373808</v>
      </c>
      <c r="R28" s="134">
        <f t="shared" si="0"/>
        <v>42.743588229722668</v>
      </c>
      <c r="S28" s="134">
        <f t="shared" si="0"/>
        <v>40.898500561938292</v>
      </c>
      <c r="T28" s="134">
        <f t="shared" si="0"/>
        <v>2.8636265544939135</v>
      </c>
      <c r="U28" s="134">
        <f t="shared" si="0"/>
        <v>25.726601339436726</v>
      </c>
      <c r="V28" s="134">
        <f t="shared" si="0"/>
        <v>53.476092807038427</v>
      </c>
      <c r="W28" s="134">
        <f t="shared" si="0"/>
        <v>3.9643903209702165</v>
      </c>
      <c r="X28" s="134">
        <f t="shared" si="0"/>
        <v>4.2599490441826058</v>
      </c>
      <c r="Y28" s="134">
        <f t="shared" si="0"/>
        <v>8.5097454915735842</v>
      </c>
      <c r="Z28" s="134">
        <f t="shared" si="0"/>
        <v>63.327710503735837</v>
      </c>
      <c r="AA28" s="134">
        <f t="shared" si="0"/>
        <v>15.459110264890796</v>
      </c>
      <c r="AB28" s="134">
        <f t="shared" si="0"/>
        <v>104.62476410553757</v>
      </c>
      <c r="AC28" s="134">
        <f t="shared" si="0"/>
        <v>155.85334000059871</v>
      </c>
      <c r="AD28" s="134">
        <f t="shared" si="0"/>
        <v>73.421105578687275</v>
      </c>
    </row>
    <row r="30" spans="1:30" x14ac:dyDescent="0.25">
      <c r="A30" s="129" t="s">
        <v>337</v>
      </c>
      <c r="B30" s="139">
        <v>-0.73781429769258133</v>
      </c>
      <c r="C30" s="139">
        <v>0.93068210165432763</v>
      </c>
      <c r="D30" s="139">
        <v>-0.27286136627533092</v>
      </c>
      <c r="E30" s="139">
        <v>-0.59719266239730984</v>
      </c>
      <c r="F30" s="139">
        <v>1.322832285111223E-2</v>
      </c>
      <c r="G30" s="139">
        <v>1.0847197783688502E-2</v>
      </c>
      <c r="H30" s="139">
        <v>1.3656899920210065E-2</v>
      </c>
      <c r="I30" s="139">
        <v>0.9172003026441824</v>
      </c>
      <c r="J30" s="139">
        <v>0.14463781881566695</v>
      </c>
      <c r="K30" s="139">
        <v>-0.72949206821206636</v>
      </c>
      <c r="L30" s="139">
        <v>-1.3766310800271292E-2</v>
      </c>
      <c r="M30" s="139">
        <v>-0.11385614031318909</v>
      </c>
      <c r="N30" s="139">
        <v>1.3193490417121618E-3</v>
      </c>
      <c r="O30" s="139">
        <v>3.9440486252264699E-2</v>
      </c>
      <c r="P30" s="139">
        <v>-6.359311222314315E-2</v>
      </c>
      <c r="Q30" s="139">
        <v>0.8878404272343996</v>
      </c>
      <c r="R30" s="139">
        <v>0.77344545836466694</v>
      </c>
      <c r="S30" s="139">
        <v>8.5105161055818029E-2</v>
      </c>
      <c r="T30" s="139">
        <v>-0.11687648529413951</v>
      </c>
      <c r="U30" s="139">
        <v>-7.2244427685808202E-2</v>
      </c>
      <c r="V30" s="139">
        <v>2.4997834185905815E-2</v>
      </c>
      <c r="W30" s="139">
        <v>5.3804594408424838E-3</v>
      </c>
      <c r="X30" s="139">
        <v>2.8284789611311223E-4</v>
      </c>
      <c r="Y30" s="139">
        <v>-3.8870896471257296E-3</v>
      </c>
      <c r="Z30" s="139">
        <v>-7.969276238368779E-2</v>
      </c>
      <c r="AA30" s="139">
        <v>1.9485325517524992E-3</v>
      </c>
      <c r="AB30" s="139">
        <v>0.74178665933023158</v>
      </c>
      <c r="AC30" s="139">
        <v>3.7659899322206548E-5</v>
      </c>
      <c r="AD30" s="139">
        <v>-6.9166999738120465E-4</v>
      </c>
    </row>
    <row r="31" spans="1:30" x14ac:dyDescent="0.25">
      <c r="A31" s="129" t="s">
        <v>338</v>
      </c>
      <c r="B31" s="139">
        <v>5.7070576612405777E-3</v>
      </c>
      <c r="C31" s="139">
        <v>-3.2786237782987504E-2</v>
      </c>
      <c r="D31" s="139">
        <v>1.7444141989466767E-3</v>
      </c>
      <c r="E31" s="139">
        <v>2.4796440429969285E-3</v>
      </c>
      <c r="F31" s="139">
        <v>-5.2931994479198342E-3</v>
      </c>
      <c r="G31" s="139">
        <v>-0.70300299873252403</v>
      </c>
      <c r="H31" s="139">
        <v>1.073011973737229E-2</v>
      </c>
      <c r="I31" s="139">
        <v>-3.6459079360195747E-2</v>
      </c>
      <c r="J31" s="139">
        <v>0.946835335498449</v>
      </c>
      <c r="K31" s="139">
        <v>4.2129116785034525E-2</v>
      </c>
      <c r="L31" s="139">
        <v>0.85402888182287462</v>
      </c>
      <c r="M31" s="139">
        <v>0.97018484716734543</v>
      </c>
      <c r="N31" s="139">
        <v>2.7798369951374222E-4</v>
      </c>
      <c r="O31" s="139">
        <v>9.9539268812693732E-2</v>
      </c>
      <c r="P31" s="139">
        <v>0.1812722230918897</v>
      </c>
      <c r="Q31" s="139">
        <v>1.061383533263357E-2</v>
      </c>
      <c r="R31" s="139">
        <v>-4.8393316929230899E-2</v>
      </c>
      <c r="S31" s="139">
        <v>-7.6842085163612461E-2</v>
      </c>
      <c r="T31" s="139">
        <v>0.51359687783969632</v>
      </c>
      <c r="U31" s="139">
        <v>0.11266925681476794</v>
      </c>
      <c r="V31" s="139">
        <v>-0.84609557879065722</v>
      </c>
      <c r="W31" s="139">
        <v>4.1803946509197934E-3</v>
      </c>
      <c r="X31" s="139">
        <v>4.8468697871509252E-2</v>
      </c>
      <c r="Y31" s="139">
        <v>4.7472853625701389E-2</v>
      </c>
      <c r="Z31" s="139">
        <v>0.12833957946702018</v>
      </c>
      <c r="AA31" s="139">
        <v>-1.5824666963910237E-2</v>
      </c>
      <c r="AB31" s="139">
        <v>-3.3315248056239234E-2</v>
      </c>
      <c r="AC31" s="139">
        <v>-5.4033654082933258E-4</v>
      </c>
      <c r="AD31" s="139">
        <v>5.0110247862447731E-4</v>
      </c>
    </row>
    <row r="32" spans="1:30" x14ac:dyDescent="0.25">
      <c r="A32" s="129" t="s">
        <v>339</v>
      </c>
      <c r="B32" s="139">
        <v>4.3338242576265197E-4</v>
      </c>
      <c r="C32" s="139">
        <v>0.75257677545142831</v>
      </c>
      <c r="D32" s="139">
        <v>1.0598011608854471E-3</v>
      </c>
      <c r="E32" s="139">
        <v>3.1403329340128327E-4</v>
      </c>
      <c r="F32" s="139">
        <v>5.9702908420521681E-4</v>
      </c>
      <c r="G32" s="139">
        <v>3.8809723104028663E-4</v>
      </c>
      <c r="H32" s="139">
        <v>-0.83538002478179685</v>
      </c>
      <c r="I32" s="139">
        <v>2.9362467947309748E-2</v>
      </c>
      <c r="J32" s="139">
        <v>-0.99226166428905904</v>
      </c>
      <c r="K32" s="139">
        <v>3.5771289530843564E-3</v>
      </c>
      <c r="L32" s="139">
        <v>1.6759352601701846E-3</v>
      </c>
      <c r="M32" s="139">
        <v>5.2739619173488073E-2</v>
      </c>
      <c r="N32" s="139">
        <v>7.9771562357856558E-3</v>
      </c>
      <c r="O32" s="139">
        <v>0.82320592016355432</v>
      </c>
      <c r="P32" s="139">
        <v>0.14231251700570019</v>
      </c>
      <c r="Q32" s="139">
        <v>2.1658434042009338E-2</v>
      </c>
      <c r="R32" s="139">
        <v>1.1742240584590294E-2</v>
      </c>
      <c r="S32" s="139">
        <v>1.9286277009123354E-3</v>
      </c>
      <c r="T32" s="139">
        <v>0.20267557182038826</v>
      </c>
      <c r="U32" s="139">
        <v>1.3386601551579395E-2</v>
      </c>
      <c r="V32" s="139">
        <v>3.0188047209253302E-3</v>
      </c>
      <c r="W32" s="139">
        <v>1.158597237314617E-2</v>
      </c>
      <c r="X32" s="139">
        <v>0.17275264016802616</v>
      </c>
      <c r="Y32" s="139">
        <v>9.7829203080968305E-2</v>
      </c>
      <c r="Z32" s="139">
        <v>9.7645242545120973E-3</v>
      </c>
      <c r="AA32" s="139">
        <v>3.8087168499585523E-2</v>
      </c>
      <c r="AB32" s="139">
        <v>2.6680364832978913E-4</v>
      </c>
      <c r="AC32" s="139">
        <v>2.7226745423590743E-3</v>
      </c>
      <c r="AD32" s="139">
        <v>2.1699901331296196E-2</v>
      </c>
    </row>
    <row r="33" spans="1:30" x14ac:dyDescent="0.25">
      <c r="A33" s="129" t="s">
        <v>340</v>
      </c>
      <c r="B33" s="140">
        <v>4166.5583053301898</v>
      </c>
      <c r="C33" s="140">
        <v>41.313068838684224</v>
      </c>
      <c r="D33" s="140">
        <v>1573.0599494012783</v>
      </c>
      <c r="E33" s="140">
        <v>3969.3744167129589</v>
      </c>
      <c r="F33" s="140">
        <v>1590.2011408680576</v>
      </c>
      <c r="G33" s="140">
        <v>2729.1858557525507</v>
      </c>
      <c r="H33" s="140">
        <v>185.74581820261025</v>
      </c>
      <c r="I33" s="140">
        <v>30.883808310232475</v>
      </c>
      <c r="J33" s="140">
        <v>22.228895716038672</v>
      </c>
      <c r="K33" s="140">
        <v>304.32520570473031</v>
      </c>
      <c r="L33" s="140">
        <v>676.64188726787847</v>
      </c>
      <c r="M33" s="140">
        <v>24.44862672714132</v>
      </c>
      <c r="N33" s="140">
        <v>95.632878681285831</v>
      </c>
      <c r="O33" s="140">
        <v>1.0000027079706</v>
      </c>
      <c r="P33" s="140">
        <v>5.6963618809917582</v>
      </c>
      <c r="Q33" s="140">
        <v>15.442222131152144</v>
      </c>
      <c r="R33" s="140">
        <v>93.344939728270703</v>
      </c>
      <c r="S33" s="140">
        <v>508.48121748475222</v>
      </c>
      <c r="T33" s="140">
        <v>3.5783152140342556</v>
      </c>
      <c r="U33" s="140">
        <v>72.221031250396322</v>
      </c>
      <c r="V33" s="140">
        <v>355.63355291133041</v>
      </c>
      <c r="W33" s="140">
        <v>44.074944107825445</v>
      </c>
      <c r="X33" s="140">
        <v>6.2705995167812434</v>
      </c>
      <c r="Y33" s="140">
        <v>10.985249264911882</v>
      </c>
      <c r="Z33" s="140">
        <v>126.50640162602797</v>
      </c>
      <c r="AA33" s="140">
        <v>50.127813239755334</v>
      </c>
      <c r="AB33" s="140">
        <v>3510.483467454002</v>
      </c>
      <c r="AC33" s="140">
        <v>516.72324671799151</v>
      </c>
      <c r="AD33" s="140">
        <v>101.74112381623107</v>
      </c>
    </row>
    <row r="34" spans="1:30" x14ac:dyDescent="0.25">
      <c r="A34" s="129" t="s">
        <v>341</v>
      </c>
      <c r="B34" s="140">
        <f>SQRT(SUMXMY2(B39:B53,B6:B20)/(COUNT(B6:B20)-1))</f>
        <v>69.352461504380813</v>
      </c>
      <c r="C34" s="140">
        <f t="shared" ref="C34:AD34" si="2">SQRT(SUMXMY2(C39:C53,C6:C20)/(COUNT(C6:C20)-1))</f>
        <v>3.2467196123882966</v>
      </c>
      <c r="D34" s="140">
        <f t="shared" si="2"/>
        <v>30.286261749300785</v>
      </c>
      <c r="E34" s="140">
        <f t="shared" si="2"/>
        <v>70.689277028438639</v>
      </c>
      <c r="F34" s="140">
        <f t="shared" si="2"/>
        <v>28.605946229384667</v>
      </c>
      <c r="G34" s="140">
        <f t="shared" si="2"/>
        <v>26.972704343027914</v>
      </c>
      <c r="H34" s="140">
        <f t="shared" si="2"/>
        <v>7.5123383862093158</v>
      </c>
      <c r="I34" s="140">
        <f t="shared" si="2"/>
        <v>2.7234415419910318</v>
      </c>
      <c r="J34" s="140">
        <f t="shared" si="2"/>
        <v>2.602127463701513</v>
      </c>
      <c r="K34" s="140">
        <f t="shared" si="2"/>
        <v>3.5992308575163685</v>
      </c>
      <c r="L34" s="140">
        <f t="shared" si="2"/>
        <v>11.198056084820344</v>
      </c>
      <c r="M34" s="140">
        <f t="shared" si="2"/>
        <v>0.61350957800982242</v>
      </c>
      <c r="N34" s="140">
        <f t="shared" si="2"/>
        <v>0.23320143811659969</v>
      </c>
      <c r="O34" s="140">
        <f t="shared" si="2"/>
        <v>4.9084073527855904E-2</v>
      </c>
      <c r="P34" s="140">
        <f t="shared" si="2"/>
        <v>0.55099824537257691</v>
      </c>
      <c r="Q34" s="140">
        <f t="shared" si="2"/>
        <v>0.74589113135993867</v>
      </c>
      <c r="R34" s="140">
        <f t="shared" si="2"/>
        <v>4.9521376490985398</v>
      </c>
      <c r="S34" s="140">
        <f t="shared" si="2"/>
        <v>1.1124344839955744</v>
      </c>
      <c r="T34" s="140">
        <f t="shared" si="2"/>
        <v>0.26073807086996387</v>
      </c>
      <c r="U34" s="140">
        <f t="shared" si="2"/>
        <v>1.6584406057717296</v>
      </c>
      <c r="V34" s="140">
        <f t="shared" si="2"/>
        <v>6.6979064934776176</v>
      </c>
      <c r="W34" s="140">
        <f t="shared" si="2"/>
        <v>1.3899289636849639</v>
      </c>
      <c r="X34" s="140">
        <f t="shared" si="2"/>
        <v>0.89084143343602373</v>
      </c>
      <c r="Y34" s="140">
        <f t="shared" si="2"/>
        <v>0.42211862646092707</v>
      </c>
      <c r="Z34" s="140">
        <f t="shared" si="2"/>
        <v>2.2562665755222491</v>
      </c>
      <c r="AA34" s="140">
        <f t="shared" si="2"/>
        <v>2.2565602601823316</v>
      </c>
      <c r="AB34" s="140">
        <f t="shared" si="2"/>
        <v>7.5334285184109682</v>
      </c>
      <c r="AC34" s="140">
        <f t="shared" si="2"/>
        <v>39.97160033559949</v>
      </c>
      <c r="AD34" s="140">
        <f t="shared" si="2"/>
        <v>20.412220194421717</v>
      </c>
    </row>
    <row r="35" spans="1:30" x14ac:dyDescent="0.25">
      <c r="A35" s="129" t="s">
        <v>342</v>
      </c>
      <c r="B35" s="138">
        <f>B34/AVERAGE(B6:B20)</f>
        <v>2.4164704300588622E-2</v>
      </c>
      <c r="C35" s="138">
        <f t="shared" ref="C35:AD35" si="3">C34/AVERAGE(C6:C20)</f>
        <v>9.4218144296495956E-2</v>
      </c>
      <c r="D35" s="138">
        <f t="shared" si="3"/>
        <v>3.4049872037879736E-2</v>
      </c>
      <c r="E35" s="138">
        <f t="shared" si="3"/>
        <v>3.5081841072144834E-2</v>
      </c>
      <c r="F35" s="138">
        <f t="shared" si="3"/>
        <v>6.8747506640906578E-2</v>
      </c>
      <c r="G35" s="138">
        <f t="shared" si="3"/>
        <v>6.5483053258712176E-2</v>
      </c>
      <c r="H35" s="138">
        <f t="shared" si="3"/>
        <v>6.9858422140230678E-2</v>
      </c>
      <c r="I35" s="138">
        <f t="shared" si="3"/>
        <v>0.1231485429545071</v>
      </c>
      <c r="J35" s="138">
        <f t="shared" si="3"/>
        <v>0.15525949557602617</v>
      </c>
      <c r="K35" s="138">
        <f t="shared" si="3"/>
        <v>4.678766457385989E-2</v>
      </c>
      <c r="L35" s="138">
        <f t="shared" si="3"/>
        <v>3.9338715441503101E-2</v>
      </c>
      <c r="M35" s="138">
        <f t="shared" si="3"/>
        <v>4.0673521320079571E-2</v>
      </c>
      <c r="N35" s="138">
        <f t="shared" si="3"/>
        <v>0.16734388720334026</v>
      </c>
      <c r="O35" s="138">
        <f t="shared" si="3"/>
        <v>0.28267574567780085</v>
      </c>
      <c r="P35" s="138">
        <f t="shared" si="3"/>
        <v>0.1387905957496115</v>
      </c>
      <c r="Q35" s="138">
        <f t="shared" si="3"/>
        <v>5.4055901416754773E-2</v>
      </c>
      <c r="R35" s="138">
        <f t="shared" si="3"/>
        <v>0.11636455974880207</v>
      </c>
      <c r="S35" s="138">
        <f t="shared" si="3"/>
        <v>2.8787278299176405E-2</v>
      </c>
      <c r="T35" s="138">
        <f t="shared" si="3"/>
        <v>9.1888619534529536E-2</v>
      </c>
      <c r="U35" s="138">
        <f t="shared" si="3"/>
        <v>6.4798990152891756E-2</v>
      </c>
      <c r="V35" s="138">
        <f t="shared" si="3"/>
        <v>5.663047111004374E-2</v>
      </c>
      <c r="W35" s="138">
        <f t="shared" si="3"/>
        <v>0.20598629666375456</v>
      </c>
      <c r="X35" s="138">
        <f t="shared" si="3"/>
        <v>0.20733807760101802</v>
      </c>
      <c r="Y35" s="138">
        <f t="shared" si="3"/>
        <v>4.8972627917642245E-2</v>
      </c>
      <c r="Z35" s="138">
        <f t="shared" si="3"/>
        <v>3.7273412662415559E-2</v>
      </c>
      <c r="AA35" s="138">
        <f t="shared" si="3"/>
        <v>0.16109881286317532</v>
      </c>
      <c r="AB35" s="138">
        <f t="shared" si="3"/>
        <v>7.1013151631799262E-2</v>
      </c>
      <c r="AC35" s="138">
        <f t="shared" si="3"/>
        <v>0.24108823254578882</v>
      </c>
      <c r="AD35" s="138">
        <f t="shared" si="3"/>
        <v>0.40363804979919704</v>
      </c>
    </row>
    <row r="36" spans="1:30" x14ac:dyDescent="0.25">
      <c r="A36" s="129" t="s">
        <v>343</v>
      </c>
      <c r="B36" s="141">
        <f>1/B35</f>
        <v>41.382670673757893</v>
      </c>
      <c r="C36" s="141">
        <f t="shared" ref="C36:AD36" si="4">1/C35</f>
        <v>10.613666905315931</v>
      </c>
      <c r="D36" s="141">
        <f t="shared" si="4"/>
        <v>29.368685993519211</v>
      </c>
      <c r="E36" s="141">
        <f t="shared" si="4"/>
        <v>28.50477538916865</v>
      </c>
      <c r="F36" s="141">
        <f t="shared" si="4"/>
        <v>14.545982085188434</v>
      </c>
      <c r="G36" s="141">
        <f t="shared" si="4"/>
        <v>15.271126653932486</v>
      </c>
      <c r="H36" s="141">
        <f t="shared" si="4"/>
        <v>14.31466628308101</v>
      </c>
      <c r="I36" s="141">
        <f t="shared" si="4"/>
        <v>8.1202747187144144</v>
      </c>
      <c r="J36" s="141">
        <f t="shared" si="4"/>
        <v>6.4408298912083506</v>
      </c>
      <c r="K36" s="141">
        <f t="shared" si="4"/>
        <v>21.373154849851101</v>
      </c>
      <c r="L36" s="141">
        <f t="shared" si="4"/>
        <v>25.420250477853195</v>
      </c>
      <c r="M36" s="141">
        <f t="shared" si="4"/>
        <v>24.586019787431663</v>
      </c>
      <c r="N36" s="141">
        <f t="shared" si="4"/>
        <v>5.9757187233549551</v>
      </c>
      <c r="O36" s="141">
        <f t="shared" si="4"/>
        <v>3.5376222236619439</v>
      </c>
      <c r="P36" s="141">
        <f t="shared" si="4"/>
        <v>7.2050991250449989</v>
      </c>
      <c r="Q36" s="141">
        <f t="shared" si="4"/>
        <v>18.499367761723185</v>
      </c>
      <c r="R36" s="141">
        <f t="shared" si="4"/>
        <v>8.5936818062021203</v>
      </c>
      <c r="S36" s="141">
        <f t="shared" si="4"/>
        <v>34.737566698989035</v>
      </c>
      <c r="T36" s="141">
        <f t="shared" si="4"/>
        <v>10.882740485879474</v>
      </c>
      <c r="U36" s="141">
        <f t="shared" si="4"/>
        <v>15.43233926393795</v>
      </c>
      <c r="V36" s="141">
        <f t="shared" si="4"/>
        <v>17.658338000699491</v>
      </c>
      <c r="W36" s="141">
        <f t="shared" si="4"/>
        <v>4.8546918712382503</v>
      </c>
      <c r="X36" s="141">
        <f t="shared" si="4"/>
        <v>4.8230407630397076</v>
      </c>
      <c r="Y36" s="141">
        <f t="shared" si="4"/>
        <v>20.41956992142039</v>
      </c>
      <c r="Z36" s="141">
        <f t="shared" si="4"/>
        <v>26.828774951651919</v>
      </c>
      <c r="AA36" s="141">
        <f t="shared" si="4"/>
        <v>6.207370384841516</v>
      </c>
      <c r="AB36" s="141">
        <f t="shared" si="4"/>
        <v>14.081898592319426</v>
      </c>
      <c r="AC36" s="141">
        <f t="shared" si="4"/>
        <v>4.147859020079192</v>
      </c>
      <c r="AD36" s="141">
        <f t="shared" si="4"/>
        <v>2.4774671280308751</v>
      </c>
    </row>
    <row r="37" spans="1:30" x14ac:dyDescent="0.25">
      <c r="A37" s="129" t="s">
        <v>344</v>
      </c>
      <c r="B37" s="138">
        <f>B36/SUM(B36,Экспон!B33,Линейн!B33)</f>
        <v>0.42778036767000827</v>
      </c>
      <c r="C37" s="138">
        <f>C36/SUM(C36,Экспон!C33,Линейн!C33)</f>
        <v>0.42945310300998962</v>
      </c>
      <c r="D37" s="138">
        <f>D36/SUM(D36,Экспон!D33,Линейн!D33)</f>
        <v>0.39187206800123808</v>
      </c>
      <c r="E37" s="138">
        <f>E36/SUM(E36,Экспон!E33,Линейн!E33)</f>
        <v>0.43076158008676169</v>
      </c>
      <c r="F37" s="138">
        <f>F36/SUM(F36,Экспон!F33,Линейн!F33)</f>
        <v>0.42881154284167255</v>
      </c>
      <c r="G37" s="138">
        <f>G36/SUM(G36,Экспон!G33,Линейн!G33)</f>
        <v>0.35836148545979774</v>
      </c>
      <c r="H37" s="138">
        <f>H36/SUM(H36,Экспон!H33,Линейн!H33)</f>
        <v>0.33717824584528244</v>
      </c>
      <c r="I37" s="138">
        <f>I36/SUM(I36,Экспон!I33,Линейн!I33)</f>
        <v>0.42508470613145349</v>
      </c>
      <c r="J37" s="138">
        <f>J36/SUM(J36,Экспон!J33,Линейн!J33)</f>
        <v>0.38484146028754168</v>
      </c>
      <c r="K37" s="138">
        <f>K36/SUM(K36,Экспон!K33,Линейн!K33)</f>
        <v>0.39606715798340825</v>
      </c>
      <c r="L37" s="138">
        <f>L36/SUM(L36,Экспон!L33,Линейн!L33)</f>
        <v>0.37960426604951492</v>
      </c>
      <c r="M37" s="138">
        <f>M36/SUM(M36,Экспон!M33,Линейн!M33)</f>
        <v>0.66223169298940765</v>
      </c>
      <c r="N37" s="138">
        <f>N36/SUM(N36,Экспон!N33,Линейн!N33)</f>
        <v>0.47443899960411962</v>
      </c>
      <c r="O37" s="138">
        <f>O36/SUM(O36,Экспон!O33,Линейн!O33)</f>
        <v>0.4053043880059562</v>
      </c>
      <c r="P37" s="138">
        <f>P36/SUM(P36,Экспон!P33,Линейн!P33)</f>
        <v>0.46827605504380965</v>
      </c>
      <c r="Q37" s="138">
        <f>Q36/SUM(Q36,Экспон!Q33,Линейн!Q33)</f>
        <v>0.6276494973308776</v>
      </c>
      <c r="R37" s="138">
        <f>R36/SUM(R36,Экспон!R33,Линейн!R33)</f>
        <v>0.45407857683874536</v>
      </c>
      <c r="S37" s="138">
        <f>S36/SUM(S36,Экспон!S33,Линейн!S33)</f>
        <v>0.71133899667512002</v>
      </c>
      <c r="T37" s="138">
        <f>T36/SUM(T36,Экспон!T33,Линейн!T33)</f>
        <v>0.4938651644102845</v>
      </c>
      <c r="U37" s="138">
        <f>U36/SUM(U36,Экспон!U33,Линейн!U33)</f>
        <v>0.52150272794675889</v>
      </c>
      <c r="V37" s="138">
        <f>V36/SUM(V36,Экспон!V33,Линейн!V33)</f>
        <v>0.61040057028151917</v>
      </c>
      <c r="W37" s="138">
        <f>W36/SUM(W36,Экспон!W33,Линейн!W33)</f>
        <v>0.38365493234924841</v>
      </c>
      <c r="X37" s="138">
        <f>X36/SUM(X36,Экспон!X33,Линейн!X33)</f>
        <v>0.38843784769538814</v>
      </c>
      <c r="Y37" s="138">
        <f>Y36/SUM(Y36,Экспон!Y33,Линейн!Y33)</f>
        <v>0.71520278666766424</v>
      </c>
      <c r="Z37" s="138">
        <f>Z36/SUM(Z36,Экспон!Z33,Линейн!Z33)</f>
        <v>0.46436244808473637</v>
      </c>
      <c r="AA37" s="138">
        <f>AA36/SUM(AA36,Экспон!AA33,Линейн!AA33)</f>
        <v>0.49457048059545322</v>
      </c>
      <c r="AB37" s="138">
        <f>AB36/SUM(AB36,Экспон!AB33,Линейн!AB33)</f>
        <v>0.42162107746871808</v>
      </c>
      <c r="AC37" s="138">
        <f>AC36/SUM(AC36,Экспон!AC33,Линейн!AC33)</f>
        <v>0.43474038882895816</v>
      </c>
      <c r="AD37" s="138">
        <f>AD36/SUM(AD36,Экспон!AD33,Линейн!AD33)</f>
        <v>0.39590436579822336</v>
      </c>
    </row>
    <row r="39" spans="1:30" x14ac:dyDescent="0.25">
      <c r="A39" s="130">
        <v>2008</v>
      </c>
      <c r="B39" s="137">
        <f>TANH(TANH(B$30*B3)+TANH(B$31*B4)+TANH(B$32*B5))*B$33</f>
        <v>2854.7334094284465</v>
      </c>
      <c r="C39" s="137">
        <f>TANH(TANH(C$30*C3)+TANH(C$31*C4)+TANH(C$32*C5))*C$33</f>
        <v>34.655069799116198</v>
      </c>
      <c r="D39" s="137">
        <f t="shared" ref="D39:AD39" si="5">TANH(TANH(D$30*D3)+TANH(D$31*D4)+TANH(D$32*D5))*D$33</f>
        <v>839.89346593264236</v>
      </c>
      <c r="E39" s="137">
        <f t="shared" si="5"/>
        <v>2012.4616219401105</v>
      </c>
      <c r="F39" s="137">
        <f t="shared" si="5"/>
        <v>420.91799237631449</v>
      </c>
      <c r="G39" s="137">
        <f t="shared" si="5"/>
        <v>335.17652651772539</v>
      </c>
      <c r="H39" s="137">
        <f t="shared" si="5"/>
        <v>88.745533083570677</v>
      </c>
      <c r="I39" s="137">
        <f t="shared" si="5"/>
        <v>24.17432928845788</v>
      </c>
      <c r="J39" s="137">
        <f t="shared" si="5"/>
        <v>16.891102730900862</v>
      </c>
      <c r="K39" s="137">
        <f t="shared" si="5"/>
        <v>70.024204814858649</v>
      </c>
      <c r="L39" s="137">
        <f t="shared" si="5"/>
        <v>294.88483551565901</v>
      </c>
      <c r="M39" s="137">
        <f t="shared" si="5"/>
        <v>15.223023672624242</v>
      </c>
      <c r="N39" s="137">
        <f t="shared" si="5"/>
        <v>1.9199426552173067</v>
      </c>
      <c r="O39" s="137">
        <f t="shared" si="5"/>
        <v>0.21542617834220559</v>
      </c>
      <c r="P39" s="137">
        <f t="shared" si="5"/>
        <v>4.5158389589070547</v>
      </c>
      <c r="Q39" s="137">
        <f t="shared" si="5"/>
        <v>14.099469269042414</v>
      </c>
      <c r="R39" s="137">
        <f t="shared" si="5"/>
        <v>35.033981990749297</v>
      </c>
      <c r="S39" s="137">
        <f t="shared" si="5"/>
        <v>32.958797034725983</v>
      </c>
      <c r="T39" s="137">
        <f t="shared" si="5"/>
        <v>2.9592090449827464</v>
      </c>
      <c r="U39" s="137">
        <f t="shared" si="5"/>
        <v>26.694208837282694</v>
      </c>
      <c r="V39" s="137">
        <f t="shared" si="5"/>
        <v>131.91140178194158</v>
      </c>
      <c r="W39" s="137">
        <f t="shared" si="5"/>
        <v>8.788802319904601</v>
      </c>
      <c r="X39" s="137">
        <f t="shared" si="5"/>
        <v>4.8910916521515135</v>
      </c>
      <c r="Y39" s="137">
        <f t="shared" si="5"/>
        <v>9.6608123897130298</v>
      </c>
      <c r="Z39" s="137">
        <f t="shared" si="5"/>
        <v>50.833548989034242</v>
      </c>
      <c r="AA39" s="137">
        <f t="shared" si="5"/>
        <v>12.220824772812724</v>
      </c>
      <c r="AB39" s="137">
        <f t="shared" si="5"/>
        <v>111.58783799668942</v>
      </c>
      <c r="AC39" s="137">
        <f t="shared" si="5"/>
        <v>196.94793873947546</v>
      </c>
      <c r="AD39" s="137">
        <f t="shared" si="5"/>
        <v>74.390694778770609</v>
      </c>
    </row>
    <row r="40" spans="1:30" x14ac:dyDescent="0.25">
      <c r="A40" s="130">
        <v>2009</v>
      </c>
      <c r="B40" s="137">
        <f t="shared" ref="B40:Q53" si="6">TANH(TANH(B$30*B4)+TANH(B$31*B5)+TANH(B$32*B6))*B$33</f>
        <v>2859.6649831430004</v>
      </c>
      <c r="C40" s="137">
        <f t="shared" si="6"/>
        <v>34.733380686026436</v>
      </c>
      <c r="D40" s="137">
        <f t="shared" si="6"/>
        <v>840.20670499755602</v>
      </c>
      <c r="E40" s="137">
        <f t="shared" si="6"/>
        <v>2034.236306782436</v>
      </c>
      <c r="F40" s="137">
        <f t="shared" si="6"/>
        <v>428.16510343277952</v>
      </c>
      <c r="G40" s="137">
        <f t="shared" si="6"/>
        <v>350.35405226455237</v>
      </c>
      <c r="H40" s="137">
        <f t="shared" si="6"/>
        <v>91.496775740042153</v>
      </c>
      <c r="I40" s="137">
        <f t="shared" si="6"/>
        <v>22.128992511605247</v>
      </c>
      <c r="J40" s="137">
        <f t="shared" si="6"/>
        <v>16.873593147806996</v>
      </c>
      <c r="K40" s="137">
        <f t="shared" si="6"/>
        <v>72.595254780315358</v>
      </c>
      <c r="L40" s="137">
        <f t="shared" si="6"/>
        <v>293.13996918028317</v>
      </c>
      <c r="M40" s="137">
        <f t="shared" si="6"/>
        <v>14.345866613563873</v>
      </c>
      <c r="N40" s="137">
        <f t="shared" si="6"/>
        <v>2.1151844077282886</v>
      </c>
      <c r="O40" s="137">
        <f t="shared" si="6"/>
        <v>0.20490493871302853</v>
      </c>
      <c r="P40" s="137">
        <f t="shared" si="6"/>
        <v>3.4602134766679504</v>
      </c>
      <c r="Q40" s="137">
        <f t="shared" si="6"/>
        <v>13.792576049298988</v>
      </c>
      <c r="R40" s="137">
        <f t="shared" ref="R40:AD40" si="7">TANH(TANH(R$30*R4)+TANH(R$31*R5)+TANH(R$32*R6))*R$33</f>
        <v>40.497869047667187</v>
      </c>
      <c r="S40" s="137">
        <f t="shared" si="7"/>
        <v>36.401773789903046</v>
      </c>
      <c r="T40" s="137">
        <f t="shared" si="7"/>
        <v>2.552919769014053</v>
      </c>
      <c r="U40" s="137">
        <f t="shared" si="7"/>
        <v>24.62177621265749</v>
      </c>
      <c r="V40" s="137">
        <f t="shared" si="7"/>
        <v>131.18956706338125</v>
      </c>
      <c r="W40" s="137">
        <f t="shared" si="7"/>
        <v>10.175826064125726</v>
      </c>
      <c r="X40" s="137">
        <f t="shared" si="7"/>
        <v>4.5835651011963643</v>
      </c>
      <c r="Y40" s="137">
        <f t="shared" si="7"/>
        <v>8.5110305840169449</v>
      </c>
      <c r="Z40" s="137">
        <f t="shared" si="7"/>
        <v>54.245461614655049</v>
      </c>
      <c r="AA40" s="137">
        <f t="shared" si="7"/>
        <v>12.166433517319978</v>
      </c>
      <c r="AB40" s="137">
        <f t="shared" si="7"/>
        <v>110.67683981306969</v>
      </c>
      <c r="AC40" s="137">
        <f t="shared" si="7"/>
        <v>202.79253135475705</v>
      </c>
      <c r="AD40" s="137">
        <f t="shared" si="7"/>
        <v>74.778180389323836</v>
      </c>
    </row>
    <row r="41" spans="1:30" x14ac:dyDescent="0.25">
      <c r="A41" s="130">
        <v>2010</v>
      </c>
      <c r="B41" s="137">
        <f t="shared" si="6"/>
        <v>2838.1821747711861</v>
      </c>
      <c r="C41" s="137">
        <f t="shared" si="6"/>
        <v>33.874060209822446</v>
      </c>
      <c r="D41" s="137">
        <f t="shared" si="6"/>
        <v>833.83132935010883</v>
      </c>
      <c r="E41" s="137">
        <f t="shared" si="6"/>
        <v>1985.3243668339833</v>
      </c>
      <c r="F41" s="137">
        <f t="shared" si="6"/>
        <v>401.25327482171207</v>
      </c>
      <c r="G41" s="137">
        <f t="shared" si="6"/>
        <v>353.25913118470339</v>
      </c>
      <c r="H41" s="137">
        <f t="shared" si="6"/>
        <v>93.295392717857652</v>
      </c>
      <c r="I41" s="137">
        <f t="shared" si="6"/>
        <v>22.339954727738206</v>
      </c>
      <c r="J41" s="137">
        <f t="shared" si="6"/>
        <v>16.881117969813989</v>
      </c>
      <c r="K41" s="137">
        <f t="shared" si="6"/>
        <v>66.293698604565478</v>
      </c>
      <c r="L41" s="137">
        <f t="shared" si="6"/>
        <v>280.26308218106033</v>
      </c>
      <c r="M41" s="137">
        <f t="shared" si="6"/>
        <v>14.806392184392701</v>
      </c>
      <c r="N41" s="137">
        <f t="shared" si="6"/>
        <v>1.9798049661930217</v>
      </c>
      <c r="O41" s="137">
        <f t="shared" si="6"/>
        <v>0.19001483552158022</v>
      </c>
      <c r="P41" s="137">
        <f t="shared" si="6"/>
        <v>4.0329428287832778</v>
      </c>
      <c r="Q41" s="137">
        <f t="shared" si="6"/>
        <v>13.71759344755333</v>
      </c>
      <c r="R41" s="137">
        <f t="shared" ref="R41:AD41" si="8">TANH(TANH(R$30*R5)+TANH(R$31*R6)+TANH(R$32*R7))*R$33</f>
        <v>40.404507249409413</v>
      </c>
      <c r="S41" s="137">
        <f t="shared" si="8"/>
        <v>40.109314920718937</v>
      </c>
      <c r="T41" s="137">
        <f t="shared" si="8"/>
        <v>2.8257213440429862</v>
      </c>
      <c r="U41" s="137">
        <f t="shared" si="8"/>
        <v>25.566136942537355</v>
      </c>
      <c r="V41" s="137">
        <f t="shared" si="8"/>
        <v>119.90983472742997</v>
      </c>
      <c r="W41" s="137">
        <f t="shared" si="8"/>
        <v>8.6911301221658377</v>
      </c>
      <c r="X41" s="137">
        <f t="shared" si="8"/>
        <v>4.601988345846495</v>
      </c>
      <c r="Y41" s="137">
        <f t="shared" si="8"/>
        <v>8.7357119502290956</v>
      </c>
      <c r="Z41" s="137">
        <f t="shared" si="8"/>
        <v>56.912201455923096</v>
      </c>
      <c r="AA41" s="137">
        <f t="shared" si="8"/>
        <v>12.102869548559008</v>
      </c>
      <c r="AB41" s="137">
        <f t="shared" si="8"/>
        <v>97.676794023874777</v>
      </c>
      <c r="AC41" s="137">
        <f t="shared" si="8"/>
        <v>206.35081425543538</v>
      </c>
      <c r="AD41" s="137">
        <f t="shared" si="8"/>
        <v>74.045741930489754</v>
      </c>
    </row>
    <row r="42" spans="1:30" x14ac:dyDescent="0.25">
      <c r="A42" s="130">
        <v>2011</v>
      </c>
      <c r="B42" s="137">
        <f t="shared" si="6"/>
        <v>2877.8837257208347</v>
      </c>
      <c r="C42" s="137">
        <f t="shared" si="6"/>
        <v>34.655069799116198</v>
      </c>
      <c r="D42" s="137">
        <f t="shared" si="6"/>
        <v>854.55925990540698</v>
      </c>
      <c r="E42" s="137">
        <f t="shared" si="6"/>
        <v>2050.1413164499918</v>
      </c>
      <c r="F42" s="137">
        <f t="shared" si="6"/>
        <v>431.49570782736657</v>
      </c>
      <c r="G42" s="137">
        <f t="shared" si="6"/>
        <v>372.97177809523839</v>
      </c>
      <c r="H42" s="137">
        <f t="shared" si="6"/>
        <v>94.155644407719322</v>
      </c>
      <c r="I42" s="137">
        <f t="shared" si="6"/>
        <v>21.978946952690517</v>
      </c>
      <c r="J42" s="137">
        <f t="shared" si="6"/>
        <v>16.882767255997805</v>
      </c>
      <c r="K42" s="137">
        <f t="shared" si="6"/>
        <v>66.880628838438653</v>
      </c>
      <c r="L42" s="137">
        <f t="shared" si="6"/>
        <v>292.80249074121582</v>
      </c>
      <c r="M42" s="137">
        <f t="shared" si="6"/>
        <v>15.285959873446874</v>
      </c>
      <c r="N42" s="137">
        <f t="shared" si="6"/>
        <v>2.1742239026120087</v>
      </c>
      <c r="O42" s="137">
        <f t="shared" si="6"/>
        <v>0.2120290763904171</v>
      </c>
      <c r="P42" s="137">
        <f t="shared" si="6"/>
        <v>4.0267954030085065</v>
      </c>
      <c r="Q42" s="137">
        <f t="shared" si="6"/>
        <v>13.751417816994756</v>
      </c>
      <c r="R42" s="137">
        <f t="shared" ref="R42:AD42" si="9">TANH(TANH(R$30*R6)+TANH(R$31*R7)+TANH(R$32*R8))*R$33</f>
        <v>42.477338807286749</v>
      </c>
      <c r="S42" s="137">
        <f t="shared" si="9"/>
        <v>39.050095063358469</v>
      </c>
      <c r="T42" s="137">
        <f t="shared" si="9"/>
        <v>2.9017577604365319</v>
      </c>
      <c r="U42" s="137">
        <f t="shared" si="9"/>
        <v>25.029852747662542</v>
      </c>
      <c r="V42" s="137">
        <f t="shared" si="9"/>
        <v>125.28080600651249</v>
      </c>
      <c r="W42" s="137">
        <f t="shared" si="9"/>
        <v>8.8269807732392405</v>
      </c>
      <c r="X42" s="137">
        <f t="shared" si="9"/>
        <v>4.6285978254621094</v>
      </c>
      <c r="Y42" s="137">
        <f t="shared" si="9"/>
        <v>8.6155965207417733</v>
      </c>
      <c r="Z42" s="137">
        <f t="shared" si="9"/>
        <v>59.348799340564284</v>
      </c>
      <c r="AA42" s="137">
        <f t="shared" si="9"/>
        <v>12.151716199385337</v>
      </c>
      <c r="AB42" s="137">
        <f t="shared" si="9"/>
        <v>112.34009549720268</v>
      </c>
      <c r="AC42" s="137">
        <f t="shared" si="9"/>
        <v>208.66197178150222</v>
      </c>
      <c r="AD42" s="137">
        <f t="shared" si="9"/>
        <v>74.201774705768898</v>
      </c>
    </row>
    <row r="43" spans="1:30" x14ac:dyDescent="0.25">
      <c r="A43" s="130">
        <v>2012</v>
      </c>
      <c r="B43" s="137">
        <f t="shared" si="6"/>
        <v>2887.8274891974011</v>
      </c>
      <c r="C43" s="137">
        <f t="shared" si="6"/>
        <v>34.942277022010792</v>
      </c>
      <c r="D43" s="137">
        <f t="shared" si="6"/>
        <v>865.38412642427636</v>
      </c>
      <c r="E43" s="137">
        <f t="shared" si="6"/>
        <v>2080.8671183685415</v>
      </c>
      <c r="F43" s="137">
        <f t="shared" si="6"/>
        <v>427.41805417911917</v>
      </c>
      <c r="G43" s="137">
        <f t="shared" si="6"/>
        <v>388.06155937080808</v>
      </c>
      <c r="H43" s="137">
        <f t="shared" si="6"/>
        <v>99.22817213216311</v>
      </c>
      <c r="I43" s="137">
        <f t="shared" si="6"/>
        <v>22.556529761876913</v>
      </c>
      <c r="J43" s="137">
        <f t="shared" si="6"/>
        <v>16.872284612808556</v>
      </c>
      <c r="K43" s="137">
        <f t="shared" si="6"/>
        <v>68.383341104103053</v>
      </c>
      <c r="L43" s="137">
        <f t="shared" si="6"/>
        <v>297.85964068724633</v>
      </c>
      <c r="M43" s="137">
        <f t="shared" si="6"/>
        <v>15.775193686062895</v>
      </c>
      <c r="N43" s="137">
        <f t="shared" si="6"/>
        <v>1.8681015897212878</v>
      </c>
      <c r="O43" s="137">
        <f t="shared" si="6"/>
        <v>0.19155221910480713</v>
      </c>
      <c r="P43" s="137">
        <f t="shared" si="6"/>
        <v>4.0308241509819194</v>
      </c>
      <c r="Q43" s="137">
        <f t="shared" si="6"/>
        <v>13.809382446617194</v>
      </c>
      <c r="R43" s="137">
        <f t="shared" ref="R43:AD43" si="10">TANH(TANH(R$30*R7)+TANH(R$31*R8)+TANH(R$32*R9))*R$33</f>
        <v>42.757996331080058</v>
      </c>
      <c r="S43" s="137">
        <f t="shared" si="10"/>
        <v>38.002782587111952</v>
      </c>
      <c r="T43" s="137">
        <f t="shared" si="10"/>
        <v>2.9931493935461679</v>
      </c>
      <c r="U43" s="137">
        <f t="shared" si="10"/>
        <v>27.055946591205103</v>
      </c>
      <c r="V43" s="137">
        <f t="shared" si="10"/>
        <v>126.79939851628343</v>
      </c>
      <c r="W43" s="137">
        <f t="shared" si="10"/>
        <v>8.5052689764635314</v>
      </c>
      <c r="X43" s="137">
        <f t="shared" si="10"/>
        <v>4.6546718253581378</v>
      </c>
      <c r="Y43" s="137">
        <f t="shared" si="10"/>
        <v>8.6376724344106144</v>
      </c>
      <c r="Z43" s="137">
        <f t="shared" si="10"/>
        <v>61.616746643026232</v>
      </c>
      <c r="AA43" s="137">
        <f t="shared" si="10"/>
        <v>11.841857379257139</v>
      </c>
      <c r="AB43" s="137">
        <f t="shared" si="10"/>
        <v>113.21078207111751</v>
      </c>
      <c r="AC43" s="137">
        <f t="shared" si="10"/>
        <v>213.25861129042232</v>
      </c>
      <c r="AD43" s="137">
        <f t="shared" si="10"/>
        <v>74.498889732035536</v>
      </c>
    </row>
    <row r="44" spans="1:30" x14ac:dyDescent="0.25">
      <c r="A44" s="130">
        <v>2013</v>
      </c>
      <c r="B44" s="137">
        <f t="shared" si="6"/>
        <v>2887.1251541560659</v>
      </c>
      <c r="C44" s="137">
        <f t="shared" si="6"/>
        <v>33.991462299005264</v>
      </c>
      <c r="D44" s="137">
        <f t="shared" si="6"/>
        <v>862.98920022342463</v>
      </c>
      <c r="E44" s="137">
        <f t="shared" si="6"/>
        <v>2077.1042714225182</v>
      </c>
      <c r="F44" s="137">
        <f t="shared" si="6"/>
        <v>427.25883188773463</v>
      </c>
      <c r="G44" s="137">
        <f t="shared" si="6"/>
        <v>408.37666713868117</v>
      </c>
      <c r="H44" s="137">
        <f t="shared" si="6"/>
        <v>103.95618890925603</v>
      </c>
      <c r="I44" s="137">
        <f t="shared" si="6"/>
        <v>21.514494216210821</v>
      </c>
      <c r="J44" s="137">
        <f t="shared" si="6"/>
        <v>16.828591087604956</v>
      </c>
      <c r="K44" s="137">
        <f t="shared" si="6"/>
        <v>71.601155971965611</v>
      </c>
      <c r="L44" s="137">
        <f t="shared" si="6"/>
        <v>292.29900997435925</v>
      </c>
      <c r="M44" s="137">
        <f t="shared" si="6"/>
        <v>15.608518850498852</v>
      </c>
      <c r="N44" s="137">
        <f t="shared" si="6"/>
        <v>1.7351882175123257</v>
      </c>
      <c r="O44" s="137">
        <f t="shared" si="6"/>
        <v>0.18981604519335088</v>
      </c>
      <c r="P44" s="137">
        <f t="shared" si="6"/>
        <v>3.9446940385293119</v>
      </c>
      <c r="Q44" s="137">
        <f t="shared" si="6"/>
        <v>13.869104627105786</v>
      </c>
      <c r="R44" s="137">
        <f t="shared" ref="R44:AD44" si="11">TANH(TANH(R$30*R8)+TANH(R$31*R9)+TANH(R$32*R10))*R$33</f>
        <v>43.370897075861514</v>
      </c>
      <c r="S44" s="137">
        <f t="shared" si="11"/>
        <v>39.278189563484162</v>
      </c>
      <c r="T44" s="137">
        <f t="shared" si="11"/>
        <v>2.8887656877207544</v>
      </c>
      <c r="U44" s="137">
        <f t="shared" si="11"/>
        <v>27.849514333365331</v>
      </c>
      <c r="V44" s="137">
        <f t="shared" si="11"/>
        <v>120.15797527222099</v>
      </c>
      <c r="W44" s="137">
        <f t="shared" si="11"/>
        <v>8.3942145915739648</v>
      </c>
      <c r="X44" s="137">
        <f t="shared" si="11"/>
        <v>4.5899538573703955</v>
      </c>
      <c r="Y44" s="137">
        <f t="shared" si="11"/>
        <v>8.6419215640938258</v>
      </c>
      <c r="Z44" s="137">
        <f t="shared" si="11"/>
        <v>60.15701683134251</v>
      </c>
      <c r="AA44" s="137">
        <f t="shared" si="11"/>
        <v>14.31790359221675</v>
      </c>
      <c r="AB44" s="137">
        <f t="shared" si="11"/>
        <v>107.12543390761572</v>
      </c>
      <c r="AC44" s="137">
        <f t="shared" si="11"/>
        <v>211.40606274368122</v>
      </c>
      <c r="AD44" s="137">
        <f t="shared" si="11"/>
        <v>74.144094257513558</v>
      </c>
    </row>
    <row r="45" spans="1:30" x14ac:dyDescent="0.25">
      <c r="A45" s="130">
        <v>2014</v>
      </c>
      <c r="B45" s="137">
        <f t="shared" si="6"/>
        <v>2889.4872742586413</v>
      </c>
      <c r="C45" s="137">
        <f t="shared" si="6"/>
        <v>34.608641907048153</v>
      </c>
      <c r="D45" s="137">
        <f t="shared" si="6"/>
        <v>883.80295788129195</v>
      </c>
      <c r="E45" s="137">
        <f t="shared" si="6"/>
        <v>2060.9674579607431</v>
      </c>
      <c r="F45" s="137">
        <f t="shared" si="6"/>
        <v>401.47239828604643</v>
      </c>
      <c r="G45" s="137">
        <f t="shared" si="6"/>
        <v>414.02374547317316</v>
      </c>
      <c r="H45" s="137">
        <f t="shared" si="6"/>
        <v>104.92141310610614</v>
      </c>
      <c r="I45" s="137">
        <f t="shared" si="6"/>
        <v>22.787937978128451</v>
      </c>
      <c r="J45" s="137">
        <f t="shared" si="6"/>
        <v>16.815857943653576</v>
      </c>
      <c r="K45" s="137">
        <f t="shared" si="6"/>
        <v>70.43748453346997</v>
      </c>
      <c r="L45" s="137">
        <f t="shared" si="6"/>
        <v>286.7730168476653</v>
      </c>
      <c r="M45" s="137">
        <f t="shared" si="6"/>
        <v>15.099305087908247</v>
      </c>
      <c r="N45" s="137">
        <f t="shared" si="6"/>
        <v>1.6731136373340478</v>
      </c>
      <c r="O45" s="137">
        <f t="shared" si="6"/>
        <v>0.19638061062015291</v>
      </c>
      <c r="P45" s="137">
        <f t="shared" si="6"/>
        <v>3.6811511941415209</v>
      </c>
      <c r="Q45" s="137">
        <f t="shared" si="6"/>
        <v>13.838583563495007</v>
      </c>
      <c r="R45" s="137">
        <f t="shared" ref="R45:AD45" si="12">TANH(TANH(R$30*R9)+TANH(R$31*R10)+TANH(R$32*R11))*R$33</f>
        <v>46.43741014215535</v>
      </c>
      <c r="S45" s="137">
        <f t="shared" si="12"/>
        <v>36.854451344907773</v>
      </c>
      <c r="T45" s="137">
        <f t="shared" si="12"/>
        <v>2.9473849194895245</v>
      </c>
      <c r="U45" s="137">
        <f t="shared" si="12"/>
        <v>26.895008675368786</v>
      </c>
      <c r="V45" s="137">
        <f t="shared" si="12"/>
        <v>115.32501681399032</v>
      </c>
      <c r="W45" s="137">
        <f t="shared" si="12"/>
        <v>8.0957127295478717</v>
      </c>
      <c r="X45" s="137">
        <f t="shared" si="12"/>
        <v>4.4508397040919725</v>
      </c>
      <c r="Y45" s="137">
        <f t="shared" si="12"/>
        <v>8.5260296774500564</v>
      </c>
      <c r="Z45" s="137">
        <f t="shared" si="12"/>
        <v>58.367250857538245</v>
      </c>
      <c r="AA45" s="137">
        <f t="shared" si="12"/>
        <v>14.016830668988169</v>
      </c>
      <c r="AB45" s="137">
        <f t="shared" si="12"/>
        <v>108.26419516860037</v>
      </c>
      <c r="AC45" s="137">
        <f t="shared" si="12"/>
        <v>217.11179493803681</v>
      </c>
      <c r="AD45" s="137">
        <f t="shared" si="12"/>
        <v>74.069357285794837</v>
      </c>
    </row>
    <row r="46" spans="1:30" x14ac:dyDescent="0.25">
      <c r="A46" s="130">
        <v>2015</v>
      </c>
      <c r="B46" s="137">
        <f t="shared" si="6"/>
        <v>2889.0551556599949</v>
      </c>
      <c r="C46" s="137">
        <f t="shared" si="6"/>
        <v>34.23861278789564</v>
      </c>
      <c r="D46" s="137">
        <f t="shared" si="6"/>
        <v>879.53617519815612</v>
      </c>
      <c r="E46" s="137">
        <f t="shared" si="6"/>
        <v>2080.2507316456358</v>
      </c>
      <c r="F46" s="137">
        <f t="shared" si="6"/>
        <v>408.24586314320686</v>
      </c>
      <c r="G46" s="137">
        <f t="shared" si="6"/>
        <v>435.31869026651339</v>
      </c>
      <c r="H46" s="137">
        <f t="shared" si="6"/>
        <v>106.51599816857973</v>
      </c>
      <c r="I46" s="137">
        <f t="shared" si="6"/>
        <v>22.854867269428496</v>
      </c>
      <c r="J46" s="137">
        <f t="shared" si="6"/>
        <v>15.883492941740563</v>
      </c>
      <c r="K46" s="137">
        <f t="shared" si="6"/>
        <v>78.511148376120332</v>
      </c>
      <c r="L46" s="137">
        <f t="shared" si="6"/>
        <v>281.51654965908074</v>
      </c>
      <c r="M46" s="137">
        <f t="shared" si="6"/>
        <v>14.45202272363216</v>
      </c>
      <c r="N46" s="137">
        <f t="shared" si="6"/>
        <v>1.0629549087096155</v>
      </c>
      <c r="O46" s="137">
        <f t="shared" si="6"/>
        <v>0.21260260342888027</v>
      </c>
      <c r="P46" s="137">
        <f t="shared" si="6"/>
        <v>3.5595638978660684</v>
      </c>
      <c r="Q46" s="137">
        <f t="shared" si="6"/>
        <v>13.731420305212461</v>
      </c>
      <c r="R46" s="137">
        <f t="shared" ref="R46:AD46" si="13">TANH(TANH(R$30*R10)+TANH(R$31*R11)+TANH(R$32*R12))*R$33</f>
        <v>44.264919382906378</v>
      </c>
      <c r="S46" s="137">
        <f t="shared" si="13"/>
        <v>37.821499674889303</v>
      </c>
      <c r="T46" s="137">
        <f t="shared" si="13"/>
        <v>2.8385476351644652</v>
      </c>
      <c r="U46" s="137">
        <f t="shared" si="13"/>
        <v>26.535704698963144</v>
      </c>
      <c r="V46" s="137">
        <f t="shared" si="13"/>
        <v>116.54481074965734</v>
      </c>
      <c r="W46" s="137">
        <f t="shared" si="13"/>
        <v>6.5600858562546973</v>
      </c>
      <c r="X46" s="137">
        <f t="shared" si="13"/>
        <v>4.2617302628469051</v>
      </c>
      <c r="Y46" s="137">
        <f t="shared" si="13"/>
        <v>8.542244919325622</v>
      </c>
      <c r="Z46" s="137">
        <f t="shared" si="13"/>
        <v>60.090225282737336</v>
      </c>
      <c r="AA46" s="137">
        <f t="shared" si="13"/>
        <v>13.876884800453258</v>
      </c>
      <c r="AB46" s="137">
        <f t="shared" si="13"/>
        <v>106.24405440277732</v>
      </c>
      <c r="AC46" s="137">
        <f t="shared" si="13"/>
        <v>219.03045374207389</v>
      </c>
      <c r="AD46" s="137">
        <f t="shared" si="13"/>
        <v>74.655087585827729</v>
      </c>
    </row>
    <row r="47" spans="1:30" x14ac:dyDescent="0.25">
      <c r="A47" s="130">
        <v>2016</v>
      </c>
      <c r="B47" s="137">
        <f t="shared" si="6"/>
        <v>2885.5949004778113</v>
      </c>
      <c r="C47" s="137">
        <f t="shared" si="6"/>
        <v>33.965016177940775</v>
      </c>
      <c r="D47" s="137">
        <f t="shared" si="6"/>
        <v>883.54348125760782</v>
      </c>
      <c r="E47" s="137">
        <f t="shared" si="6"/>
        <v>2056.7605412168527</v>
      </c>
      <c r="F47" s="137">
        <f t="shared" si="6"/>
        <v>393.80660231872798</v>
      </c>
      <c r="G47" s="137">
        <f t="shared" si="6"/>
        <v>420.21650728518654</v>
      </c>
      <c r="H47" s="137">
        <f t="shared" si="6"/>
        <v>110.9997532410428</v>
      </c>
      <c r="I47" s="137">
        <f t="shared" si="6"/>
        <v>22.056222996610312</v>
      </c>
      <c r="J47" s="137">
        <f t="shared" si="6"/>
        <v>16.700040956488113</v>
      </c>
      <c r="K47" s="137">
        <f t="shared" si="6"/>
        <v>80.710813803648506</v>
      </c>
      <c r="L47" s="137">
        <f t="shared" si="6"/>
        <v>274.47989026341043</v>
      </c>
      <c r="M47" s="137">
        <f t="shared" si="6"/>
        <v>14.180355525555436</v>
      </c>
      <c r="N47" s="137">
        <f t="shared" si="6"/>
        <v>1.0334143142948662</v>
      </c>
      <c r="O47" s="137">
        <f t="shared" si="6"/>
        <v>0.19809191336895191</v>
      </c>
      <c r="P47" s="137">
        <f t="shared" si="6"/>
        <v>3.3795814080478661</v>
      </c>
      <c r="Q47" s="137">
        <f t="shared" si="6"/>
        <v>13.690030293875136</v>
      </c>
      <c r="R47" s="137">
        <f t="shared" ref="R47:AD47" si="14">TANH(TANH(R$30*R11)+TANH(R$31*R12)+TANH(R$32*R13))*R$33</f>
        <v>44.105052816064209</v>
      </c>
      <c r="S47" s="137">
        <f t="shared" si="14"/>
        <v>38.39278162190061</v>
      </c>
      <c r="T47" s="137">
        <f t="shared" si="14"/>
        <v>2.6789447026848707</v>
      </c>
      <c r="U47" s="137">
        <f t="shared" si="14"/>
        <v>23.142364802765961</v>
      </c>
      <c r="V47" s="137">
        <f t="shared" si="14"/>
        <v>115.82588111391021</v>
      </c>
      <c r="W47" s="137">
        <f t="shared" si="14"/>
        <v>5.4742182447403103</v>
      </c>
      <c r="X47" s="137">
        <f t="shared" si="14"/>
        <v>3.9864164410520506</v>
      </c>
      <c r="Y47" s="137">
        <f t="shared" si="14"/>
        <v>8.4182254037354376</v>
      </c>
      <c r="Z47" s="137">
        <f t="shared" si="14"/>
        <v>62.482030645699496</v>
      </c>
      <c r="AA47" s="137">
        <f t="shared" si="14"/>
        <v>16.606554447828067</v>
      </c>
      <c r="AB47" s="137">
        <f t="shared" si="14"/>
        <v>105.79290876470766</v>
      </c>
      <c r="AC47" s="137">
        <f t="shared" si="14"/>
        <v>228.59852999098632</v>
      </c>
      <c r="AD47" s="137">
        <f t="shared" si="14"/>
        <v>74.009798158481686</v>
      </c>
    </row>
    <row r="48" spans="1:30" x14ac:dyDescent="0.25">
      <c r="A48" s="130">
        <v>2017</v>
      </c>
      <c r="B48" s="137">
        <f t="shared" si="6"/>
        <v>2895.9504080324136</v>
      </c>
      <c r="C48" s="137">
        <f t="shared" si="6"/>
        <v>33.785601688542812</v>
      </c>
      <c r="D48" s="137">
        <f t="shared" si="6"/>
        <v>904.59129405757722</v>
      </c>
      <c r="E48" s="137">
        <f t="shared" si="6"/>
        <v>2062.8738388747006</v>
      </c>
      <c r="F48" s="137">
        <f t="shared" si="6"/>
        <v>400.20205387298654</v>
      </c>
      <c r="G48" s="137">
        <f t="shared" si="6"/>
        <v>423.47876126663817</v>
      </c>
      <c r="H48" s="137">
        <f t="shared" si="6"/>
        <v>114.62514099909056</v>
      </c>
      <c r="I48" s="137">
        <f t="shared" si="6"/>
        <v>20.596872834429028</v>
      </c>
      <c r="J48" s="137">
        <f t="shared" si="6"/>
        <v>16.804446772402368</v>
      </c>
      <c r="K48" s="137">
        <f t="shared" si="6"/>
        <v>83.067198256579118</v>
      </c>
      <c r="L48" s="137">
        <f t="shared" si="6"/>
        <v>277.63386466236426</v>
      </c>
      <c r="M48" s="137">
        <f t="shared" si="6"/>
        <v>15.231967696236548</v>
      </c>
      <c r="N48" s="137">
        <f t="shared" si="6"/>
        <v>0.84785018895644304</v>
      </c>
      <c r="O48" s="137">
        <f t="shared" si="6"/>
        <v>0.14351624940621743</v>
      </c>
      <c r="P48" s="137">
        <f t="shared" si="6"/>
        <v>3.368735196650841</v>
      </c>
      <c r="Q48" s="137">
        <f t="shared" si="6"/>
        <v>13.742269060298511</v>
      </c>
      <c r="R48" s="137">
        <f t="shared" ref="R48:AD48" si="15">TANH(TANH(R$30*R12)+TANH(R$31*R13)+TANH(R$32*R14))*R$33</f>
        <v>42.084997400005136</v>
      </c>
      <c r="S48" s="137">
        <f t="shared" si="15"/>
        <v>38.207168734972491</v>
      </c>
      <c r="T48" s="137">
        <f t="shared" si="15"/>
        <v>2.8016776131336099</v>
      </c>
      <c r="U48" s="137">
        <f t="shared" si="15"/>
        <v>22.864446905475422</v>
      </c>
      <c r="V48" s="137">
        <f t="shared" si="15"/>
        <v>115.15500023304814</v>
      </c>
      <c r="W48" s="137">
        <f t="shared" si="15"/>
        <v>5.2910993685642724</v>
      </c>
      <c r="X48" s="137">
        <f t="shared" si="15"/>
        <v>4.4054123893321</v>
      </c>
      <c r="Y48" s="137">
        <f t="shared" si="15"/>
        <v>8.3511289967822311</v>
      </c>
      <c r="Z48" s="137">
        <f t="shared" si="15"/>
        <v>63.562840628122466</v>
      </c>
      <c r="AA48" s="137">
        <f t="shared" si="15"/>
        <v>22.515005070847</v>
      </c>
      <c r="AB48" s="137">
        <f t="shared" si="15"/>
        <v>109.7272654364844</v>
      </c>
      <c r="AC48" s="137">
        <f t="shared" si="15"/>
        <v>217.67208814972503</v>
      </c>
      <c r="AD48" s="137">
        <f t="shared" si="15"/>
        <v>74.348439044000898</v>
      </c>
    </row>
    <row r="49" spans="1:30" x14ac:dyDescent="0.25">
      <c r="A49" s="130">
        <v>2018</v>
      </c>
      <c r="B49" s="137">
        <f t="shared" si="6"/>
        <v>2840.6571290936135</v>
      </c>
      <c r="C49" s="137">
        <f t="shared" si="6"/>
        <v>34.812835270725856</v>
      </c>
      <c r="D49" s="137">
        <f t="shared" si="6"/>
        <v>919.74292484769489</v>
      </c>
      <c r="E49" s="137">
        <f t="shared" si="6"/>
        <v>1921.4526877428577</v>
      </c>
      <c r="F49" s="137">
        <f t="shared" si="6"/>
        <v>401.48525191504359</v>
      </c>
      <c r="G49" s="137">
        <f t="shared" si="6"/>
        <v>421.02798603551474</v>
      </c>
      <c r="H49" s="137">
        <f t="shared" si="6"/>
        <v>114.54557858605085</v>
      </c>
      <c r="I49" s="137">
        <f t="shared" si="6"/>
        <v>22.491867404820148</v>
      </c>
      <c r="J49" s="137">
        <f t="shared" si="6"/>
        <v>16.746593004624042</v>
      </c>
      <c r="K49" s="137">
        <f t="shared" si="6"/>
        <v>80.751895134364219</v>
      </c>
      <c r="L49" s="137">
        <f t="shared" si="6"/>
        <v>282.92874869447684</v>
      </c>
      <c r="M49" s="137">
        <f t="shared" si="6"/>
        <v>15.702131039098793</v>
      </c>
      <c r="N49" s="137">
        <f t="shared" si="6"/>
        <v>0.92486891849784592</v>
      </c>
      <c r="O49" s="137">
        <f t="shared" si="6"/>
        <v>3.8581607760716785E-2</v>
      </c>
      <c r="P49" s="137">
        <f t="shared" si="6"/>
        <v>4.2592439380778835</v>
      </c>
      <c r="Q49" s="137">
        <f t="shared" si="6"/>
        <v>13.710663146961766</v>
      </c>
      <c r="R49" s="137">
        <f t="shared" ref="R49:AD49" si="16">TANH(TANH(R$30*R13)+TANH(R$31*R14)+TANH(R$32*R15))*R$33</f>
        <v>45.454268692134285</v>
      </c>
      <c r="S49" s="137">
        <f t="shared" si="16"/>
        <v>39.522946261801884</v>
      </c>
      <c r="T49" s="137">
        <f t="shared" si="16"/>
        <v>2.8363707220433092</v>
      </c>
      <c r="U49" s="137">
        <f t="shared" si="16"/>
        <v>24.760019690004896</v>
      </c>
      <c r="V49" s="137">
        <f t="shared" si="16"/>
        <v>116.65855593768946</v>
      </c>
      <c r="W49" s="137">
        <f t="shared" si="16"/>
        <v>3.7769176479218682</v>
      </c>
      <c r="X49" s="137">
        <f t="shared" si="16"/>
        <v>4.6510340755508306</v>
      </c>
      <c r="Y49" s="137">
        <f t="shared" si="16"/>
        <v>8.5980721515709728</v>
      </c>
      <c r="Z49" s="137">
        <f t="shared" si="16"/>
        <v>65.562797524132279</v>
      </c>
      <c r="AA49" s="137">
        <f t="shared" si="16"/>
        <v>19.123328641035368</v>
      </c>
      <c r="AB49" s="137">
        <f t="shared" si="16"/>
        <v>109.65910333533833</v>
      </c>
      <c r="AC49" s="137">
        <f t="shared" si="16"/>
        <v>49.851224320221291</v>
      </c>
      <c r="AD49" s="137">
        <f t="shared" si="16"/>
        <v>4.5933922521722117</v>
      </c>
    </row>
    <row r="50" spans="1:30" x14ac:dyDescent="0.25">
      <c r="A50" s="130">
        <v>2019</v>
      </c>
      <c r="B50" s="137">
        <f t="shared" si="6"/>
        <v>2860.9250100086219</v>
      </c>
      <c r="C50" s="137">
        <f t="shared" si="6"/>
        <v>34.486921390981706</v>
      </c>
      <c r="D50" s="137">
        <f t="shared" si="6"/>
        <v>948.14525339567842</v>
      </c>
      <c r="E50" s="137">
        <f t="shared" si="6"/>
        <v>1932.8559199085664</v>
      </c>
      <c r="F50" s="137">
        <f t="shared" si="6"/>
        <v>411.59364012082358</v>
      </c>
      <c r="G50" s="137">
        <f t="shared" si="6"/>
        <v>431.25587157659345</v>
      </c>
      <c r="H50" s="137">
        <f t="shared" si="6"/>
        <v>117.3309572668109</v>
      </c>
      <c r="I50" s="137">
        <f t="shared" si="6"/>
        <v>22.343121395161372</v>
      </c>
      <c r="J50" s="137">
        <f t="shared" si="6"/>
        <v>16.745152597071268</v>
      </c>
      <c r="K50" s="137">
        <f t="shared" si="6"/>
        <v>81.81677010844642</v>
      </c>
      <c r="L50" s="137">
        <f t="shared" si="6"/>
        <v>283.99188271112854</v>
      </c>
      <c r="M50" s="137">
        <f t="shared" si="6"/>
        <v>15.134720505442496</v>
      </c>
      <c r="N50" s="137">
        <f t="shared" si="6"/>
        <v>0.8429037496353724</v>
      </c>
      <c r="O50" s="137">
        <f t="shared" si="6"/>
        <v>0.11362992118711727</v>
      </c>
      <c r="P50" s="137">
        <f t="shared" si="6"/>
        <v>4.2401024013918169</v>
      </c>
      <c r="Q50" s="137">
        <f t="shared" si="6"/>
        <v>13.75744001612304</v>
      </c>
      <c r="R50" s="137">
        <f t="shared" ref="R50:AD50" si="17">TANH(TANH(R$30*R14)+TANH(R$31*R15)+TANH(R$32*R16))*R$33</f>
        <v>45.32665613430536</v>
      </c>
      <c r="S50" s="137">
        <f t="shared" si="17"/>
        <v>38.781535301997998</v>
      </c>
      <c r="T50" s="137">
        <f t="shared" si="17"/>
        <v>2.8698073648853364</v>
      </c>
      <c r="U50" s="137">
        <f t="shared" si="17"/>
        <v>23.410666904501952</v>
      </c>
      <c r="V50" s="137">
        <f t="shared" si="17"/>
        <v>117.4152129918762</v>
      </c>
      <c r="W50" s="137">
        <f t="shared" si="17"/>
        <v>3.5320010461607856</v>
      </c>
      <c r="X50" s="137">
        <f t="shared" si="17"/>
        <v>4.6535510448938302</v>
      </c>
      <c r="Y50" s="137">
        <f t="shared" si="17"/>
        <v>8.6917603111701904</v>
      </c>
      <c r="Z50" s="137">
        <f t="shared" si="17"/>
        <v>66.4573752504635</v>
      </c>
      <c r="AA50" s="137">
        <f t="shared" si="17"/>
        <v>11.955713190403356</v>
      </c>
      <c r="AB50" s="137">
        <f t="shared" si="17"/>
        <v>110.93939977615062</v>
      </c>
      <c r="AC50" s="137">
        <f t="shared" si="17"/>
        <v>74.464516721046138</v>
      </c>
      <c r="AD50" s="137">
        <f t="shared" si="17"/>
        <v>0.24164825790795319</v>
      </c>
    </row>
    <row r="51" spans="1:30" x14ac:dyDescent="0.25">
      <c r="A51" s="130">
        <v>2020</v>
      </c>
      <c r="B51" s="137">
        <f t="shared" si="6"/>
        <v>2868.7871278691719</v>
      </c>
      <c r="C51" s="137">
        <f t="shared" si="6"/>
        <v>34.517064162148465</v>
      </c>
      <c r="D51" s="137">
        <f t="shared" si="6"/>
        <v>966.97599707135373</v>
      </c>
      <c r="E51" s="137">
        <f t="shared" si="6"/>
        <v>1939.9034248257235</v>
      </c>
      <c r="F51" s="137">
        <f t="shared" si="6"/>
        <v>394.91034102096529</v>
      </c>
      <c r="G51" s="137">
        <f t="shared" si="6"/>
        <v>433.83368983238159</v>
      </c>
      <c r="H51" s="137">
        <f t="shared" si="6"/>
        <v>122.09216933211979</v>
      </c>
      <c r="I51" s="137">
        <f t="shared" si="6"/>
        <v>22.739210140704817</v>
      </c>
      <c r="J51" s="137">
        <f t="shared" si="6"/>
        <v>16.817493388336331</v>
      </c>
      <c r="K51" s="137">
        <f t="shared" si="6"/>
        <v>82.267756902110037</v>
      </c>
      <c r="L51" s="137">
        <f t="shared" si="6"/>
        <v>287.47076380170188</v>
      </c>
      <c r="M51" s="137">
        <f t="shared" si="6"/>
        <v>15.094188883329645</v>
      </c>
      <c r="N51" s="137">
        <f t="shared" si="6"/>
        <v>0.83870205236377504</v>
      </c>
      <c r="O51" s="137">
        <f t="shared" si="6"/>
        <v>0.11172475283837516</v>
      </c>
      <c r="P51" s="137">
        <f t="shared" si="6"/>
        <v>4.4411516384402692</v>
      </c>
      <c r="Q51" s="137">
        <f t="shared" si="6"/>
        <v>13.809061176645342</v>
      </c>
      <c r="R51" s="137">
        <f t="shared" ref="R51:AD51" si="18">TANH(TANH(R$30*R15)+TANH(R$31*R16)+TANH(R$32*R17))*R$33</f>
        <v>47.859636078891235</v>
      </c>
      <c r="S51" s="137">
        <f t="shared" si="18"/>
        <v>40.678384156290079</v>
      </c>
      <c r="T51" s="137">
        <f t="shared" si="18"/>
        <v>2.8607031852780285</v>
      </c>
      <c r="U51" s="137">
        <f t="shared" si="18"/>
        <v>23.673515726798925</v>
      </c>
      <c r="V51" s="137">
        <f t="shared" si="18"/>
        <v>115.37991502675837</v>
      </c>
      <c r="W51" s="137">
        <f t="shared" si="18"/>
        <v>4.309261858898342</v>
      </c>
      <c r="X51" s="137">
        <f t="shared" si="18"/>
        <v>3.1884671984419284</v>
      </c>
      <c r="Y51" s="137">
        <f t="shared" si="18"/>
        <v>8.6763186897565419</v>
      </c>
      <c r="Z51" s="137">
        <f t="shared" si="18"/>
        <v>63.43988577650908</v>
      </c>
      <c r="AA51" s="137">
        <f t="shared" si="18"/>
        <v>15.120233967285888</v>
      </c>
      <c r="AB51" s="137">
        <f t="shared" si="18"/>
        <v>107.05878059552906</v>
      </c>
      <c r="AC51" s="137">
        <f t="shared" si="18"/>
        <v>81.457980215516315</v>
      </c>
      <c r="AD51" s="137">
        <f t="shared" si="18"/>
        <v>5.9562712240381446</v>
      </c>
    </row>
    <row r="52" spans="1:30" x14ac:dyDescent="0.25">
      <c r="A52" s="130">
        <v>2021</v>
      </c>
      <c r="B52" s="137">
        <f t="shared" si="6"/>
        <v>2837.6528927169988</v>
      </c>
      <c r="C52" s="137">
        <f t="shared" si="6"/>
        <v>35.008034975127579</v>
      </c>
      <c r="D52" s="137">
        <f t="shared" si="6"/>
        <v>932.1879147528806</v>
      </c>
      <c r="E52" s="137">
        <f t="shared" si="6"/>
        <v>1925.0160534833901</v>
      </c>
      <c r="F52" s="137">
        <f t="shared" si="6"/>
        <v>404.09454007706898</v>
      </c>
      <c r="G52" s="137">
        <f t="shared" si="6"/>
        <v>443.13655869492072</v>
      </c>
      <c r="H52" s="137">
        <f t="shared" si="6"/>
        <v>127.11695734968721</v>
      </c>
      <c r="I52" s="137">
        <f t="shared" si="6"/>
        <v>22.892970689560524</v>
      </c>
      <c r="J52" s="137">
        <f t="shared" si="6"/>
        <v>16.832039426163782</v>
      </c>
      <c r="K52" s="137">
        <f t="shared" si="6"/>
        <v>87.988316581770988</v>
      </c>
      <c r="L52" s="137">
        <f t="shared" si="6"/>
        <v>284.63168008352176</v>
      </c>
      <c r="M52" s="137">
        <f t="shared" si="6"/>
        <v>15.181614511325931</v>
      </c>
      <c r="N52" s="137">
        <f t="shared" si="6"/>
        <v>0.85860005066516532</v>
      </c>
      <c r="O52" s="137">
        <f t="shared" si="6"/>
        <v>0.14932970418533853</v>
      </c>
      <c r="P52" s="137">
        <f t="shared" si="6"/>
        <v>4.3141653667049944</v>
      </c>
      <c r="Q52" s="137">
        <f t="shared" si="6"/>
        <v>13.81553425344066</v>
      </c>
      <c r="R52" s="137">
        <f t="shared" ref="R52:AD52" si="19">TANH(TANH(R$30*R16)+TANH(R$31*R17)+TANH(R$32*R18))*R$33</f>
        <v>45.74563260806643</v>
      </c>
      <c r="S52" s="137">
        <f t="shared" si="19"/>
        <v>42.282276018119127</v>
      </c>
      <c r="T52" s="137">
        <f t="shared" si="19"/>
        <v>2.8258146060768503</v>
      </c>
      <c r="U52" s="137">
        <f t="shared" si="19"/>
        <v>26.157972638680267</v>
      </c>
      <c r="V52" s="137">
        <f t="shared" si="19"/>
        <v>112.46964963375005</v>
      </c>
      <c r="W52" s="137">
        <f t="shared" si="19"/>
        <v>4.4031974950536084</v>
      </c>
      <c r="X52" s="137">
        <f t="shared" si="19"/>
        <v>3.2904995203357625</v>
      </c>
      <c r="Y52" s="137">
        <f t="shared" si="19"/>
        <v>8.4024669071695346</v>
      </c>
      <c r="Z52" s="137">
        <f t="shared" si="19"/>
        <v>61.591833794818577</v>
      </c>
      <c r="AA52" s="137">
        <f t="shared" si="19"/>
        <v>12.431284553517015</v>
      </c>
      <c r="AB52" s="137">
        <f t="shared" si="19"/>
        <v>98.389410902329956</v>
      </c>
      <c r="AC52" s="137">
        <f t="shared" si="19"/>
        <v>78.237587084226561</v>
      </c>
      <c r="AD52" s="137">
        <f t="shared" si="19"/>
        <v>6.3407798055905218</v>
      </c>
    </row>
    <row r="53" spans="1:30" x14ac:dyDescent="0.25">
      <c r="A53" s="130">
        <v>2022</v>
      </c>
      <c r="B53" s="137">
        <f t="shared" si="6"/>
        <v>2876.3045008679537</v>
      </c>
      <c r="C53" s="137">
        <f t="shared" si="6"/>
        <v>34.764413998023102</v>
      </c>
      <c r="D53" s="137">
        <f t="shared" si="6"/>
        <v>926.83108019386555</v>
      </c>
      <c r="E53" s="137">
        <f t="shared" si="6"/>
        <v>1999.6292375498194</v>
      </c>
      <c r="F53" s="137">
        <f t="shared" si="6"/>
        <v>487.96779801324209</v>
      </c>
      <c r="G53" s="137">
        <f t="shared" si="6"/>
        <v>548.46705455615142</v>
      </c>
      <c r="H53" s="137">
        <f t="shared" si="6"/>
        <v>124.38036597106135</v>
      </c>
      <c r="I53" s="137">
        <f t="shared" si="6"/>
        <v>18.400661707929338</v>
      </c>
      <c r="J53" s="137">
        <f t="shared" si="6"/>
        <v>16.819105107180352</v>
      </c>
      <c r="K53" s="137">
        <f t="shared" si="6"/>
        <v>92.475650497730101</v>
      </c>
      <c r="L53" s="137">
        <f t="shared" si="6"/>
        <v>259.33328320929377</v>
      </c>
      <c r="M53" s="137">
        <f t="shared" si="6"/>
        <v>15.131460614627516</v>
      </c>
      <c r="N53" s="137">
        <f t="shared" si="6"/>
        <v>0.88796567675227289</v>
      </c>
      <c r="O53" s="137">
        <f t="shared" si="6"/>
        <v>0.16028334532521163</v>
      </c>
      <c r="P53" s="137">
        <f t="shared" si="6"/>
        <v>4.2888008510539031</v>
      </c>
      <c r="Q53" s="137">
        <f t="shared" si="6"/>
        <v>13.852188727879907</v>
      </c>
      <c r="R53" s="137">
        <f t="shared" ref="R53:AD53" si="20">TANH(TANH(R$30*R17)+TANH(R$31*R18)+TANH(R$32*R19))*R$33</f>
        <v>32.912895298975897</v>
      </c>
      <c r="S53" s="137">
        <f t="shared" si="20"/>
        <v>41.282320869113512</v>
      </c>
      <c r="T53" s="137">
        <f t="shared" si="20"/>
        <v>2.7883211483492167</v>
      </c>
      <c r="U53" s="137">
        <f t="shared" si="20"/>
        <v>29.689414740907871</v>
      </c>
      <c r="V53" s="137">
        <f t="shared" si="20"/>
        <v>94.177104946845049</v>
      </c>
      <c r="W53" s="137">
        <f t="shared" si="20"/>
        <v>5.3300879119366984</v>
      </c>
      <c r="X53" s="137">
        <f t="shared" si="20"/>
        <v>3.6264263243551929</v>
      </c>
      <c r="Y53" s="137">
        <f t="shared" si="20"/>
        <v>8.2843863922816325</v>
      </c>
      <c r="Z53" s="137">
        <f t="shared" si="20"/>
        <v>63.344416491378276</v>
      </c>
      <c r="AA53" s="137">
        <f t="shared" si="20"/>
        <v>10.313988600510564</v>
      </c>
      <c r="AB53" s="137">
        <f t="shared" si="20"/>
        <v>83.201799636308735</v>
      </c>
      <c r="AC53" s="137">
        <f t="shared" si="20"/>
        <v>76.408427009736954</v>
      </c>
      <c r="AD53" s="137">
        <f t="shared" si="20"/>
        <v>6.5396936154361907</v>
      </c>
    </row>
  </sheetData>
  <mergeCells count="2">
    <mergeCell ref="A1:C1"/>
    <mergeCell ref="F1:A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049A-6D1C-46BB-ABD4-E10466472E13}">
  <dimension ref="A1:AE164"/>
  <sheetViews>
    <sheetView workbookViewId="0">
      <pane ySplit="2" topLeftCell="A3" activePane="bottomLeft" state="frozen"/>
      <selection pane="bottomLeft" activeCell="K11" sqref="K11"/>
    </sheetView>
  </sheetViews>
  <sheetFormatPr defaultRowHeight="14.5" x14ac:dyDescent="0.35"/>
  <cols>
    <col min="1" max="1" width="25.26953125" bestFit="1" customWidth="1"/>
    <col min="2" max="2" width="3.7265625" style="116" bestFit="1" customWidth="1"/>
    <col min="3" max="4" width="6.1796875" customWidth="1"/>
    <col min="5" max="5" width="8.7265625" customWidth="1"/>
    <col min="6" max="31" width="6.1796875" customWidth="1"/>
  </cols>
  <sheetData>
    <row r="1" spans="1:31" x14ac:dyDescent="0.35">
      <c r="A1" s="157" t="s">
        <v>333</v>
      </c>
      <c r="B1" s="157"/>
      <c r="C1" s="157"/>
      <c r="D1" s="157"/>
      <c r="E1" s="129" t="s">
        <v>334</v>
      </c>
      <c r="F1" s="130"/>
      <c r="G1" s="157" t="s">
        <v>332</v>
      </c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</row>
    <row r="2" spans="1:31" s="116" customFormat="1" ht="130.5" customHeight="1" x14ac:dyDescent="0.35">
      <c r="A2" s="112"/>
      <c r="C2" s="115" t="s">
        <v>325</v>
      </c>
      <c r="D2" s="115" t="s">
        <v>9</v>
      </c>
      <c r="E2" s="115" t="s">
        <v>12</v>
      </c>
      <c r="F2" s="115" t="s">
        <v>335</v>
      </c>
      <c r="G2" s="115" t="s">
        <v>305</v>
      </c>
      <c r="H2" s="115" t="s">
        <v>326</v>
      </c>
      <c r="I2" s="115" t="s">
        <v>306</v>
      </c>
      <c r="J2" s="115" t="s">
        <v>307</v>
      </c>
      <c r="K2" s="115" t="s">
        <v>308</v>
      </c>
      <c r="L2" s="115" t="s">
        <v>309</v>
      </c>
      <c r="M2" s="115" t="s">
        <v>149</v>
      </c>
      <c r="N2" s="115" t="s">
        <v>310</v>
      </c>
      <c r="O2" s="115" t="s">
        <v>311</v>
      </c>
      <c r="P2" s="115" t="s">
        <v>312</v>
      </c>
      <c r="Q2" s="115" t="s">
        <v>313</v>
      </c>
      <c r="R2" s="115" t="s">
        <v>314</v>
      </c>
      <c r="S2" s="115" t="s">
        <v>315</v>
      </c>
      <c r="T2" s="115" t="s">
        <v>316</v>
      </c>
      <c r="U2" s="115" t="s">
        <v>317</v>
      </c>
      <c r="V2" s="115" t="s">
        <v>318</v>
      </c>
      <c r="W2" s="115" t="s">
        <v>319</v>
      </c>
      <c r="X2" s="115" t="s">
        <v>321</v>
      </c>
      <c r="Y2" s="115" t="s">
        <v>320</v>
      </c>
      <c r="Z2" s="115" t="s">
        <v>322</v>
      </c>
      <c r="AA2" s="115" t="s">
        <v>331</v>
      </c>
      <c r="AB2" s="115" t="s">
        <v>323</v>
      </c>
      <c r="AC2" s="115" t="s">
        <v>324</v>
      </c>
      <c r="AD2" s="115" t="s">
        <v>153</v>
      </c>
      <c r="AE2" s="115" t="s">
        <v>152</v>
      </c>
    </row>
    <row r="3" spans="1:31" ht="15.75" customHeight="1" x14ac:dyDescent="0.35">
      <c r="A3" s="113" t="s">
        <v>327</v>
      </c>
      <c r="B3" s="159">
        <v>2005</v>
      </c>
      <c r="C3" s="114">
        <v>666.4</v>
      </c>
      <c r="D3" s="114">
        <v>3.4</v>
      </c>
      <c r="E3" s="114">
        <v>361.2</v>
      </c>
      <c r="F3" s="114">
        <v>308.59999999999997</v>
      </c>
      <c r="G3" s="114">
        <v>1.1000000000000001</v>
      </c>
      <c r="H3" s="114">
        <v>262.39999999999998</v>
      </c>
      <c r="I3" s="114">
        <v>37.4</v>
      </c>
      <c r="J3" s="114">
        <v>0.2</v>
      </c>
      <c r="K3" s="114">
        <v>0</v>
      </c>
      <c r="L3" s="114">
        <v>0.2</v>
      </c>
      <c r="M3" s="114">
        <v>0</v>
      </c>
      <c r="N3" s="114">
        <v>0</v>
      </c>
      <c r="O3" s="114">
        <v>0</v>
      </c>
      <c r="P3" s="114">
        <v>0</v>
      </c>
      <c r="Q3" s="114">
        <v>0</v>
      </c>
      <c r="R3" s="114">
        <v>0</v>
      </c>
      <c r="S3" s="114">
        <v>0</v>
      </c>
      <c r="T3" s="114">
        <v>0</v>
      </c>
      <c r="U3" s="114">
        <v>0</v>
      </c>
      <c r="V3" s="114">
        <v>0</v>
      </c>
      <c r="W3" s="114">
        <v>0</v>
      </c>
      <c r="X3" s="114">
        <v>0</v>
      </c>
      <c r="Y3" s="114">
        <v>0</v>
      </c>
      <c r="Z3" s="114">
        <v>0</v>
      </c>
      <c r="AA3" s="114">
        <v>0</v>
      </c>
      <c r="AB3" s="114">
        <v>0</v>
      </c>
      <c r="AC3" s="114">
        <v>0</v>
      </c>
      <c r="AD3" s="114">
        <v>0</v>
      </c>
      <c r="AE3" s="114">
        <v>7.3</v>
      </c>
    </row>
    <row r="4" spans="1:31" ht="15.75" customHeight="1" x14ac:dyDescent="0.35">
      <c r="A4" s="113" t="s">
        <v>298</v>
      </c>
      <c r="B4" s="159"/>
      <c r="C4" s="114">
        <v>765.30000000000007</v>
      </c>
      <c r="D4" s="114">
        <v>8.9</v>
      </c>
      <c r="E4" s="114">
        <v>239.2</v>
      </c>
      <c r="F4" s="114">
        <v>535</v>
      </c>
      <c r="G4" s="114">
        <v>291.10000000000002</v>
      </c>
      <c r="H4" s="114">
        <v>2.9</v>
      </c>
      <c r="I4" s="114">
        <v>25.1</v>
      </c>
      <c r="J4" s="114">
        <v>5.5</v>
      </c>
      <c r="K4" s="114">
        <v>0.8</v>
      </c>
      <c r="L4" s="114">
        <v>14.3</v>
      </c>
      <c r="M4" s="114">
        <v>43.1</v>
      </c>
      <c r="N4" s="114">
        <v>1.3</v>
      </c>
      <c r="O4" s="114">
        <v>0</v>
      </c>
      <c r="P4" s="114">
        <v>0</v>
      </c>
      <c r="Q4" s="114">
        <v>0.3</v>
      </c>
      <c r="R4" s="114">
        <v>0.1</v>
      </c>
      <c r="S4" s="114">
        <v>2.2999999999999998</v>
      </c>
      <c r="T4" s="114">
        <v>3.4</v>
      </c>
      <c r="U4" s="114">
        <v>0.1</v>
      </c>
      <c r="V4" s="114">
        <v>13.4</v>
      </c>
      <c r="W4" s="114">
        <v>20.399999999999999</v>
      </c>
      <c r="X4" s="114">
        <v>0.7</v>
      </c>
      <c r="Y4" s="114">
        <v>0.3</v>
      </c>
      <c r="Z4" s="114">
        <v>0.8</v>
      </c>
      <c r="AA4" s="114">
        <v>0.7</v>
      </c>
      <c r="AB4" s="114">
        <v>0.5</v>
      </c>
      <c r="AC4" s="114">
        <v>48.6</v>
      </c>
      <c r="AD4" s="114">
        <v>54.5</v>
      </c>
      <c r="AE4" s="114">
        <v>4.8</v>
      </c>
    </row>
    <row r="5" spans="1:31" x14ac:dyDescent="0.35">
      <c r="A5" s="113" t="s">
        <v>183</v>
      </c>
      <c r="B5" s="159"/>
      <c r="C5" s="114">
        <v>178.10000000000002</v>
      </c>
      <c r="D5" s="114">
        <v>15.7</v>
      </c>
      <c r="E5" s="114">
        <v>56.1</v>
      </c>
      <c r="F5" s="114">
        <v>137.70000000000002</v>
      </c>
      <c r="G5" s="114">
        <v>92.2</v>
      </c>
      <c r="H5" s="114">
        <v>31.5</v>
      </c>
      <c r="I5" s="114">
        <v>0.2</v>
      </c>
      <c r="J5" s="114">
        <v>0.2</v>
      </c>
      <c r="K5" s="114">
        <v>0.2</v>
      </c>
      <c r="L5" s="114">
        <v>0.4</v>
      </c>
      <c r="M5" s="114">
        <v>3.1</v>
      </c>
      <c r="N5" s="114">
        <v>0.2</v>
      </c>
      <c r="O5" s="114">
        <v>0</v>
      </c>
      <c r="P5" s="114">
        <v>0</v>
      </c>
      <c r="Q5" s="114">
        <v>0</v>
      </c>
      <c r="R5" s="114">
        <v>0</v>
      </c>
      <c r="S5" s="114">
        <v>0</v>
      </c>
      <c r="T5" s="114">
        <v>0</v>
      </c>
      <c r="U5" s="114">
        <v>0</v>
      </c>
      <c r="V5" s="114">
        <v>0.9</v>
      </c>
      <c r="W5" s="114">
        <v>2</v>
      </c>
      <c r="X5" s="114">
        <v>0</v>
      </c>
      <c r="Y5" s="114">
        <v>0</v>
      </c>
      <c r="Z5" s="114">
        <v>0</v>
      </c>
      <c r="AA5" s="114">
        <v>0.3</v>
      </c>
      <c r="AB5" s="114">
        <v>0</v>
      </c>
      <c r="AC5" s="114">
        <v>0.6</v>
      </c>
      <c r="AD5" s="114">
        <v>3.5</v>
      </c>
      <c r="AE5" s="114">
        <v>2.4</v>
      </c>
    </row>
    <row r="6" spans="1:31" ht="15.75" customHeight="1" x14ac:dyDescent="0.35">
      <c r="A6" s="113" t="s">
        <v>36</v>
      </c>
      <c r="B6" s="159"/>
      <c r="C6" s="114">
        <v>401.70000000000005</v>
      </c>
      <c r="D6" s="114">
        <v>0.4</v>
      </c>
      <c r="E6" s="114">
        <v>138</v>
      </c>
      <c r="F6" s="114">
        <v>264.10000000000002</v>
      </c>
      <c r="G6" s="114">
        <v>24.3</v>
      </c>
      <c r="H6" s="114">
        <v>8.6999999999999993</v>
      </c>
      <c r="I6" s="114">
        <v>19.5</v>
      </c>
      <c r="J6" s="114">
        <v>12</v>
      </c>
      <c r="K6" s="114">
        <v>10</v>
      </c>
      <c r="L6" s="114">
        <v>6.5</v>
      </c>
      <c r="M6" s="114">
        <v>56.3</v>
      </c>
      <c r="N6" s="114">
        <v>1.6</v>
      </c>
      <c r="O6" s="114">
        <v>0.1</v>
      </c>
      <c r="P6" s="114">
        <v>0</v>
      </c>
      <c r="Q6" s="114">
        <v>0.3</v>
      </c>
      <c r="R6" s="114">
        <v>0.8</v>
      </c>
      <c r="S6" s="114">
        <v>15</v>
      </c>
      <c r="T6" s="114">
        <v>2.4</v>
      </c>
      <c r="U6" s="114">
        <v>0.1</v>
      </c>
      <c r="V6" s="114">
        <v>0.8</v>
      </c>
      <c r="W6" s="114">
        <v>33.5</v>
      </c>
      <c r="X6" s="114">
        <v>0.4</v>
      </c>
      <c r="Y6" s="114">
        <v>0.2</v>
      </c>
      <c r="Z6" s="114">
        <v>0.4</v>
      </c>
      <c r="AA6" s="114">
        <v>2.5</v>
      </c>
      <c r="AB6" s="114">
        <v>3.6</v>
      </c>
      <c r="AC6" s="114">
        <v>26.2</v>
      </c>
      <c r="AD6" s="114">
        <v>26.2</v>
      </c>
      <c r="AE6" s="114">
        <v>12.7</v>
      </c>
    </row>
    <row r="7" spans="1:31" ht="15.75" customHeight="1" x14ac:dyDescent="0.35">
      <c r="A7" s="113" t="s">
        <v>37</v>
      </c>
      <c r="B7" s="159"/>
      <c r="C7" s="114">
        <v>54.8</v>
      </c>
      <c r="D7" s="114">
        <v>0</v>
      </c>
      <c r="E7" s="114">
        <v>0</v>
      </c>
      <c r="F7" s="114">
        <v>54.8</v>
      </c>
      <c r="G7" s="114">
        <v>9.9</v>
      </c>
      <c r="H7" s="114">
        <v>0</v>
      </c>
      <c r="I7" s="114">
        <v>0.1</v>
      </c>
      <c r="J7" s="114">
        <v>0</v>
      </c>
      <c r="K7" s="114">
        <v>0</v>
      </c>
      <c r="L7" s="114">
        <v>0</v>
      </c>
      <c r="M7" s="114">
        <v>22.4</v>
      </c>
      <c r="N7" s="114">
        <v>0</v>
      </c>
      <c r="O7" s="114">
        <v>0</v>
      </c>
      <c r="P7" s="114">
        <v>0</v>
      </c>
      <c r="Q7" s="114">
        <v>0.1</v>
      </c>
      <c r="R7" s="114">
        <v>0</v>
      </c>
      <c r="S7" s="114">
        <v>0.3</v>
      </c>
      <c r="T7" s="114">
        <v>0</v>
      </c>
      <c r="U7" s="114">
        <v>0</v>
      </c>
      <c r="V7" s="114">
        <v>0</v>
      </c>
      <c r="W7" s="114">
        <v>22</v>
      </c>
      <c r="X7" s="114">
        <v>0</v>
      </c>
      <c r="Y7" s="114">
        <v>0</v>
      </c>
      <c r="Z7" s="114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</row>
    <row r="8" spans="1:31" ht="15.75" customHeight="1" x14ac:dyDescent="0.35">
      <c r="A8" s="113" t="s">
        <v>175</v>
      </c>
      <c r="B8" s="159"/>
      <c r="C8" s="114">
        <v>394.4</v>
      </c>
      <c r="D8" s="114">
        <v>3.5</v>
      </c>
      <c r="E8" s="114">
        <v>7.7</v>
      </c>
      <c r="F8" s="114">
        <v>390.2</v>
      </c>
      <c r="G8" s="114">
        <v>6.9</v>
      </c>
      <c r="H8" s="114">
        <v>0</v>
      </c>
      <c r="I8" s="114">
        <v>0</v>
      </c>
      <c r="J8" s="114">
        <v>0</v>
      </c>
      <c r="K8" s="114">
        <v>5.8</v>
      </c>
      <c r="L8" s="114">
        <v>30.9</v>
      </c>
      <c r="M8" s="114">
        <v>105.5</v>
      </c>
      <c r="N8" s="114">
        <v>4.9000000000000004</v>
      </c>
      <c r="O8" s="114">
        <v>1</v>
      </c>
      <c r="P8" s="114">
        <v>0.1</v>
      </c>
      <c r="Q8" s="114">
        <v>1.2</v>
      </c>
      <c r="R8" s="114">
        <v>5.8</v>
      </c>
      <c r="S8" s="114">
        <v>9</v>
      </c>
      <c r="T8" s="114">
        <v>12.4</v>
      </c>
      <c r="U8" s="114">
        <v>1.4</v>
      </c>
      <c r="V8" s="114">
        <v>5.3</v>
      </c>
      <c r="W8" s="114">
        <v>51.4</v>
      </c>
      <c r="X8" s="114">
        <v>4.5</v>
      </c>
      <c r="Y8" s="114">
        <v>2.7</v>
      </c>
      <c r="Z8" s="114">
        <v>5.2</v>
      </c>
      <c r="AA8" s="114">
        <v>28.5</v>
      </c>
      <c r="AB8" s="114">
        <v>3.3</v>
      </c>
      <c r="AC8" s="114">
        <v>28.7</v>
      </c>
      <c r="AD8" s="114">
        <v>37.5</v>
      </c>
      <c r="AE8" s="114">
        <v>38.200000000000003</v>
      </c>
    </row>
    <row r="9" spans="1:31" ht="15.75" customHeight="1" x14ac:dyDescent="0.35">
      <c r="A9" s="113" t="s">
        <v>176</v>
      </c>
      <c r="B9" s="159"/>
      <c r="C9" s="114">
        <v>266.09999999999997</v>
      </c>
      <c r="D9" s="114">
        <v>0</v>
      </c>
      <c r="E9" s="114">
        <v>0</v>
      </c>
      <c r="F9" s="114">
        <v>266.09999999999997</v>
      </c>
      <c r="G9" s="114">
        <v>0.3</v>
      </c>
      <c r="H9" s="114">
        <v>0</v>
      </c>
      <c r="I9" s="114">
        <v>0</v>
      </c>
      <c r="J9" s="114">
        <v>0</v>
      </c>
      <c r="K9" s="114">
        <v>4.5999999999999996</v>
      </c>
      <c r="L9" s="114">
        <v>7.3</v>
      </c>
      <c r="M9" s="114">
        <v>73.099999999999994</v>
      </c>
      <c r="N9" s="114">
        <v>7.4</v>
      </c>
      <c r="O9" s="114">
        <v>1.2</v>
      </c>
      <c r="P9" s="114">
        <v>0.1</v>
      </c>
      <c r="Q9" s="114">
        <v>1.7</v>
      </c>
      <c r="R9" s="114">
        <v>6.6</v>
      </c>
      <c r="S9" s="114">
        <v>9.3000000000000007</v>
      </c>
      <c r="T9" s="114">
        <v>18.7</v>
      </c>
      <c r="U9" s="114">
        <v>1.2</v>
      </c>
      <c r="V9" s="114">
        <v>3</v>
      </c>
      <c r="W9" s="114">
        <v>11.4</v>
      </c>
      <c r="X9" s="114">
        <v>2.6</v>
      </c>
      <c r="Y9" s="114">
        <v>1.7</v>
      </c>
      <c r="Z9" s="114">
        <v>3.5</v>
      </c>
      <c r="AA9" s="114">
        <v>10.7</v>
      </c>
      <c r="AB9" s="114">
        <v>1.4</v>
      </c>
      <c r="AC9" s="114">
        <v>5.3</v>
      </c>
      <c r="AD9" s="114">
        <v>75.400000000000006</v>
      </c>
      <c r="AE9" s="114">
        <v>19.600000000000001</v>
      </c>
    </row>
    <row r="10" spans="1:31" ht="15.75" customHeight="1" x14ac:dyDescent="0.35">
      <c r="A10" s="113" t="s">
        <v>329</v>
      </c>
      <c r="B10" s="159"/>
      <c r="C10" s="114">
        <v>0.3</v>
      </c>
      <c r="D10" s="114">
        <v>0</v>
      </c>
      <c r="E10" s="114">
        <v>0</v>
      </c>
      <c r="F10" s="114">
        <v>0.3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0</v>
      </c>
      <c r="Q10" s="114">
        <v>0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4">
        <v>0.3</v>
      </c>
      <c r="AE10" s="114">
        <v>0</v>
      </c>
    </row>
    <row r="11" spans="1:31" x14ac:dyDescent="0.35">
      <c r="A11" s="131" t="s">
        <v>336</v>
      </c>
      <c r="B11" s="159"/>
      <c r="C11" s="128">
        <f>SUM(C3:C10)</f>
        <v>2727.1000000000004</v>
      </c>
      <c r="D11" s="128">
        <f t="shared" ref="D11:AE11" si="0">SUM(D3:D10)</f>
        <v>31.9</v>
      </c>
      <c r="E11" s="128">
        <f t="shared" si="0"/>
        <v>802.2</v>
      </c>
      <c r="F11" s="128">
        <f t="shared" si="0"/>
        <v>1956.8</v>
      </c>
      <c r="G11" s="128">
        <f t="shared" si="0"/>
        <v>425.8</v>
      </c>
      <c r="H11" s="128">
        <f t="shared" si="0"/>
        <v>305.49999999999994</v>
      </c>
      <c r="I11" s="128">
        <f t="shared" si="0"/>
        <v>82.3</v>
      </c>
      <c r="J11" s="128">
        <f t="shared" si="0"/>
        <v>17.899999999999999</v>
      </c>
      <c r="K11" s="128">
        <f t="shared" si="0"/>
        <v>21.4</v>
      </c>
      <c r="L11" s="128">
        <f t="shared" si="0"/>
        <v>59.599999999999994</v>
      </c>
      <c r="M11" s="128">
        <f t="shared" si="0"/>
        <v>303.5</v>
      </c>
      <c r="N11" s="128">
        <f t="shared" si="0"/>
        <v>15.4</v>
      </c>
      <c r="O11" s="128">
        <f t="shared" si="0"/>
        <v>2.2999999999999998</v>
      </c>
      <c r="P11" s="128">
        <f t="shared" si="0"/>
        <v>0.2</v>
      </c>
      <c r="Q11" s="128">
        <f t="shared" si="0"/>
        <v>3.5999999999999996</v>
      </c>
      <c r="R11" s="128">
        <f t="shared" si="0"/>
        <v>13.3</v>
      </c>
      <c r="S11" s="128">
        <f t="shared" si="0"/>
        <v>35.900000000000006</v>
      </c>
      <c r="T11" s="128">
        <f t="shared" si="0"/>
        <v>36.9</v>
      </c>
      <c r="U11" s="128">
        <f t="shared" si="0"/>
        <v>2.8</v>
      </c>
      <c r="V11" s="128">
        <f t="shared" si="0"/>
        <v>23.400000000000002</v>
      </c>
      <c r="W11" s="128">
        <f t="shared" si="0"/>
        <v>140.70000000000002</v>
      </c>
      <c r="X11" s="128">
        <f t="shared" si="0"/>
        <v>8.1999999999999993</v>
      </c>
      <c r="Y11" s="128">
        <f t="shared" si="0"/>
        <v>4.9000000000000004</v>
      </c>
      <c r="Z11" s="128">
        <f t="shared" si="0"/>
        <v>9.9</v>
      </c>
      <c r="AA11" s="128">
        <f t="shared" si="0"/>
        <v>42.7</v>
      </c>
      <c r="AB11" s="128">
        <f t="shared" si="0"/>
        <v>8.7999999999999989</v>
      </c>
      <c r="AC11" s="128">
        <f t="shared" si="0"/>
        <v>109.4</v>
      </c>
      <c r="AD11" s="128">
        <f t="shared" si="0"/>
        <v>197.40000000000003</v>
      </c>
      <c r="AE11" s="128">
        <f t="shared" si="0"/>
        <v>85</v>
      </c>
    </row>
    <row r="12" spans="1:31" ht="15" customHeight="1" x14ac:dyDescent="0.35">
      <c r="A12" s="113" t="s">
        <v>327</v>
      </c>
      <c r="B12" s="159">
        <v>2006</v>
      </c>
      <c r="C12" s="114">
        <v>670.2</v>
      </c>
      <c r="D12" s="114">
        <v>3.3</v>
      </c>
      <c r="E12" s="114">
        <v>355.3</v>
      </c>
      <c r="F12" s="114">
        <v>318.2</v>
      </c>
      <c r="G12" s="114">
        <v>1.1000000000000001</v>
      </c>
      <c r="H12" s="114">
        <v>277.39999999999998</v>
      </c>
      <c r="I12" s="114">
        <v>39.200000000000003</v>
      </c>
      <c r="J12" s="114">
        <v>0.2</v>
      </c>
      <c r="K12" s="114">
        <v>0</v>
      </c>
      <c r="L12" s="114">
        <v>0.2</v>
      </c>
      <c r="M12" s="114">
        <v>0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114">
        <v>0</v>
      </c>
      <c r="X12" s="114">
        <v>0</v>
      </c>
      <c r="Y12" s="114">
        <v>0</v>
      </c>
      <c r="Z12" s="114">
        <v>0</v>
      </c>
      <c r="AA12" s="114">
        <v>0</v>
      </c>
      <c r="AB12" s="114">
        <v>0</v>
      </c>
      <c r="AC12" s="114">
        <v>0</v>
      </c>
      <c r="AD12" s="114">
        <v>0</v>
      </c>
      <c r="AE12" s="114">
        <v>0.1</v>
      </c>
    </row>
    <row r="13" spans="1:31" x14ac:dyDescent="0.35">
      <c r="A13" s="113" t="s">
        <v>328</v>
      </c>
      <c r="B13" s="159"/>
      <c r="C13" s="114">
        <v>774.4000000000002</v>
      </c>
      <c r="D13" s="114">
        <v>8.3000000000000007</v>
      </c>
      <c r="E13" s="114">
        <v>234.1</v>
      </c>
      <c r="F13" s="114">
        <v>548.60000000000014</v>
      </c>
      <c r="G13" s="114">
        <v>299.60000000000002</v>
      </c>
      <c r="H13" s="114">
        <v>2.4</v>
      </c>
      <c r="I13" s="114">
        <v>25</v>
      </c>
      <c r="J13" s="114">
        <v>6</v>
      </c>
      <c r="K13" s="114">
        <v>0.7</v>
      </c>
      <c r="L13" s="114">
        <v>14.3</v>
      </c>
      <c r="M13" s="114">
        <v>44.1</v>
      </c>
      <c r="N13" s="114">
        <v>1.3</v>
      </c>
      <c r="O13" s="114">
        <v>0.1</v>
      </c>
      <c r="P13" s="114">
        <v>0</v>
      </c>
      <c r="Q13" s="114">
        <v>0.3</v>
      </c>
      <c r="R13" s="114">
        <v>0.2</v>
      </c>
      <c r="S13" s="114">
        <v>2.6</v>
      </c>
      <c r="T13" s="114">
        <v>3.8</v>
      </c>
      <c r="U13" s="114">
        <v>0.1</v>
      </c>
      <c r="V13" s="114">
        <v>14.1</v>
      </c>
      <c r="W13" s="114">
        <v>19.600000000000001</v>
      </c>
      <c r="X13" s="114">
        <v>0.7</v>
      </c>
      <c r="Y13" s="114">
        <v>0.2</v>
      </c>
      <c r="Z13" s="114">
        <v>1.1000000000000001</v>
      </c>
      <c r="AA13" s="114">
        <v>0.7</v>
      </c>
      <c r="AB13" s="114">
        <v>1.9</v>
      </c>
      <c r="AC13" s="114">
        <v>48.1</v>
      </c>
      <c r="AD13" s="114">
        <v>56.5</v>
      </c>
      <c r="AE13" s="114">
        <v>5.2</v>
      </c>
    </row>
    <row r="14" spans="1:31" x14ac:dyDescent="0.35">
      <c r="A14" s="113" t="s">
        <v>183</v>
      </c>
      <c r="B14" s="159"/>
      <c r="C14" s="114">
        <v>187.20000000000005</v>
      </c>
      <c r="D14" s="114">
        <v>18.2</v>
      </c>
      <c r="E14" s="114">
        <v>64.2</v>
      </c>
      <c r="F14" s="114">
        <v>141.20000000000002</v>
      </c>
      <c r="G14" s="114">
        <v>95.6</v>
      </c>
      <c r="H14" s="114">
        <v>31.2</v>
      </c>
      <c r="I14" s="114">
        <v>0.1</v>
      </c>
      <c r="J14" s="114">
        <v>0.2</v>
      </c>
      <c r="K14" s="114">
        <v>0.2</v>
      </c>
      <c r="L14" s="114">
        <v>0.5</v>
      </c>
      <c r="M14" s="114">
        <v>3.2</v>
      </c>
      <c r="N14" s="114">
        <v>0.2</v>
      </c>
      <c r="O14" s="114">
        <v>0</v>
      </c>
      <c r="P14" s="114">
        <v>0</v>
      </c>
      <c r="Q14" s="114">
        <v>0</v>
      </c>
      <c r="R14" s="114">
        <v>0</v>
      </c>
      <c r="S14" s="114">
        <v>0</v>
      </c>
      <c r="T14" s="114">
        <v>0</v>
      </c>
      <c r="U14" s="114">
        <v>0</v>
      </c>
      <c r="V14" s="114">
        <v>0.9</v>
      </c>
      <c r="W14" s="114">
        <v>2</v>
      </c>
      <c r="X14" s="114">
        <v>0</v>
      </c>
      <c r="Y14" s="114">
        <v>0</v>
      </c>
      <c r="Z14" s="114">
        <v>0</v>
      </c>
      <c r="AA14" s="114">
        <v>0.4</v>
      </c>
      <c r="AB14" s="114">
        <v>0</v>
      </c>
      <c r="AC14" s="114">
        <v>0.5</v>
      </c>
      <c r="AD14" s="114">
        <v>3.9</v>
      </c>
      <c r="AE14" s="114">
        <v>2.2999999999999998</v>
      </c>
    </row>
    <row r="15" spans="1:31" x14ac:dyDescent="0.35">
      <c r="A15" s="113" t="s">
        <v>36</v>
      </c>
      <c r="B15" s="159"/>
      <c r="C15" s="114">
        <v>418.6</v>
      </c>
      <c r="D15" s="114">
        <v>0.5</v>
      </c>
      <c r="E15" s="114">
        <v>151.9</v>
      </c>
      <c r="F15" s="114">
        <v>267.2</v>
      </c>
      <c r="G15" s="114">
        <v>26.5</v>
      </c>
      <c r="H15" s="114">
        <v>5.8</v>
      </c>
      <c r="I15" s="114">
        <v>18.3</v>
      </c>
      <c r="J15" s="114">
        <v>9.5</v>
      </c>
      <c r="K15" s="114">
        <v>8.9</v>
      </c>
      <c r="L15" s="114">
        <v>6.6</v>
      </c>
      <c r="M15" s="114">
        <v>57.6</v>
      </c>
      <c r="N15" s="114">
        <v>1.6</v>
      </c>
      <c r="O15" s="114">
        <v>0</v>
      </c>
      <c r="P15" s="114">
        <v>0</v>
      </c>
      <c r="Q15" s="114">
        <v>0.4</v>
      </c>
      <c r="R15" s="114">
        <v>0.8</v>
      </c>
      <c r="S15" s="114">
        <v>16</v>
      </c>
      <c r="T15" s="114">
        <v>2.1</v>
      </c>
      <c r="U15" s="114">
        <v>0.1</v>
      </c>
      <c r="V15" s="114">
        <v>0.9</v>
      </c>
      <c r="W15" s="114">
        <v>34.1</v>
      </c>
      <c r="X15" s="114">
        <v>0.4</v>
      </c>
      <c r="Y15" s="114">
        <v>0.2</v>
      </c>
      <c r="Z15" s="114">
        <v>0.4</v>
      </c>
      <c r="AA15" s="114">
        <v>2.5</v>
      </c>
      <c r="AB15" s="114">
        <v>4</v>
      </c>
      <c r="AC15" s="114">
        <v>28.8</v>
      </c>
      <c r="AD15" s="114">
        <v>27.3</v>
      </c>
      <c r="AE15" s="114">
        <v>14.4</v>
      </c>
    </row>
    <row r="16" spans="1:31" x14ac:dyDescent="0.35">
      <c r="A16" s="113" t="s">
        <v>37</v>
      </c>
      <c r="B16" s="159"/>
      <c r="C16" s="114">
        <v>36.900000000000006</v>
      </c>
      <c r="D16" s="114">
        <v>0</v>
      </c>
      <c r="E16" s="114">
        <v>0</v>
      </c>
      <c r="F16" s="114">
        <v>36.900000000000006</v>
      </c>
      <c r="G16" s="114">
        <v>11.8</v>
      </c>
      <c r="H16" s="114">
        <v>0</v>
      </c>
      <c r="I16" s="114">
        <v>0.3</v>
      </c>
      <c r="J16" s="114">
        <v>0</v>
      </c>
      <c r="K16" s="114">
        <v>0</v>
      </c>
      <c r="L16" s="114">
        <v>0.2</v>
      </c>
      <c r="M16" s="114">
        <v>12.3</v>
      </c>
      <c r="N16" s="114">
        <v>0</v>
      </c>
      <c r="O16" s="114">
        <v>0</v>
      </c>
      <c r="P16" s="114">
        <v>0</v>
      </c>
      <c r="Q16" s="114">
        <v>0.1</v>
      </c>
      <c r="R16" s="114">
        <v>0</v>
      </c>
      <c r="S16" s="114">
        <v>0.5</v>
      </c>
      <c r="T16" s="114">
        <v>0.5</v>
      </c>
      <c r="U16" s="114">
        <v>0</v>
      </c>
      <c r="V16" s="114">
        <v>0</v>
      </c>
      <c r="W16" s="114">
        <v>11.2</v>
      </c>
      <c r="X16" s="114">
        <v>0</v>
      </c>
      <c r="Y16" s="114">
        <v>0</v>
      </c>
      <c r="Z16" s="114">
        <v>0</v>
      </c>
      <c r="AA16" s="114">
        <v>0</v>
      </c>
      <c r="AB16" s="114">
        <v>0</v>
      </c>
      <c r="AC16" s="114">
        <v>0</v>
      </c>
      <c r="AD16" s="114">
        <v>0</v>
      </c>
      <c r="AE16" s="114">
        <v>0</v>
      </c>
    </row>
    <row r="17" spans="1:31" x14ac:dyDescent="0.35">
      <c r="A17" s="113" t="s">
        <v>175</v>
      </c>
      <c r="B17" s="159"/>
      <c r="C17" s="114">
        <v>630.80000000000018</v>
      </c>
      <c r="D17" s="114">
        <v>1.8</v>
      </c>
      <c r="E17" s="114">
        <v>7.2</v>
      </c>
      <c r="F17" s="114">
        <v>625.40000000000009</v>
      </c>
      <c r="G17" s="114">
        <v>7.5</v>
      </c>
      <c r="H17" s="114">
        <v>0</v>
      </c>
      <c r="I17" s="114">
        <v>0</v>
      </c>
      <c r="J17" s="114">
        <v>0</v>
      </c>
      <c r="K17" s="114">
        <v>5.8</v>
      </c>
      <c r="L17" s="114">
        <v>34.9</v>
      </c>
      <c r="M17" s="114">
        <v>112.5</v>
      </c>
      <c r="N17" s="114">
        <v>16.3</v>
      </c>
      <c r="O17" s="114">
        <v>3.3</v>
      </c>
      <c r="P17" s="114">
        <v>0.3</v>
      </c>
      <c r="Q17" s="114">
        <v>3.9</v>
      </c>
      <c r="R17" s="114">
        <v>18.100000000000001</v>
      </c>
      <c r="S17" s="114">
        <v>25.1</v>
      </c>
      <c r="T17" s="114">
        <v>40.1</v>
      </c>
      <c r="U17" s="114">
        <v>3.6</v>
      </c>
      <c r="V17" s="114">
        <v>17.7</v>
      </c>
      <c r="W17" s="114">
        <v>159.6</v>
      </c>
      <c r="X17" s="114">
        <v>13.8</v>
      </c>
      <c r="Y17" s="114">
        <v>7.6</v>
      </c>
      <c r="Z17" s="114">
        <v>15.5</v>
      </c>
      <c r="AA17" s="114">
        <v>29.1</v>
      </c>
      <c r="AB17" s="114">
        <v>3.6</v>
      </c>
      <c r="AC17" s="114">
        <v>29.6</v>
      </c>
      <c r="AD17" s="114">
        <v>38.799999999999997</v>
      </c>
      <c r="AE17" s="114">
        <v>38.700000000000003</v>
      </c>
    </row>
    <row r="18" spans="1:31" x14ac:dyDescent="0.35">
      <c r="A18" s="113" t="s">
        <v>176</v>
      </c>
      <c r="B18" s="159"/>
      <c r="C18" s="114">
        <v>273.5</v>
      </c>
      <c r="D18" s="114">
        <v>0</v>
      </c>
      <c r="E18" s="114">
        <v>0</v>
      </c>
      <c r="F18" s="114">
        <v>273.5</v>
      </c>
      <c r="G18" s="114">
        <v>0</v>
      </c>
      <c r="H18" s="114">
        <v>0</v>
      </c>
      <c r="I18" s="114">
        <v>0</v>
      </c>
      <c r="J18" s="114">
        <v>0</v>
      </c>
      <c r="K18" s="114">
        <v>4.5</v>
      </c>
      <c r="L18" s="114">
        <v>7.4</v>
      </c>
      <c r="M18" s="114">
        <v>72.8</v>
      </c>
      <c r="N18" s="114">
        <v>7.6</v>
      </c>
      <c r="O18" s="114">
        <v>1.1000000000000001</v>
      </c>
      <c r="P18" s="114">
        <v>0.1</v>
      </c>
      <c r="Q18" s="114">
        <v>1.7</v>
      </c>
      <c r="R18" s="114">
        <v>6.7</v>
      </c>
      <c r="S18" s="114">
        <v>10.4</v>
      </c>
      <c r="T18" s="114">
        <v>18.3</v>
      </c>
      <c r="U18" s="114">
        <v>1.1000000000000001</v>
      </c>
      <c r="V18" s="114">
        <v>3.1</v>
      </c>
      <c r="W18" s="114">
        <v>11.5</v>
      </c>
      <c r="X18" s="114">
        <v>2.5</v>
      </c>
      <c r="Y18" s="114">
        <v>1.6</v>
      </c>
      <c r="Z18" s="114">
        <v>3.3</v>
      </c>
      <c r="AA18" s="114">
        <v>15.1</v>
      </c>
      <c r="AB18" s="114">
        <v>1.4</v>
      </c>
      <c r="AC18" s="114">
        <v>5.3</v>
      </c>
      <c r="AD18" s="114">
        <v>78.400000000000006</v>
      </c>
      <c r="AE18" s="114">
        <v>19.600000000000001</v>
      </c>
    </row>
    <row r="19" spans="1:31" x14ac:dyDescent="0.35">
      <c r="A19" s="113" t="s">
        <v>329</v>
      </c>
      <c r="B19" s="159"/>
      <c r="C19" s="114">
        <v>0.3</v>
      </c>
      <c r="D19" s="114">
        <v>0</v>
      </c>
      <c r="E19" s="114">
        <v>0</v>
      </c>
      <c r="F19" s="114">
        <v>0.3</v>
      </c>
      <c r="G19" s="114">
        <v>0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  <c r="Q19" s="114">
        <v>0</v>
      </c>
      <c r="R19" s="114">
        <v>0</v>
      </c>
      <c r="S19" s="114">
        <v>0</v>
      </c>
      <c r="T19" s="114">
        <v>0</v>
      </c>
      <c r="U19" s="114">
        <v>0</v>
      </c>
      <c r="V19" s="114">
        <v>0</v>
      </c>
      <c r="W19" s="114">
        <v>0</v>
      </c>
      <c r="X19" s="114">
        <v>0</v>
      </c>
      <c r="Y19" s="114">
        <v>0</v>
      </c>
      <c r="Z19" s="114">
        <v>0</v>
      </c>
      <c r="AA19" s="114">
        <v>0</v>
      </c>
      <c r="AB19" s="114">
        <v>0</v>
      </c>
      <c r="AC19" s="114">
        <v>0</v>
      </c>
      <c r="AD19" s="114">
        <v>0.3</v>
      </c>
      <c r="AE19" s="114">
        <v>0</v>
      </c>
    </row>
    <row r="20" spans="1:31" x14ac:dyDescent="0.35">
      <c r="A20" s="131" t="s">
        <v>336</v>
      </c>
      <c r="B20" s="159"/>
      <c r="C20" s="128">
        <f>SUM(C12:C19)</f>
        <v>2991.900000000001</v>
      </c>
      <c r="D20" s="128">
        <f t="shared" ref="D20:AE20" si="1">SUM(D12:D19)</f>
        <v>32.1</v>
      </c>
      <c r="E20" s="128">
        <f t="shared" si="1"/>
        <v>812.7</v>
      </c>
      <c r="F20" s="128">
        <f t="shared" si="1"/>
        <v>2211.3000000000006</v>
      </c>
      <c r="G20" s="128">
        <f t="shared" si="1"/>
        <v>442.10000000000008</v>
      </c>
      <c r="H20" s="128">
        <f t="shared" si="1"/>
        <v>316.79999999999995</v>
      </c>
      <c r="I20" s="128">
        <f t="shared" si="1"/>
        <v>82.899999999999991</v>
      </c>
      <c r="J20" s="128">
        <f t="shared" si="1"/>
        <v>15.9</v>
      </c>
      <c r="K20" s="128">
        <f t="shared" si="1"/>
        <v>20.100000000000001</v>
      </c>
      <c r="L20" s="128">
        <f t="shared" si="1"/>
        <v>64.100000000000009</v>
      </c>
      <c r="M20" s="128">
        <f t="shared" si="1"/>
        <v>302.5</v>
      </c>
      <c r="N20" s="128">
        <f t="shared" si="1"/>
        <v>27</v>
      </c>
      <c r="O20" s="128">
        <f t="shared" si="1"/>
        <v>4.5</v>
      </c>
      <c r="P20" s="128">
        <f t="shared" si="1"/>
        <v>0.4</v>
      </c>
      <c r="Q20" s="128">
        <f t="shared" si="1"/>
        <v>6.4</v>
      </c>
      <c r="R20" s="128">
        <f t="shared" si="1"/>
        <v>25.8</v>
      </c>
      <c r="S20" s="128">
        <f t="shared" si="1"/>
        <v>54.6</v>
      </c>
      <c r="T20" s="128">
        <f t="shared" si="1"/>
        <v>64.8</v>
      </c>
      <c r="U20" s="128">
        <f t="shared" si="1"/>
        <v>4.9000000000000004</v>
      </c>
      <c r="V20" s="128">
        <f t="shared" si="1"/>
        <v>36.700000000000003</v>
      </c>
      <c r="W20" s="128">
        <f t="shared" si="1"/>
        <v>238</v>
      </c>
      <c r="X20" s="128">
        <f t="shared" si="1"/>
        <v>17.399999999999999</v>
      </c>
      <c r="Y20" s="128">
        <f t="shared" si="1"/>
        <v>9.6</v>
      </c>
      <c r="Z20" s="128">
        <f t="shared" si="1"/>
        <v>20.3</v>
      </c>
      <c r="AA20" s="128">
        <f t="shared" si="1"/>
        <v>47.800000000000004</v>
      </c>
      <c r="AB20" s="128">
        <f t="shared" si="1"/>
        <v>10.9</v>
      </c>
      <c r="AC20" s="128">
        <f t="shared" si="1"/>
        <v>112.3</v>
      </c>
      <c r="AD20" s="128">
        <f t="shared" si="1"/>
        <v>205.20000000000002</v>
      </c>
      <c r="AE20" s="128">
        <f t="shared" si="1"/>
        <v>80.300000000000011</v>
      </c>
    </row>
    <row r="21" spans="1:31" ht="15" customHeight="1" x14ac:dyDescent="0.35">
      <c r="A21" s="113" t="s">
        <v>327</v>
      </c>
      <c r="B21" s="159">
        <v>2007</v>
      </c>
      <c r="C21" s="114">
        <v>691.26</v>
      </c>
      <c r="D21" s="114">
        <v>3.9</v>
      </c>
      <c r="E21" s="114">
        <v>369.8</v>
      </c>
      <c r="F21" s="114">
        <v>325.35999999999996</v>
      </c>
      <c r="G21" s="114">
        <v>1</v>
      </c>
      <c r="H21" s="114">
        <v>284.10000000000002</v>
      </c>
      <c r="I21" s="114">
        <v>39.4</v>
      </c>
      <c r="J21" s="114">
        <v>0.2</v>
      </c>
      <c r="K21" s="114">
        <v>0</v>
      </c>
      <c r="L21" s="114">
        <v>0.6</v>
      </c>
      <c r="M21" s="114">
        <v>0.03</v>
      </c>
      <c r="N21" s="114">
        <v>0.01</v>
      </c>
      <c r="O21" s="114">
        <v>0</v>
      </c>
      <c r="P21" s="114">
        <v>0</v>
      </c>
      <c r="Q21" s="114">
        <v>0</v>
      </c>
      <c r="R21" s="114">
        <v>0</v>
      </c>
      <c r="S21" s="114">
        <v>0.02</v>
      </c>
      <c r="T21" s="114">
        <v>0</v>
      </c>
      <c r="U21" s="114">
        <v>0</v>
      </c>
      <c r="V21" s="114">
        <v>0</v>
      </c>
      <c r="W21" s="114">
        <v>0</v>
      </c>
      <c r="X21" s="114">
        <v>0</v>
      </c>
      <c r="Y21" s="114">
        <v>0</v>
      </c>
      <c r="Z21" s="114">
        <v>0</v>
      </c>
      <c r="AA21" s="114">
        <v>0</v>
      </c>
      <c r="AB21" s="114">
        <v>0</v>
      </c>
      <c r="AC21" s="114">
        <v>0</v>
      </c>
      <c r="AD21" s="114">
        <v>0</v>
      </c>
      <c r="AE21" s="114">
        <v>0</v>
      </c>
    </row>
    <row r="22" spans="1:31" x14ac:dyDescent="0.35">
      <c r="A22" s="113" t="s">
        <v>328</v>
      </c>
      <c r="B22" s="159"/>
      <c r="C22" s="114">
        <v>765.39999999999986</v>
      </c>
      <c r="D22" s="114">
        <v>8.6</v>
      </c>
      <c r="E22" s="114">
        <v>221.4</v>
      </c>
      <c r="F22" s="114">
        <v>552.59999999999991</v>
      </c>
      <c r="G22" s="114">
        <v>305.8</v>
      </c>
      <c r="H22" s="114">
        <v>2</v>
      </c>
      <c r="I22" s="114">
        <v>26.4</v>
      </c>
      <c r="J22" s="114">
        <v>8.1999999999999993</v>
      </c>
      <c r="K22" s="114">
        <v>1.4</v>
      </c>
      <c r="L22" s="114">
        <v>19.399999999999999</v>
      </c>
      <c r="M22" s="114">
        <v>37.5</v>
      </c>
      <c r="N22" s="114">
        <v>0.7</v>
      </c>
      <c r="O22" s="114">
        <v>0.03</v>
      </c>
      <c r="P22" s="114">
        <v>0.01</v>
      </c>
      <c r="Q22" s="114">
        <v>0.2</v>
      </c>
      <c r="R22" s="114">
        <v>0.3</v>
      </c>
      <c r="S22" s="114">
        <v>1.5</v>
      </c>
      <c r="T22" s="114">
        <v>2</v>
      </c>
      <c r="U22" s="114">
        <v>0.1</v>
      </c>
      <c r="V22" s="114">
        <v>13</v>
      </c>
      <c r="W22" s="114">
        <v>18</v>
      </c>
      <c r="X22" s="114">
        <v>0.66</v>
      </c>
      <c r="Y22" s="114">
        <v>0.2</v>
      </c>
      <c r="Z22" s="114">
        <v>0.6</v>
      </c>
      <c r="AA22" s="114">
        <v>0.2</v>
      </c>
      <c r="AB22" s="114">
        <v>1.2</v>
      </c>
      <c r="AC22" s="114">
        <v>50.3</v>
      </c>
      <c r="AD22" s="114">
        <v>55.5</v>
      </c>
      <c r="AE22" s="114">
        <v>7.4</v>
      </c>
    </row>
    <row r="23" spans="1:31" x14ac:dyDescent="0.35">
      <c r="A23" s="113" t="s">
        <v>183</v>
      </c>
      <c r="B23" s="159"/>
      <c r="C23" s="114">
        <v>189.84</v>
      </c>
      <c r="D23" s="114">
        <v>16.5</v>
      </c>
      <c r="E23" s="114">
        <v>68.900000000000006</v>
      </c>
      <c r="F23" s="114">
        <v>137.44</v>
      </c>
      <c r="G23" s="114">
        <v>90.3</v>
      </c>
      <c r="H23" s="114">
        <v>32.6</v>
      </c>
      <c r="I23" s="114">
        <v>0.2</v>
      </c>
      <c r="J23" s="114">
        <v>0.1</v>
      </c>
      <c r="K23" s="114">
        <v>0.1</v>
      </c>
      <c r="L23" s="114">
        <v>0.4</v>
      </c>
      <c r="M23" s="114">
        <v>3.9</v>
      </c>
      <c r="N23" s="114">
        <v>0.1</v>
      </c>
      <c r="O23" s="114">
        <v>0</v>
      </c>
      <c r="P23" s="114">
        <v>0</v>
      </c>
      <c r="Q23" s="114">
        <v>0</v>
      </c>
      <c r="R23" s="114">
        <v>0</v>
      </c>
      <c r="S23" s="114">
        <v>0.1</v>
      </c>
      <c r="T23" s="114">
        <v>0.1</v>
      </c>
      <c r="U23" s="114">
        <v>0</v>
      </c>
      <c r="V23" s="114">
        <v>1.1000000000000001</v>
      </c>
      <c r="W23" s="114">
        <v>2.5</v>
      </c>
      <c r="X23" s="114">
        <v>0.03</v>
      </c>
      <c r="Y23" s="114">
        <v>0</v>
      </c>
      <c r="Z23" s="114">
        <v>0.01</v>
      </c>
      <c r="AA23" s="114">
        <v>0.3</v>
      </c>
      <c r="AB23" s="114">
        <v>0.1</v>
      </c>
      <c r="AC23" s="114">
        <v>0.3</v>
      </c>
      <c r="AD23" s="114">
        <v>3.1</v>
      </c>
      <c r="AE23" s="114">
        <v>2.1</v>
      </c>
    </row>
    <row r="24" spans="1:31" x14ac:dyDescent="0.35">
      <c r="A24" s="113" t="s">
        <v>36</v>
      </c>
      <c r="B24" s="159"/>
      <c r="C24" s="114">
        <v>438.31</v>
      </c>
      <c r="D24" s="114">
        <v>0.6</v>
      </c>
      <c r="E24" s="114">
        <v>164</v>
      </c>
      <c r="F24" s="114">
        <v>274.91000000000003</v>
      </c>
      <c r="G24" s="114">
        <v>21.1</v>
      </c>
      <c r="H24" s="114">
        <v>7.9</v>
      </c>
      <c r="I24" s="114">
        <v>20</v>
      </c>
      <c r="J24" s="114">
        <v>13.8</v>
      </c>
      <c r="K24" s="114">
        <v>9.3000000000000007</v>
      </c>
      <c r="L24" s="114">
        <v>6.8</v>
      </c>
      <c r="M24" s="114">
        <v>57.3</v>
      </c>
      <c r="N24" s="114">
        <v>1.5</v>
      </c>
      <c r="O24" s="114">
        <v>0.05</v>
      </c>
      <c r="P24" s="114">
        <v>0</v>
      </c>
      <c r="Q24" s="114">
        <v>0.4</v>
      </c>
      <c r="R24" s="114">
        <v>0.3</v>
      </c>
      <c r="S24" s="114">
        <v>16</v>
      </c>
      <c r="T24" s="114">
        <v>1.8</v>
      </c>
      <c r="U24" s="114">
        <v>0.06</v>
      </c>
      <c r="V24" s="114">
        <v>1</v>
      </c>
      <c r="W24" s="114">
        <v>34.799999999999997</v>
      </c>
      <c r="X24" s="114">
        <v>0.4</v>
      </c>
      <c r="Y24" s="114">
        <v>0.2</v>
      </c>
      <c r="Z24" s="114">
        <v>0.4</v>
      </c>
      <c r="AA24" s="114">
        <v>2</v>
      </c>
      <c r="AB24" s="114">
        <v>4.4000000000000004</v>
      </c>
      <c r="AC24" s="114">
        <v>29.5</v>
      </c>
      <c r="AD24" s="114">
        <v>29.4</v>
      </c>
      <c r="AE24" s="114">
        <v>16.5</v>
      </c>
    </row>
    <row r="25" spans="1:31" x14ac:dyDescent="0.35">
      <c r="A25" s="113" t="s">
        <v>37</v>
      </c>
      <c r="B25" s="159"/>
      <c r="C25" s="114">
        <v>38.400000000000006</v>
      </c>
      <c r="D25" s="114">
        <v>0</v>
      </c>
      <c r="E25" s="114">
        <v>0</v>
      </c>
      <c r="F25" s="114">
        <v>38.400000000000006</v>
      </c>
      <c r="G25" s="114">
        <v>8.4</v>
      </c>
      <c r="H25" s="114">
        <v>0</v>
      </c>
      <c r="I25" s="114">
        <v>0.1</v>
      </c>
      <c r="J25" s="114">
        <v>0</v>
      </c>
      <c r="K25" s="114">
        <v>0</v>
      </c>
      <c r="L25" s="114">
        <v>0</v>
      </c>
      <c r="M25" s="114">
        <v>15</v>
      </c>
      <c r="N25" s="114">
        <v>0</v>
      </c>
      <c r="O25" s="114">
        <v>0</v>
      </c>
      <c r="P25" s="114">
        <v>0</v>
      </c>
      <c r="Q25" s="114">
        <v>0.1</v>
      </c>
      <c r="R25" s="114">
        <v>0</v>
      </c>
      <c r="S25" s="114">
        <v>0.1</v>
      </c>
      <c r="T25" s="114">
        <v>0.5</v>
      </c>
      <c r="U25" s="114">
        <v>0</v>
      </c>
      <c r="V25" s="114">
        <v>0</v>
      </c>
      <c r="W25" s="114">
        <v>14.2</v>
      </c>
      <c r="X25" s="114">
        <v>0</v>
      </c>
      <c r="Y25" s="114">
        <v>0</v>
      </c>
      <c r="Z25" s="114">
        <v>0</v>
      </c>
      <c r="AA25" s="114">
        <v>0</v>
      </c>
      <c r="AB25" s="114">
        <v>0</v>
      </c>
      <c r="AC25" s="114">
        <v>0</v>
      </c>
      <c r="AD25" s="114">
        <v>0</v>
      </c>
      <c r="AE25" s="114">
        <v>0</v>
      </c>
    </row>
    <row r="26" spans="1:31" x14ac:dyDescent="0.35">
      <c r="A26" s="113" t="s">
        <v>175</v>
      </c>
      <c r="B26" s="159"/>
      <c r="C26" s="114">
        <v>422.69999999999993</v>
      </c>
      <c r="D26" s="114">
        <v>2</v>
      </c>
      <c r="E26" s="114">
        <v>6.4</v>
      </c>
      <c r="F26" s="114">
        <v>418.29999999999995</v>
      </c>
      <c r="G26" s="114">
        <v>6.2</v>
      </c>
      <c r="H26" s="114">
        <v>0</v>
      </c>
      <c r="I26" s="114">
        <v>0</v>
      </c>
      <c r="J26" s="114">
        <v>0</v>
      </c>
      <c r="K26" s="114">
        <v>5.6</v>
      </c>
      <c r="L26" s="114">
        <v>36.200000000000003</v>
      </c>
      <c r="M26" s="114">
        <v>117.5</v>
      </c>
      <c r="N26" s="114">
        <v>5.8</v>
      </c>
      <c r="O26" s="114">
        <v>1.1000000000000001</v>
      </c>
      <c r="P26" s="114">
        <v>0.1</v>
      </c>
      <c r="Q26" s="114">
        <v>1.5</v>
      </c>
      <c r="R26" s="114">
        <v>6.4</v>
      </c>
      <c r="S26" s="114">
        <v>6.4</v>
      </c>
      <c r="T26" s="114">
        <v>13.6</v>
      </c>
      <c r="U26" s="114">
        <v>1.5</v>
      </c>
      <c r="V26" s="114">
        <v>6.9</v>
      </c>
      <c r="W26" s="114">
        <v>56</v>
      </c>
      <c r="X26" s="114">
        <v>3.7</v>
      </c>
      <c r="Y26" s="114">
        <v>1.9</v>
      </c>
      <c r="Z26" s="114">
        <v>4.0999999999999996</v>
      </c>
      <c r="AA26" s="114">
        <v>32.5</v>
      </c>
      <c r="AB26" s="114">
        <v>4</v>
      </c>
      <c r="AC26" s="114">
        <v>29.9</v>
      </c>
      <c r="AD26" s="114">
        <v>39.9</v>
      </c>
      <c r="AE26" s="114">
        <v>37.5</v>
      </c>
    </row>
    <row r="27" spans="1:31" x14ac:dyDescent="0.35">
      <c r="A27" s="113" t="s">
        <v>176</v>
      </c>
      <c r="B27" s="159"/>
      <c r="C27" s="114">
        <v>261.90000000000003</v>
      </c>
      <c r="D27" s="114">
        <v>0</v>
      </c>
      <c r="E27" s="114">
        <v>0</v>
      </c>
      <c r="F27" s="114">
        <v>261.90000000000003</v>
      </c>
      <c r="G27" s="114">
        <v>0</v>
      </c>
      <c r="H27" s="114">
        <v>0</v>
      </c>
      <c r="I27" s="114">
        <v>0</v>
      </c>
      <c r="J27" s="114">
        <v>0</v>
      </c>
      <c r="K27" s="114">
        <v>4.2</v>
      </c>
      <c r="L27" s="114">
        <v>6</v>
      </c>
      <c r="M27" s="114">
        <v>70.5</v>
      </c>
      <c r="N27" s="114">
        <v>7.3</v>
      </c>
      <c r="O27" s="114">
        <v>0.8</v>
      </c>
      <c r="P27" s="114">
        <v>0.1</v>
      </c>
      <c r="Q27" s="114">
        <v>1.5</v>
      </c>
      <c r="R27" s="114">
        <v>6.2</v>
      </c>
      <c r="S27" s="114">
        <v>10.4</v>
      </c>
      <c r="T27" s="114">
        <v>17.600000000000001</v>
      </c>
      <c r="U27" s="114">
        <v>1.1000000000000001</v>
      </c>
      <c r="V27" s="114">
        <v>3</v>
      </c>
      <c r="W27" s="114">
        <v>11.4</v>
      </c>
      <c r="X27" s="114">
        <v>2.6</v>
      </c>
      <c r="Y27" s="114">
        <v>1.8</v>
      </c>
      <c r="Z27" s="114">
        <v>3.1</v>
      </c>
      <c r="AA27" s="114">
        <v>11.3</v>
      </c>
      <c r="AB27" s="114">
        <v>1.5</v>
      </c>
      <c r="AC27" s="114">
        <v>5</v>
      </c>
      <c r="AD27" s="114">
        <v>75.7</v>
      </c>
      <c r="AE27" s="114">
        <v>20.8</v>
      </c>
    </row>
    <row r="28" spans="1:31" x14ac:dyDescent="0.35">
      <c r="A28" s="113" t="s">
        <v>329</v>
      </c>
      <c r="B28" s="159"/>
      <c r="C28" s="114">
        <v>0.31</v>
      </c>
      <c r="D28" s="114">
        <v>0</v>
      </c>
      <c r="E28" s="114">
        <v>0</v>
      </c>
      <c r="F28" s="114">
        <v>0.31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14">
        <v>0</v>
      </c>
      <c r="O28" s="114">
        <v>0</v>
      </c>
      <c r="P28" s="114">
        <v>0</v>
      </c>
      <c r="Q28" s="114">
        <v>0</v>
      </c>
      <c r="R28" s="114">
        <v>0</v>
      </c>
      <c r="S28" s="114">
        <v>0</v>
      </c>
      <c r="T28" s="114">
        <v>0</v>
      </c>
      <c r="U28" s="114">
        <v>0</v>
      </c>
      <c r="V28" s="114">
        <v>0</v>
      </c>
      <c r="W28" s="114">
        <v>0</v>
      </c>
      <c r="X28" s="114">
        <v>0</v>
      </c>
      <c r="Y28" s="114">
        <v>0</v>
      </c>
      <c r="Z28" s="114">
        <v>0</v>
      </c>
      <c r="AA28" s="114">
        <v>0</v>
      </c>
      <c r="AB28" s="114">
        <v>0</v>
      </c>
      <c r="AC28" s="114">
        <v>0</v>
      </c>
      <c r="AD28" s="114">
        <v>0.31</v>
      </c>
      <c r="AE28" s="114">
        <v>0</v>
      </c>
    </row>
    <row r="29" spans="1:31" x14ac:dyDescent="0.35">
      <c r="A29" s="131" t="s">
        <v>336</v>
      </c>
      <c r="B29" s="159"/>
      <c r="C29" s="128">
        <f>SUM(C21:C28)</f>
        <v>2808.12</v>
      </c>
      <c r="D29" s="128">
        <f t="shared" ref="D29:AE29" si="2">SUM(D21:D28)</f>
        <v>31.6</v>
      </c>
      <c r="E29" s="128">
        <f t="shared" si="2"/>
        <v>830.5</v>
      </c>
      <c r="F29" s="128">
        <f t="shared" si="2"/>
        <v>2009.22</v>
      </c>
      <c r="G29" s="128">
        <f t="shared" si="2"/>
        <v>432.8</v>
      </c>
      <c r="H29" s="128">
        <f t="shared" si="2"/>
        <v>326.60000000000002</v>
      </c>
      <c r="I29" s="128">
        <f t="shared" si="2"/>
        <v>86.1</v>
      </c>
      <c r="J29" s="128">
        <f t="shared" si="2"/>
        <v>22.299999999999997</v>
      </c>
      <c r="K29" s="128">
        <f t="shared" si="2"/>
        <v>20.599999999999998</v>
      </c>
      <c r="L29" s="128">
        <f t="shared" si="2"/>
        <v>69.400000000000006</v>
      </c>
      <c r="M29" s="128">
        <f t="shared" si="2"/>
        <v>301.73</v>
      </c>
      <c r="N29" s="128">
        <f t="shared" si="2"/>
        <v>15.41</v>
      </c>
      <c r="O29" s="128">
        <f t="shared" si="2"/>
        <v>1.9800000000000002</v>
      </c>
      <c r="P29" s="128">
        <f t="shared" si="2"/>
        <v>0.21000000000000002</v>
      </c>
      <c r="Q29" s="128">
        <f t="shared" si="2"/>
        <v>3.7</v>
      </c>
      <c r="R29" s="128">
        <f t="shared" si="2"/>
        <v>13.2</v>
      </c>
      <c r="S29" s="128">
        <f t="shared" si="2"/>
        <v>34.520000000000003</v>
      </c>
      <c r="T29" s="128">
        <f t="shared" si="2"/>
        <v>35.6</v>
      </c>
      <c r="U29" s="128">
        <f t="shared" si="2"/>
        <v>2.76</v>
      </c>
      <c r="V29" s="128">
        <f t="shared" si="2"/>
        <v>25</v>
      </c>
      <c r="W29" s="128">
        <f t="shared" si="2"/>
        <v>136.9</v>
      </c>
      <c r="X29" s="128">
        <f t="shared" si="2"/>
        <v>7.3900000000000006</v>
      </c>
      <c r="Y29" s="128">
        <f t="shared" si="2"/>
        <v>4.0999999999999996</v>
      </c>
      <c r="Z29" s="128">
        <f t="shared" si="2"/>
        <v>8.2099999999999991</v>
      </c>
      <c r="AA29" s="128">
        <f t="shared" si="2"/>
        <v>46.3</v>
      </c>
      <c r="AB29" s="128">
        <f t="shared" si="2"/>
        <v>11.2</v>
      </c>
      <c r="AC29" s="128">
        <f t="shared" si="2"/>
        <v>115</v>
      </c>
      <c r="AD29" s="128">
        <f t="shared" si="2"/>
        <v>203.91000000000003</v>
      </c>
      <c r="AE29" s="128">
        <f t="shared" si="2"/>
        <v>84.3</v>
      </c>
    </row>
    <row r="30" spans="1:31" ht="15" customHeight="1" x14ac:dyDescent="0.35">
      <c r="A30" s="113" t="s">
        <v>327</v>
      </c>
      <c r="B30" s="159">
        <v>2008</v>
      </c>
      <c r="C30" s="114">
        <v>683.37</v>
      </c>
      <c r="D30" s="114">
        <v>3.5</v>
      </c>
      <c r="E30" s="114">
        <v>347.6</v>
      </c>
      <c r="F30" s="114">
        <v>339.27</v>
      </c>
      <c r="G30" s="114">
        <v>1</v>
      </c>
      <c r="H30" s="114">
        <v>296.3</v>
      </c>
      <c r="I30" s="114">
        <v>40.700000000000003</v>
      </c>
      <c r="J30" s="114">
        <v>0.2</v>
      </c>
      <c r="K30" s="114">
        <v>0.01</v>
      </c>
      <c r="L30" s="114">
        <v>0.8</v>
      </c>
      <c r="M30" s="114">
        <v>0.1</v>
      </c>
      <c r="N30" s="114">
        <v>0</v>
      </c>
      <c r="O30" s="114">
        <v>0</v>
      </c>
      <c r="P30" s="114">
        <v>0</v>
      </c>
      <c r="Q30" s="114">
        <v>0</v>
      </c>
      <c r="R30" s="114">
        <v>0</v>
      </c>
      <c r="S30" s="114">
        <v>0.1</v>
      </c>
      <c r="T30" s="114">
        <v>0</v>
      </c>
      <c r="U30" s="114">
        <v>0</v>
      </c>
      <c r="V30" s="114">
        <v>0</v>
      </c>
      <c r="W30" s="114">
        <v>0</v>
      </c>
      <c r="X30" s="114">
        <v>0</v>
      </c>
      <c r="Y30" s="114">
        <v>0</v>
      </c>
      <c r="Z30" s="114">
        <v>0</v>
      </c>
      <c r="AA30" s="114">
        <v>0</v>
      </c>
      <c r="AB30" s="114">
        <v>0.02</v>
      </c>
      <c r="AC30" s="114">
        <v>0.02</v>
      </c>
      <c r="AD30" s="114">
        <v>0</v>
      </c>
      <c r="AE30" s="114">
        <v>0.02</v>
      </c>
    </row>
    <row r="31" spans="1:31" x14ac:dyDescent="0.35">
      <c r="A31" s="113" t="s">
        <v>328</v>
      </c>
      <c r="B31" s="159"/>
      <c r="C31" s="114">
        <v>773.82</v>
      </c>
      <c r="D31" s="114">
        <v>9.1</v>
      </c>
      <c r="E31" s="114">
        <v>225.5</v>
      </c>
      <c r="F31" s="114">
        <v>557.42000000000007</v>
      </c>
      <c r="G31" s="114">
        <v>303</v>
      </c>
      <c r="H31" s="114">
        <v>2.2000000000000002</v>
      </c>
      <c r="I31" s="114">
        <v>25.6</v>
      </c>
      <c r="J31" s="114">
        <v>8.6</v>
      </c>
      <c r="K31" s="114">
        <v>1.2</v>
      </c>
      <c r="L31" s="114">
        <v>18.600000000000001</v>
      </c>
      <c r="M31" s="114">
        <v>42</v>
      </c>
      <c r="N31" s="114">
        <v>1.1000000000000001</v>
      </c>
      <c r="O31" s="114">
        <v>0.02</v>
      </c>
      <c r="P31" s="114">
        <v>0</v>
      </c>
      <c r="Q31" s="114">
        <v>0.2</v>
      </c>
      <c r="R31" s="114">
        <v>0.2</v>
      </c>
      <c r="S31" s="114">
        <v>1.6</v>
      </c>
      <c r="T31" s="114">
        <v>2.2999999999999998</v>
      </c>
      <c r="U31" s="114">
        <v>0.1</v>
      </c>
      <c r="V31" s="114">
        <v>15.5</v>
      </c>
      <c r="W31" s="114">
        <v>18.7</v>
      </c>
      <c r="X31" s="114">
        <v>1</v>
      </c>
      <c r="Y31" s="114">
        <v>0.4</v>
      </c>
      <c r="Z31" s="114">
        <v>0.6</v>
      </c>
      <c r="AA31" s="114">
        <v>0.6</v>
      </c>
      <c r="AB31" s="114">
        <v>0.7</v>
      </c>
      <c r="AC31" s="114">
        <v>50.9</v>
      </c>
      <c r="AD31" s="114">
        <v>57</v>
      </c>
      <c r="AE31" s="114">
        <v>5.3</v>
      </c>
    </row>
    <row r="32" spans="1:31" x14ac:dyDescent="0.35">
      <c r="A32" s="113" t="s">
        <v>183</v>
      </c>
      <c r="B32" s="159"/>
      <c r="C32" s="114">
        <v>194.42</v>
      </c>
      <c r="D32" s="114">
        <v>21.8</v>
      </c>
      <c r="E32" s="114">
        <v>68.5</v>
      </c>
      <c r="F32" s="114">
        <v>147.72</v>
      </c>
      <c r="G32" s="114">
        <v>100.1</v>
      </c>
      <c r="H32" s="114">
        <v>32.1</v>
      </c>
      <c r="I32" s="114">
        <v>0.3</v>
      </c>
      <c r="J32" s="114">
        <v>0.04</v>
      </c>
      <c r="K32" s="114">
        <v>0.1</v>
      </c>
      <c r="L32" s="114">
        <v>0.4</v>
      </c>
      <c r="M32" s="114">
        <v>4.3</v>
      </c>
      <c r="N32" s="114">
        <v>0.2</v>
      </c>
      <c r="O32" s="114">
        <v>0</v>
      </c>
      <c r="P32" s="114">
        <v>0</v>
      </c>
      <c r="Q32" s="114">
        <v>0</v>
      </c>
      <c r="R32" s="114">
        <v>0</v>
      </c>
      <c r="S32" s="114">
        <v>0.1</v>
      </c>
      <c r="T32" s="114">
        <v>0.1</v>
      </c>
      <c r="U32" s="114">
        <v>0</v>
      </c>
      <c r="V32" s="114">
        <v>1</v>
      </c>
      <c r="W32" s="114">
        <v>2.8</v>
      </c>
      <c r="X32" s="114">
        <v>0.01</v>
      </c>
      <c r="Y32" s="114">
        <v>0</v>
      </c>
      <c r="Z32" s="114">
        <v>0.01</v>
      </c>
      <c r="AA32" s="114">
        <v>0.3</v>
      </c>
      <c r="AB32" s="114">
        <v>0.06</v>
      </c>
      <c r="AC32" s="114">
        <v>0.3</v>
      </c>
      <c r="AD32" s="114">
        <v>3</v>
      </c>
      <c r="AE32" s="114">
        <v>2.5</v>
      </c>
    </row>
    <row r="33" spans="1:31" x14ac:dyDescent="0.35">
      <c r="A33" s="113" t="s">
        <v>36</v>
      </c>
      <c r="B33" s="159"/>
      <c r="C33" s="114">
        <v>450.61</v>
      </c>
      <c r="D33" s="114">
        <v>2.1</v>
      </c>
      <c r="E33" s="114">
        <v>170.4</v>
      </c>
      <c r="F33" s="114">
        <v>282.31000000000006</v>
      </c>
      <c r="G33" s="114">
        <v>19.7</v>
      </c>
      <c r="H33" s="114">
        <v>9.3000000000000007</v>
      </c>
      <c r="I33" s="114">
        <v>19.2</v>
      </c>
      <c r="J33" s="114">
        <v>13.3</v>
      </c>
      <c r="K33" s="114">
        <v>10.1</v>
      </c>
      <c r="L33" s="114">
        <v>6.8</v>
      </c>
      <c r="M33" s="114">
        <v>57.6</v>
      </c>
      <c r="N33" s="114">
        <v>1.5</v>
      </c>
      <c r="O33" s="114">
        <v>0.04</v>
      </c>
      <c r="P33" s="114">
        <v>0.01</v>
      </c>
      <c r="Q33" s="114">
        <v>0.4</v>
      </c>
      <c r="R33" s="114">
        <v>0.4</v>
      </c>
      <c r="S33" s="114">
        <v>15.4</v>
      </c>
      <c r="T33" s="114">
        <v>2.1</v>
      </c>
      <c r="U33" s="114">
        <v>0.06</v>
      </c>
      <c r="V33" s="114">
        <v>1.3</v>
      </c>
      <c r="W33" s="114">
        <v>34.9</v>
      </c>
      <c r="X33" s="114">
        <v>0.4</v>
      </c>
      <c r="Y33" s="114">
        <v>0.2</v>
      </c>
      <c r="Z33" s="114">
        <v>0.4</v>
      </c>
      <c r="AA33" s="114">
        <v>1.8</v>
      </c>
      <c r="AB33" s="114">
        <v>4.9000000000000004</v>
      </c>
      <c r="AC33" s="114">
        <v>28.9</v>
      </c>
      <c r="AD33" s="114">
        <v>34.799999999999997</v>
      </c>
      <c r="AE33" s="114">
        <v>18.8</v>
      </c>
    </row>
    <row r="34" spans="1:31" x14ac:dyDescent="0.35">
      <c r="A34" s="113" t="s">
        <v>37</v>
      </c>
      <c r="B34" s="159"/>
      <c r="C34" s="114">
        <v>36.67</v>
      </c>
      <c r="D34" s="114">
        <v>0</v>
      </c>
      <c r="E34" s="114">
        <v>0</v>
      </c>
      <c r="F34" s="114">
        <v>36.67</v>
      </c>
      <c r="G34" s="114">
        <v>8.8000000000000007</v>
      </c>
      <c r="H34" s="114">
        <v>0</v>
      </c>
      <c r="I34" s="114">
        <v>0</v>
      </c>
      <c r="J34" s="114">
        <v>0</v>
      </c>
      <c r="K34" s="114">
        <v>0.01</v>
      </c>
      <c r="L34" s="114">
        <v>0</v>
      </c>
      <c r="M34" s="114">
        <v>13.6</v>
      </c>
      <c r="N34" s="114">
        <v>0.02</v>
      </c>
      <c r="O34" s="114">
        <v>0</v>
      </c>
      <c r="P34" s="114">
        <v>0</v>
      </c>
      <c r="Q34" s="114">
        <v>0.01</v>
      </c>
      <c r="R34" s="114">
        <v>0</v>
      </c>
      <c r="S34" s="114">
        <v>0.5</v>
      </c>
      <c r="T34" s="114">
        <v>0.5</v>
      </c>
      <c r="U34" s="114">
        <v>0</v>
      </c>
      <c r="V34" s="114">
        <v>0</v>
      </c>
      <c r="W34" s="114">
        <v>12.6</v>
      </c>
      <c r="X34" s="114">
        <v>0</v>
      </c>
      <c r="Y34" s="114">
        <v>0</v>
      </c>
      <c r="Z34" s="114">
        <v>0</v>
      </c>
      <c r="AA34" s="114">
        <v>0.6</v>
      </c>
      <c r="AB34" s="114">
        <v>0</v>
      </c>
      <c r="AC34" s="114">
        <v>0</v>
      </c>
      <c r="AD34" s="114">
        <v>0</v>
      </c>
      <c r="AE34" s="114">
        <v>0.03</v>
      </c>
    </row>
    <row r="35" spans="1:31" x14ac:dyDescent="0.35">
      <c r="A35" s="113" t="s">
        <v>175</v>
      </c>
      <c r="B35" s="159"/>
      <c r="C35" s="114">
        <v>433.99999999999994</v>
      </c>
      <c r="D35" s="114">
        <v>1.1000000000000001</v>
      </c>
      <c r="E35" s="114">
        <v>7.2</v>
      </c>
      <c r="F35" s="114">
        <v>427.9</v>
      </c>
      <c r="G35" s="114">
        <v>5.6</v>
      </c>
      <c r="H35" s="114">
        <v>0</v>
      </c>
      <c r="I35" s="114">
        <v>0</v>
      </c>
      <c r="J35" s="114">
        <v>0</v>
      </c>
      <c r="K35" s="114">
        <v>5.3</v>
      </c>
      <c r="L35" s="114">
        <v>38.799999999999997</v>
      </c>
      <c r="M35" s="114">
        <v>116.6</v>
      </c>
      <c r="N35" s="114">
        <v>5.0999999999999996</v>
      </c>
      <c r="O35" s="114">
        <v>1.2</v>
      </c>
      <c r="P35" s="114">
        <v>0.1</v>
      </c>
      <c r="Q35" s="114">
        <v>1.7</v>
      </c>
      <c r="R35" s="114">
        <v>8.1999999999999993</v>
      </c>
      <c r="S35" s="114">
        <v>6.3</v>
      </c>
      <c r="T35" s="114">
        <v>13.3</v>
      </c>
      <c r="U35" s="114">
        <v>1.8</v>
      </c>
      <c r="V35" s="114">
        <v>6.8</v>
      </c>
      <c r="W35" s="114">
        <v>55.4</v>
      </c>
      <c r="X35" s="114">
        <v>5.0999999999999996</v>
      </c>
      <c r="Y35" s="114">
        <v>3</v>
      </c>
      <c r="Z35" s="114">
        <v>5.2</v>
      </c>
      <c r="AA35" s="114">
        <v>35.299999999999997</v>
      </c>
      <c r="AB35" s="114">
        <v>4.2</v>
      </c>
      <c r="AC35" s="114">
        <v>29.9</v>
      </c>
      <c r="AD35" s="114">
        <v>40.4</v>
      </c>
      <c r="AE35" s="114">
        <v>38.6</v>
      </c>
    </row>
    <row r="36" spans="1:31" x14ac:dyDescent="0.35">
      <c r="A36" s="113" t="s">
        <v>176</v>
      </c>
      <c r="B36" s="159"/>
      <c r="C36" s="114">
        <v>252.4</v>
      </c>
      <c r="D36" s="114">
        <v>0</v>
      </c>
      <c r="E36" s="114">
        <v>0</v>
      </c>
      <c r="F36" s="114">
        <v>252.4</v>
      </c>
      <c r="G36" s="114">
        <v>0</v>
      </c>
      <c r="H36" s="114">
        <v>0</v>
      </c>
      <c r="I36" s="114">
        <v>0</v>
      </c>
      <c r="J36" s="114">
        <v>0</v>
      </c>
      <c r="K36" s="114">
        <v>4</v>
      </c>
      <c r="L36" s="114">
        <v>5.7</v>
      </c>
      <c r="M36" s="114">
        <v>65.099999999999994</v>
      </c>
      <c r="N36" s="114">
        <v>7.4</v>
      </c>
      <c r="O36" s="114">
        <v>0.7</v>
      </c>
      <c r="P36" s="114">
        <v>0.1</v>
      </c>
      <c r="Q36" s="114">
        <v>1.6</v>
      </c>
      <c r="R36" s="114">
        <v>5.4</v>
      </c>
      <c r="S36" s="114">
        <v>11.7</v>
      </c>
      <c r="T36" s="114">
        <v>14.6</v>
      </c>
      <c r="U36" s="114">
        <v>0.9</v>
      </c>
      <c r="V36" s="114">
        <v>2.9</v>
      </c>
      <c r="W36" s="114">
        <v>10.9</v>
      </c>
      <c r="X36" s="114">
        <v>3.1</v>
      </c>
      <c r="Y36" s="114">
        <v>1.8</v>
      </c>
      <c r="Z36" s="114">
        <v>3.5</v>
      </c>
      <c r="AA36" s="114">
        <v>12</v>
      </c>
      <c r="AB36" s="114">
        <v>1.3</v>
      </c>
      <c r="AC36" s="114">
        <v>4.7</v>
      </c>
      <c r="AD36" s="114">
        <v>74.5</v>
      </c>
      <c r="AE36" s="114">
        <v>20.5</v>
      </c>
    </row>
    <row r="37" spans="1:31" x14ac:dyDescent="0.35">
      <c r="A37" s="113" t="s">
        <v>329</v>
      </c>
      <c r="B37" s="159"/>
      <c r="C37" s="114">
        <v>0.33</v>
      </c>
      <c r="D37" s="114">
        <v>0</v>
      </c>
      <c r="E37" s="114">
        <v>0</v>
      </c>
      <c r="F37" s="114">
        <v>0.33</v>
      </c>
      <c r="G37" s="114">
        <v>0</v>
      </c>
      <c r="H37" s="114">
        <v>0</v>
      </c>
      <c r="I37" s="114">
        <v>0</v>
      </c>
      <c r="J37" s="114">
        <v>0</v>
      </c>
      <c r="K37" s="114">
        <v>0</v>
      </c>
      <c r="L37" s="114">
        <v>0</v>
      </c>
      <c r="M37" s="114">
        <v>0</v>
      </c>
      <c r="N37" s="114">
        <v>0</v>
      </c>
      <c r="O37" s="114">
        <v>0</v>
      </c>
      <c r="P37" s="114">
        <v>0</v>
      </c>
      <c r="Q37" s="114">
        <v>0</v>
      </c>
      <c r="R37" s="114">
        <v>0</v>
      </c>
      <c r="S37" s="114">
        <v>0</v>
      </c>
      <c r="T37" s="114">
        <v>0</v>
      </c>
      <c r="U37" s="114">
        <v>0</v>
      </c>
      <c r="V37" s="114">
        <v>0</v>
      </c>
      <c r="W37" s="114">
        <v>0</v>
      </c>
      <c r="X37" s="114">
        <v>0</v>
      </c>
      <c r="Y37" s="114">
        <v>0</v>
      </c>
      <c r="Z37" s="114">
        <v>0</v>
      </c>
      <c r="AA37" s="114">
        <v>0</v>
      </c>
      <c r="AB37" s="114">
        <v>0</v>
      </c>
      <c r="AC37" s="114">
        <v>0</v>
      </c>
      <c r="AD37" s="114">
        <v>0.33</v>
      </c>
      <c r="AE37" s="114">
        <v>0</v>
      </c>
    </row>
    <row r="38" spans="1:31" x14ac:dyDescent="0.35">
      <c r="A38" s="131" t="s">
        <v>336</v>
      </c>
      <c r="B38" s="159"/>
      <c r="C38" s="128">
        <f>SUM(C30:C37)</f>
        <v>2825.6200000000003</v>
      </c>
      <c r="D38" s="128">
        <f t="shared" ref="D38:AE38" si="3">SUM(D30:D37)</f>
        <v>37.6</v>
      </c>
      <c r="E38" s="128">
        <f t="shared" si="3"/>
        <v>819.2</v>
      </c>
      <c r="F38" s="128">
        <f t="shared" si="3"/>
        <v>2044.0200000000004</v>
      </c>
      <c r="G38" s="128">
        <f t="shared" si="3"/>
        <v>438.20000000000005</v>
      </c>
      <c r="H38" s="128">
        <f t="shared" si="3"/>
        <v>339.90000000000003</v>
      </c>
      <c r="I38" s="128">
        <f t="shared" si="3"/>
        <v>85.800000000000011</v>
      </c>
      <c r="J38" s="128">
        <f t="shared" si="3"/>
        <v>22.14</v>
      </c>
      <c r="K38" s="128">
        <f t="shared" si="3"/>
        <v>20.72</v>
      </c>
      <c r="L38" s="128">
        <f t="shared" si="3"/>
        <v>71.100000000000009</v>
      </c>
      <c r="M38" s="128">
        <f t="shared" si="3"/>
        <v>299.29999999999995</v>
      </c>
      <c r="N38" s="128">
        <f t="shared" si="3"/>
        <v>15.32</v>
      </c>
      <c r="O38" s="128">
        <f t="shared" si="3"/>
        <v>1.96</v>
      </c>
      <c r="P38" s="128">
        <f t="shared" si="3"/>
        <v>0.21000000000000002</v>
      </c>
      <c r="Q38" s="128">
        <f t="shared" si="3"/>
        <v>3.91</v>
      </c>
      <c r="R38" s="128">
        <f t="shared" si="3"/>
        <v>14.2</v>
      </c>
      <c r="S38" s="128">
        <f t="shared" si="3"/>
        <v>35.700000000000003</v>
      </c>
      <c r="T38" s="128">
        <f t="shared" si="3"/>
        <v>32.9</v>
      </c>
      <c r="U38" s="128">
        <f t="shared" si="3"/>
        <v>2.86</v>
      </c>
      <c r="V38" s="128">
        <f t="shared" si="3"/>
        <v>27.5</v>
      </c>
      <c r="W38" s="128">
        <f t="shared" si="3"/>
        <v>135.30000000000001</v>
      </c>
      <c r="X38" s="128">
        <f t="shared" si="3"/>
        <v>9.61</v>
      </c>
      <c r="Y38" s="128">
        <f t="shared" si="3"/>
        <v>5.4</v>
      </c>
      <c r="Z38" s="128">
        <f t="shared" si="3"/>
        <v>9.7100000000000009</v>
      </c>
      <c r="AA38" s="128">
        <f t="shared" si="3"/>
        <v>50.599999999999994</v>
      </c>
      <c r="AB38" s="128">
        <f t="shared" si="3"/>
        <v>11.180000000000001</v>
      </c>
      <c r="AC38" s="128">
        <f t="shared" si="3"/>
        <v>114.72000000000001</v>
      </c>
      <c r="AD38" s="128">
        <f t="shared" si="3"/>
        <v>210.03</v>
      </c>
      <c r="AE38" s="128">
        <f t="shared" si="3"/>
        <v>85.75</v>
      </c>
    </row>
    <row r="39" spans="1:31" ht="15" customHeight="1" x14ac:dyDescent="0.35">
      <c r="A39" s="113" t="s">
        <v>327</v>
      </c>
      <c r="B39" s="159">
        <v>2009</v>
      </c>
      <c r="C39" s="114">
        <v>695.4799999999999</v>
      </c>
      <c r="D39" s="114">
        <v>2.6</v>
      </c>
      <c r="E39" s="114">
        <v>355.9</v>
      </c>
      <c r="F39" s="114">
        <v>342.17999999999995</v>
      </c>
      <c r="G39" s="114">
        <v>1.1000000000000001</v>
      </c>
      <c r="H39" s="114">
        <v>299.60000000000002</v>
      </c>
      <c r="I39" s="114">
        <v>40.4</v>
      </c>
      <c r="J39" s="114">
        <v>0.4</v>
      </c>
      <c r="K39" s="114">
        <v>0.02</v>
      </c>
      <c r="L39" s="114">
        <v>0.4</v>
      </c>
      <c r="M39" s="114">
        <v>0.1</v>
      </c>
      <c r="N39" s="114">
        <v>0</v>
      </c>
      <c r="O39" s="114">
        <v>0</v>
      </c>
      <c r="P39" s="114">
        <v>0</v>
      </c>
      <c r="Q39" s="114">
        <v>0</v>
      </c>
      <c r="R39" s="114">
        <v>0</v>
      </c>
      <c r="S39" s="114">
        <v>0</v>
      </c>
      <c r="T39" s="114">
        <v>0</v>
      </c>
      <c r="U39" s="114">
        <v>0</v>
      </c>
      <c r="V39" s="114">
        <v>0</v>
      </c>
      <c r="W39" s="114">
        <v>0</v>
      </c>
      <c r="X39" s="114">
        <v>0</v>
      </c>
      <c r="Y39" s="114">
        <v>0.1</v>
      </c>
      <c r="Z39" s="114">
        <v>0</v>
      </c>
      <c r="AA39" s="114">
        <v>0</v>
      </c>
      <c r="AB39" s="114">
        <v>0.01</v>
      </c>
      <c r="AC39" s="114">
        <v>0.03</v>
      </c>
      <c r="AD39" s="114">
        <v>0</v>
      </c>
      <c r="AE39" s="114">
        <v>0.02</v>
      </c>
    </row>
    <row r="40" spans="1:31" x14ac:dyDescent="0.35">
      <c r="A40" s="113" t="s">
        <v>328</v>
      </c>
      <c r="B40" s="159"/>
      <c r="C40" s="114">
        <v>714.1</v>
      </c>
      <c r="D40" s="114">
        <v>9.5</v>
      </c>
      <c r="E40" s="114">
        <v>187.5</v>
      </c>
      <c r="F40" s="114">
        <v>536.1</v>
      </c>
      <c r="G40" s="114">
        <v>285</v>
      </c>
      <c r="H40" s="114">
        <v>8.5</v>
      </c>
      <c r="I40" s="114">
        <v>27.2</v>
      </c>
      <c r="J40" s="114">
        <v>9.5</v>
      </c>
      <c r="K40" s="114">
        <v>1.3</v>
      </c>
      <c r="L40" s="114">
        <v>14.6</v>
      </c>
      <c r="M40" s="114">
        <v>42</v>
      </c>
      <c r="N40" s="114">
        <v>1.4</v>
      </c>
      <c r="O40" s="114">
        <v>0.1</v>
      </c>
      <c r="P40" s="114">
        <v>0</v>
      </c>
      <c r="Q40" s="114">
        <v>0.3</v>
      </c>
      <c r="R40" s="114">
        <v>0.3</v>
      </c>
      <c r="S40" s="114">
        <v>2.5</v>
      </c>
      <c r="T40" s="114">
        <v>3.6</v>
      </c>
      <c r="U40" s="114">
        <v>0.1</v>
      </c>
      <c r="V40" s="114">
        <v>14.4</v>
      </c>
      <c r="W40" s="114">
        <v>17.2</v>
      </c>
      <c r="X40" s="114">
        <v>1</v>
      </c>
      <c r="Y40" s="114">
        <v>0.4</v>
      </c>
      <c r="Z40" s="114">
        <v>0.6</v>
      </c>
      <c r="AA40" s="114">
        <v>1.8</v>
      </c>
      <c r="AB40" s="114">
        <v>1.1000000000000001</v>
      </c>
      <c r="AC40" s="114">
        <v>39.9</v>
      </c>
      <c r="AD40" s="114">
        <v>59.5</v>
      </c>
      <c r="AE40" s="114">
        <v>3.8</v>
      </c>
    </row>
    <row r="41" spans="1:31" x14ac:dyDescent="0.35">
      <c r="A41" s="113" t="s">
        <v>183</v>
      </c>
      <c r="B41" s="159"/>
      <c r="C41" s="114">
        <v>194.50000000000003</v>
      </c>
      <c r="D41" s="114">
        <v>17.2</v>
      </c>
      <c r="E41" s="114">
        <v>76.900000000000006</v>
      </c>
      <c r="F41" s="114">
        <v>134.80000000000001</v>
      </c>
      <c r="G41" s="114">
        <v>91.4</v>
      </c>
      <c r="H41" s="114">
        <v>26.4</v>
      </c>
      <c r="I41" s="114">
        <v>0.2</v>
      </c>
      <c r="J41" s="114">
        <v>0</v>
      </c>
      <c r="K41" s="114">
        <v>0.1</v>
      </c>
      <c r="L41" s="114">
        <v>0.4</v>
      </c>
      <c r="M41" s="114">
        <v>3.7</v>
      </c>
      <c r="N41" s="114">
        <v>0.1</v>
      </c>
      <c r="O41" s="114">
        <v>0</v>
      </c>
      <c r="P41" s="114">
        <v>0</v>
      </c>
      <c r="Q41" s="114">
        <v>0</v>
      </c>
      <c r="R41" s="114">
        <v>0</v>
      </c>
      <c r="S41" s="114">
        <v>0</v>
      </c>
      <c r="T41" s="114">
        <v>0.1</v>
      </c>
      <c r="U41" s="114">
        <v>0</v>
      </c>
      <c r="V41" s="114">
        <v>0.8</v>
      </c>
      <c r="W41" s="114">
        <v>2.4</v>
      </c>
      <c r="X41" s="114">
        <v>0.1</v>
      </c>
      <c r="Y41" s="114">
        <v>0</v>
      </c>
      <c r="Z41" s="114">
        <v>0</v>
      </c>
      <c r="AA41" s="114">
        <v>3.5</v>
      </c>
      <c r="AB41" s="114">
        <v>0.1</v>
      </c>
      <c r="AC41" s="114">
        <v>0.4</v>
      </c>
      <c r="AD41" s="114">
        <v>2.8</v>
      </c>
      <c r="AE41" s="114">
        <v>2.2999999999999998</v>
      </c>
    </row>
    <row r="42" spans="1:31" x14ac:dyDescent="0.35">
      <c r="A42" s="113" t="s">
        <v>36</v>
      </c>
      <c r="B42" s="159"/>
      <c r="C42" s="114">
        <v>448.49999999999994</v>
      </c>
      <c r="D42" s="114">
        <v>1.7</v>
      </c>
      <c r="E42" s="114">
        <v>189.6</v>
      </c>
      <c r="F42" s="114">
        <v>260.59999999999997</v>
      </c>
      <c r="G42" s="114">
        <v>19.600000000000001</v>
      </c>
      <c r="H42" s="114">
        <v>7.2</v>
      </c>
      <c r="I42" s="114">
        <v>19.5</v>
      </c>
      <c r="J42" s="114">
        <v>12.7</v>
      </c>
      <c r="K42" s="114">
        <v>9.1999999999999993</v>
      </c>
      <c r="L42" s="114">
        <v>5.2</v>
      </c>
      <c r="M42" s="114">
        <v>52.4</v>
      </c>
      <c r="N42" s="114">
        <v>1.4</v>
      </c>
      <c r="O42" s="114">
        <v>0</v>
      </c>
      <c r="P42" s="114">
        <v>0</v>
      </c>
      <c r="Q42" s="114">
        <v>0.3</v>
      </c>
      <c r="R42" s="114">
        <v>0.3</v>
      </c>
      <c r="S42" s="114">
        <v>16.2</v>
      </c>
      <c r="T42" s="114">
        <v>2.2000000000000002</v>
      </c>
      <c r="U42" s="114">
        <v>0.1</v>
      </c>
      <c r="V42" s="114">
        <v>1.1000000000000001</v>
      </c>
      <c r="W42" s="114">
        <v>29.3</v>
      </c>
      <c r="X42" s="114">
        <v>0.4</v>
      </c>
      <c r="Y42" s="114">
        <v>0.2</v>
      </c>
      <c r="Z42" s="114">
        <v>0.4</v>
      </c>
      <c r="AA42" s="114">
        <v>1.4</v>
      </c>
      <c r="AB42" s="114">
        <v>4.7</v>
      </c>
      <c r="AC42" s="114">
        <v>26.4</v>
      </c>
      <c r="AD42" s="114">
        <v>36</v>
      </c>
      <c r="AE42" s="114">
        <v>14.4</v>
      </c>
    </row>
    <row r="43" spans="1:31" x14ac:dyDescent="0.35">
      <c r="A43" s="113" t="s">
        <v>37</v>
      </c>
      <c r="B43" s="159"/>
      <c r="C43" s="114">
        <v>38.020000000000003</v>
      </c>
      <c r="D43" s="114">
        <v>0</v>
      </c>
      <c r="E43" s="114">
        <v>0</v>
      </c>
      <c r="F43" s="114">
        <v>38.020000000000003</v>
      </c>
      <c r="G43" s="114">
        <v>8.6999999999999993</v>
      </c>
      <c r="H43" s="114">
        <v>0</v>
      </c>
      <c r="I43" s="114">
        <v>0</v>
      </c>
      <c r="J43" s="114">
        <v>0.1</v>
      </c>
      <c r="K43" s="114">
        <v>0.1</v>
      </c>
      <c r="L43" s="114">
        <v>0</v>
      </c>
      <c r="M43" s="114">
        <v>14.3</v>
      </c>
      <c r="N43" s="114">
        <v>0</v>
      </c>
      <c r="O43" s="114">
        <v>0</v>
      </c>
      <c r="P43" s="114">
        <v>0</v>
      </c>
      <c r="Q43" s="114">
        <v>0.2</v>
      </c>
      <c r="R43" s="114">
        <v>0</v>
      </c>
      <c r="S43" s="114">
        <v>0.9</v>
      </c>
      <c r="T43" s="114">
        <v>0.6</v>
      </c>
      <c r="U43" s="114">
        <v>0</v>
      </c>
      <c r="V43" s="114">
        <v>0</v>
      </c>
      <c r="W43" s="114">
        <v>12.6</v>
      </c>
      <c r="X43" s="114">
        <v>0</v>
      </c>
      <c r="Y43" s="114">
        <v>0</v>
      </c>
      <c r="Z43" s="114">
        <v>0</v>
      </c>
      <c r="AA43" s="114">
        <v>0.4</v>
      </c>
      <c r="AB43" s="114">
        <v>0</v>
      </c>
      <c r="AC43" s="114">
        <v>0.02</v>
      </c>
      <c r="AD43" s="114">
        <v>0</v>
      </c>
      <c r="AE43" s="114">
        <v>0.1</v>
      </c>
    </row>
    <row r="44" spans="1:31" x14ac:dyDescent="0.35">
      <c r="A44" s="113" t="s">
        <v>175</v>
      </c>
      <c r="B44" s="159"/>
      <c r="C44" s="114">
        <v>406.4</v>
      </c>
      <c r="D44" s="114">
        <v>1.1000000000000001</v>
      </c>
      <c r="E44" s="114">
        <v>6.2</v>
      </c>
      <c r="F44" s="114">
        <v>401.3</v>
      </c>
      <c r="G44" s="114">
        <v>2</v>
      </c>
      <c r="H44" s="114">
        <v>0</v>
      </c>
      <c r="I44" s="114">
        <v>0</v>
      </c>
      <c r="J44" s="114">
        <v>0</v>
      </c>
      <c r="K44" s="114">
        <v>5.2</v>
      </c>
      <c r="L44" s="114">
        <v>38.1</v>
      </c>
      <c r="M44" s="114">
        <v>102.1</v>
      </c>
      <c r="N44" s="114">
        <v>5.0999999999999996</v>
      </c>
      <c r="O44" s="114">
        <v>1.1000000000000001</v>
      </c>
      <c r="P44" s="114">
        <v>0.1</v>
      </c>
      <c r="Q44" s="114">
        <v>1.3</v>
      </c>
      <c r="R44" s="114">
        <v>6.3</v>
      </c>
      <c r="S44" s="114">
        <v>6.9</v>
      </c>
      <c r="T44" s="114">
        <v>13.6</v>
      </c>
      <c r="U44" s="114">
        <v>1.4</v>
      </c>
      <c r="V44" s="114">
        <v>5.5</v>
      </c>
      <c r="W44" s="114">
        <v>49.4</v>
      </c>
      <c r="X44" s="114">
        <v>4.8</v>
      </c>
      <c r="Y44" s="114">
        <v>2.1</v>
      </c>
      <c r="Z44" s="114">
        <v>3.9</v>
      </c>
      <c r="AA44" s="114">
        <v>39</v>
      </c>
      <c r="AB44" s="114">
        <v>3.7</v>
      </c>
      <c r="AC44" s="114">
        <v>29.4</v>
      </c>
      <c r="AD44" s="114">
        <v>42.6</v>
      </c>
      <c r="AE44" s="114">
        <v>37.700000000000003</v>
      </c>
    </row>
    <row r="45" spans="1:31" x14ac:dyDescent="0.35">
      <c r="A45" s="113" t="s">
        <v>176</v>
      </c>
      <c r="B45" s="159"/>
      <c r="C45" s="114">
        <v>253.99999999999994</v>
      </c>
      <c r="D45" s="114">
        <v>0</v>
      </c>
      <c r="E45" s="114">
        <v>0</v>
      </c>
      <c r="F45" s="114">
        <v>253.99999999999994</v>
      </c>
      <c r="G45" s="114">
        <v>0</v>
      </c>
      <c r="H45" s="114">
        <v>0</v>
      </c>
      <c r="I45" s="114">
        <v>0</v>
      </c>
      <c r="J45" s="114">
        <v>0</v>
      </c>
      <c r="K45" s="114">
        <v>4.0999999999999996</v>
      </c>
      <c r="L45" s="114">
        <v>5.7</v>
      </c>
      <c r="M45" s="114">
        <v>67.3</v>
      </c>
      <c r="N45" s="114">
        <v>6.5</v>
      </c>
      <c r="O45" s="114">
        <v>1</v>
      </c>
      <c r="P45" s="114">
        <v>0.1</v>
      </c>
      <c r="Q45" s="114">
        <v>1.8</v>
      </c>
      <c r="R45" s="114">
        <v>5.6</v>
      </c>
      <c r="S45" s="114">
        <v>9.8000000000000007</v>
      </c>
      <c r="T45" s="114">
        <v>16.8</v>
      </c>
      <c r="U45" s="114">
        <v>1</v>
      </c>
      <c r="V45" s="114">
        <v>3.1</v>
      </c>
      <c r="W45" s="114">
        <v>11.3</v>
      </c>
      <c r="X45" s="114">
        <v>4.0999999999999996</v>
      </c>
      <c r="Y45" s="114">
        <v>2</v>
      </c>
      <c r="Z45" s="114">
        <v>3.7</v>
      </c>
      <c r="AA45" s="114">
        <v>7.9</v>
      </c>
      <c r="AB45" s="114">
        <v>1.5</v>
      </c>
      <c r="AC45" s="114">
        <v>4.5999999999999996</v>
      </c>
      <c r="AD45" s="114">
        <v>74.599999999999994</v>
      </c>
      <c r="AE45" s="114">
        <v>21.5</v>
      </c>
    </row>
    <row r="46" spans="1:31" x14ac:dyDescent="0.35">
      <c r="A46" s="113" t="s">
        <v>329</v>
      </c>
      <c r="B46" s="159"/>
      <c r="C46" s="114">
        <v>0.33</v>
      </c>
      <c r="D46" s="114">
        <v>0</v>
      </c>
      <c r="E46" s="114">
        <v>0</v>
      </c>
      <c r="F46" s="114">
        <v>0.33</v>
      </c>
      <c r="G46" s="114">
        <v>0</v>
      </c>
      <c r="H46" s="114">
        <v>0</v>
      </c>
      <c r="I46" s="114">
        <v>0</v>
      </c>
      <c r="J46" s="114">
        <v>0</v>
      </c>
      <c r="K46" s="114">
        <v>0</v>
      </c>
      <c r="L46" s="114">
        <v>0</v>
      </c>
      <c r="M46" s="114">
        <v>0</v>
      </c>
      <c r="N46" s="114">
        <v>0</v>
      </c>
      <c r="O46" s="114">
        <v>0</v>
      </c>
      <c r="P46" s="114">
        <v>0</v>
      </c>
      <c r="Q46" s="114">
        <v>0</v>
      </c>
      <c r="R46" s="114">
        <v>0</v>
      </c>
      <c r="S46" s="114">
        <v>0</v>
      </c>
      <c r="T46" s="114">
        <v>0</v>
      </c>
      <c r="U46" s="114">
        <v>0</v>
      </c>
      <c r="V46" s="114">
        <v>0</v>
      </c>
      <c r="W46" s="114">
        <v>0</v>
      </c>
      <c r="X46" s="114">
        <v>0</v>
      </c>
      <c r="Y46" s="114">
        <v>0</v>
      </c>
      <c r="Z46" s="114">
        <v>0</v>
      </c>
      <c r="AA46" s="114">
        <v>0</v>
      </c>
      <c r="AB46" s="114">
        <v>0</v>
      </c>
      <c r="AC46" s="114">
        <v>0</v>
      </c>
      <c r="AD46" s="114">
        <v>0.33</v>
      </c>
      <c r="AE46" s="114">
        <v>0</v>
      </c>
    </row>
    <row r="47" spans="1:31" x14ac:dyDescent="0.35">
      <c r="A47" s="118"/>
      <c r="B47" s="118"/>
      <c r="C47" s="128">
        <f>SUM(C39:C46)</f>
        <v>2751.33</v>
      </c>
      <c r="D47" s="128">
        <f t="shared" ref="D47:AE47" si="4">SUM(D39:D46)</f>
        <v>32.099999999999994</v>
      </c>
      <c r="E47" s="128">
        <f t="shared" si="4"/>
        <v>816.1</v>
      </c>
      <c r="F47" s="128">
        <f t="shared" si="4"/>
        <v>1967.3299999999997</v>
      </c>
      <c r="G47" s="128">
        <f t="shared" si="4"/>
        <v>407.8</v>
      </c>
      <c r="H47" s="128">
        <f t="shared" si="4"/>
        <v>341.7</v>
      </c>
      <c r="I47" s="128">
        <f t="shared" si="4"/>
        <v>87.3</v>
      </c>
      <c r="J47" s="128">
        <f t="shared" si="4"/>
        <v>22.700000000000003</v>
      </c>
      <c r="K47" s="128">
        <f t="shared" si="4"/>
        <v>20.019999999999996</v>
      </c>
      <c r="L47" s="128">
        <f t="shared" si="4"/>
        <v>64.400000000000006</v>
      </c>
      <c r="M47" s="128">
        <f t="shared" si="4"/>
        <v>281.89999999999998</v>
      </c>
      <c r="N47" s="128">
        <f t="shared" si="4"/>
        <v>14.5</v>
      </c>
      <c r="O47" s="128">
        <f t="shared" si="4"/>
        <v>2.2000000000000002</v>
      </c>
      <c r="P47" s="128">
        <f t="shared" si="4"/>
        <v>0.2</v>
      </c>
      <c r="Q47" s="128">
        <f t="shared" si="4"/>
        <v>3.9000000000000004</v>
      </c>
      <c r="R47" s="128">
        <f t="shared" si="4"/>
        <v>12.5</v>
      </c>
      <c r="S47" s="128">
        <f t="shared" si="4"/>
        <v>36.299999999999997</v>
      </c>
      <c r="T47" s="128">
        <f t="shared" si="4"/>
        <v>36.900000000000006</v>
      </c>
      <c r="U47" s="128">
        <f t="shared" si="4"/>
        <v>2.5999999999999996</v>
      </c>
      <c r="V47" s="128">
        <f t="shared" si="4"/>
        <v>24.900000000000002</v>
      </c>
      <c r="W47" s="128">
        <f t="shared" si="4"/>
        <v>122.2</v>
      </c>
      <c r="X47" s="128">
        <f t="shared" si="4"/>
        <v>10.399999999999999</v>
      </c>
      <c r="Y47" s="128">
        <f t="shared" si="4"/>
        <v>4.8</v>
      </c>
      <c r="Z47" s="128">
        <f t="shared" si="4"/>
        <v>8.6000000000000014</v>
      </c>
      <c r="AA47" s="128">
        <f t="shared" si="4"/>
        <v>54</v>
      </c>
      <c r="AB47" s="128">
        <f t="shared" si="4"/>
        <v>11.11</v>
      </c>
      <c r="AC47" s="128">
        <f t="shared" si="4"/>
        <v>100.74999999999997</v>
      </c>
      <c r="AD47" s="128">
        <f t="shared" si="4"/>
        <v>215.83</v>
      </c>
      <c r="AE47" s="128">
        <f t="shared" si="4"/>
        <v>79.820000000000007</v>
      </c>
    </row>
    <row r="48" spans="1:31" ht="15" customHeight="1" x14ac:dyDescent="0.35">
      <c r="A48" s="113" t="s">
        <v>327</v>
      </c>
      <c r="B48" s="159">
        <v>2010</v>
      </c>
      <c r="C48" s="114">
        <v>711.06000000000006</v>
      </c>
      <c r="D48" s="114">
        <v>1.5</v>
      </c>
      <c r="E48" s="114">
        <v>353.3</v>
      </c>
      <c r="F48" s="114">
        <v>359.26000000000005</v>
      </c>
      <c r="G48" s="114">
        <v>1</v>
      </c>
      <c r="H48" s="114">
        <v>316.60000000000002</v>
      </c>
      <c r="I48" s="114">
        <v>40.6</v>
      </c>
      <c r="J48" s="114">
        <v>0.2</v>
      </c>
      <c r="K48" s="114">
        <v>0.01</v>
      </c>
      <c r="L48" s="114">
        <v>0.5</v>
      </c>
      <c r="M48" s="114">
        <v>0.1</v>
      </c>
      <c r="N48" s="114">
        <v>0.01</v>
      </c>
      <c r="O48" s="114">
        <v>0</v>
      </c>
      <c r="P48" s="114">
        <v>0</v>
      </c>
      <c r="Q48" s="114">
        <v>0</v>
      </c>
      <c r="R48" s="114">
        <v>0</v>
      </c>
      <c r="S48" s="114">
        <v>0</v>
      </c>
      <c r="T48" s="114">
        <v>0.04</v>
      </c>
      <c r="U48" s="114">
        <v>0</v>
      </c>
      <c r="V48" s="114">
        <v>0.06</v>
      </c>
      <c r="W48" s="114">
        <v>0</v>
      </c>
      <c r="X48" s="114">
        <v>0</v>
      </c>
      <c r="Y48" s="114">
        <v>0</v>
      </c>
      <c r="Z48" s="114">
        <v>0</v>
      </c>
      <c r="AA48" s="114">
        <v>0</v>
      </c>
      <c r="AB48" s="114">
        <v>0.01</v>
      </c>
      <c r="AC48" s="114">
        <v>0.1</v>
      </c>
      <c r="AD48" s="114">
        <v>0</v>
      </c>
      <c r="AE48" s="114">
        <v>0.03</v>
      </c>
    </row>
    <row r="49" spans="1:31" x14ac:dyDescent="0.35">
      <c r="A49" s="113" t="s">
        <v>328</v>
      </c>
      <c r="B49" s="159"/>
      <c r="C49" s="114">
        <v>780.01</v>
      </c>
      <c r="D49" s="114">
        <v>4.9000000000000004</v>
      </c>
      <c r="E49" s="114">
        <v>201.1</v>
      </c>
      <c r="F49" s="114">
        <v>583.80999999999995</v>
      </c>
      <c r="G49" s="114">
        <v>313.39999999999998</v>
      </c>
      <c r="H49" s="114">
        <v>8.9</v>
      </c>
      <c r="I49" s="114">
        <v>30.8</v>
      </c>
      <c r="J49" s="114">
        <v>8.3000000000000007</v>
      </c>
      <c r="K49" s="114">
        <v>0.8</v>
      </c>
      <c r="L49" s="114">
        <v>14</v>
      </c>
      <c r="M49" s="114">
        <v>48.2</v>
      </c>
      <c r="N49" s="114">
        <v>1.9</v>
      </c>
      <c r="O49" s="114">
        <v>0.1</v>
      </c>
      <c r="P49" s="114">
        <v>0.01</v>
      </c>
      <c r="Q49" s="114">
        <v>0.3</v>
      </c>
      <c r="R49" s="114">
        <v>0.3</v>
      </c>
      <c r="S49" s="114">
        <v>4.4000000000000004</v>
      </c>
      <c r="T49" s="114">
        <v>4.5999999999999996</v>
      </c>
      <c r="U49" s="114">
        <v>0.1</v>
      </c>
      <c r="V49" s="114">
        <v>14.9</v>
      </c>
      <c r="W49" s="114">
        <v>18.8</v>
      </c>
      <c r="X49" s="114">
        <v>1.1000000000000001</v>
      </c>
      <c r="Y49" s="114">
        <v>0.5</v>
      </c>
      <c r="Z49" s="114">
        <v>0.8</v>
      </c>
      <c r="AA49" s="114">
        <v>1.7</v>
      </c>
      <c r="AB49" s="114">
        <v>0.9</v>
      </c>
      <c r="AC49" s="114">
        <v>47.4</v>
      </c>
      <c r="AD49" s="114">
        <v>57.8</v>
      </c>
      <c r="AE49" s="114">
        <v>3.8</v>
      </c>
    </row>
    <row r="50" spans="1:31" x14ac:dyDescent="0.35">
      <c r="A50" s="113" t="s">
        <v>183</v>
      </c>
      <c r="B50" s="159"/>
      <c r="C50" s="114">
        <v>197.29</v>
      </c>
      <c r="D50" s="114">
        <v>19.899999999999999</v>
      </c>
      <c r="E50" s="114">
        <v>84.2</v>
      </c>
      <c r="F50" s="114">
        <v>132.98999999999998</v>
      </c>
      <c r="G50" s="114">
        <v>88</v>
      </c>
      <c r="H50" s="114">
        <v>26.8</v>
      </c>
      <c r="I50" s="114">
        <v>0.2</v>
      </c>
      <c r="J50" s="114">
        <v>0</v>
      </c>
      <c r="K50" s="114">
        <v>0.1</v>
      </c>
      <c r="L50" s="114">
        <v>0.5</v>
      </c>
      <c r="M50" s="114">
        <v>4.0999999999999996</v>
      </c>
      <c r="N50" s="114">
        <v>0.1</v>
      </c>
      <c r="O50" s="114">
        <v>0</v>
      </c>
      <c r="P50" s="114">
        <v>0.01</v>
      </c>
      <c r="Q50" s="114">
        <v>0.01</v>
      </c>
      <c r="R50" s="114">
        <v>0.1</v>
      </c>
      <c r="S50" s="114">
        <v>0.1</v>
      </c>
      <c r="T50" s="114">
        <v>0.1</v>
      </c>
      <c r="U50" s="114">
        <v>0</v>
      </c>
      <c r="V50" s="114">
        <v>0.8</v>
      </c>
      <c r="W50" s="114">
        <v>2.8</v>
      </c>
      <c r="X50" s="114">
        <v>0.05</v>
      </c>
      <c r="Y50" s="114">
        <v>0.01</v>
      </c>
      <c r="Z50" s="114">
        <v>0.01</v>
      </c>
      <c r="AA50" s="114">
        <v>3.7</v>
      </c>
      <c r="AB50" s="114">
        <v>0.1</v>
      </c>
      <c r="AC50" s="114">
        <v>0.3</v>
      </c>
      <c r="AD50" s="114">
        <v>3.1</v>
      </c>
      <c r="AE50" s="114">
        <v>2</v>
      </c>
    </row>
    <row r="51" spans="1:31" x14ac:dyDescent="0.35">
      <c r="A51" s="113" t="s">
        <v>36</v>
      </c>
      <c r="B51" s="159"/>
      <c r="C51" s="114">
        <v>476.34000000000003</v>
      </c>
      <c r="D51" s="114">
        <v>3.4</v>
      </c>
      <c r="E51" s="114">
        <v>208.1</v>
      </c>
      <c r="F51" s="114">
        <v>271.64</v>
      </c>
      <c r="G51" s="114">
        <v>18</v>
      </c>
      <c r="H51" s="114">
        <v>7.6</v>
      </c>
      <c r="I51" s="114">
        <v>22.3</v>
      </c>
      <c r="J51" s="114">
        <v>13.5</v>
      </c>
      <c r="K51" s="114">
        <v>7.5</v>
      </c>
      <c r="L51" s="114">
        <v>6.2</v>
      </c>
      <c r="M51" s="114">
        <v>54.4</v>
      </c>
      <c r="N51" s="114">
        <v>1.4</v>
      </c>
      <c r="O51" s="114">
        <v>0.05</v>
      </c>
      <c r="P51" s="114">
        <v>0.01</v>
      </c>
      <c r="Q51" s="114">
        <v>0.2</v>
      </c>
      <c r="R51" s="114">
        <v>0.3</v>
      </c>
      <c r="S51" s="114">
        <v>16.5</v>
      </c>
      <c r="T51" s="114">
        <v>2.6</v>
      </c>
      <c r="U51" s="114">
        <v>0.08</v>
      </c>
      <c r="V51" s="114">
        <v>0.9</v>
      </c>
      <c r="W51" s="114">
        <v>31</v>
      </c>
      <c r="X51" s="114">
        <v>0.4</v>
      </c>
      <c r="Y51" s="114">
        <v>0.2</v>
      </c>
      <c r="Z51" s="114">
        <v>0.5</v>
      </c>
      <c r="AA51" s="114">
        <v>1.4</v>
      </c>
      <c r="AB51" s="114">
        <v>4.0999999999999996</v>
      </c>
      <c r="AC51" s="114">
        <v>28.4</v>
      </c>
      <c r="AD51" s="114">
        <v>38.9</v>
      </c>
      <c r="AE51" s="114">
        <v>15.2</v>
      </c>
    </row>
    <row r="52" spans="1:31" x14ac:dyDescent="0.35">
      <c r="A52" s="113" t="s">
        <v>37</v>
      </c>
      <c r="B52" s="159"/>
      <c r="C52" s="114">
        <v>43.250000000000007</v>
      </c>
      <c r="D52" s="114">
        <v>0</v>
      </c>
      <c r="E52" s="114">
        <v>0</v>
      </c>
      <c r="F52" s="114">
        <v>43.250000000000007</v>
      </c>
      <c r="G52" s="114">
        <v>9.4</v>
      </c>
      <c r="H52" s="114">
        <v>0</v>
      </c>
      <c r="I52" s="114">
        <v>0</v>
      </c>
      <c r="J52" s="114">
        <v>0.04</v>
      </c>
      <c r="K52" s="114">
        <v>0.05</v>
      </c>
      <c r="L52" s="114">
        <v>0.01</v>
      </c>
      <c r="M52" s="114">
        <v>16.100000000000001</v>
      </c>
      <c r="N52" s="114">
        <v>0.01</v>
      </c>
      <c r="O52" s="114">
        <v>0</v>
      </c>
      <c r="P52" s="114">
        <v>0</v>
      </c>
      <c r="Q52" s="114">
        <v>0.2</v>
      </c>
      <c r="R52" s="114">
        <v>0.01</v>
      </c>
      <c r="S52" s="114">
        <v>0.9</v>
      </c>
      <c r="T52" s="114">
        <v>0.7</v>
      </c>
      <c r="U52" s="114">
        <v>0</v>
      </c>
      <c r="V52" s="114">
        <v>0.01</v>
      </c>
      <c r="W52" s="114">
        <v>14.3</v>
      </c>
      <c r="X52" s="114">
        <v>0</v>
      </c>
      <c r="Y52" s="114">
        <v>0</v>
      </c>
      <c r="Z52" s="114">
        <v>0</v>
      </c>
      <c r="AA52" s="114">
        <v>1.4</v>
      </c>
      <c r="AB52" s="114">
        <v>0</v>
      </c>
      <c r="AC52" s="114">
        <v>0.02</v>
      </c>
      <c r="AD52" s="114">
        <v>0</v>
      </c>
      <c r="AE52" s="114">
        <v>0.1</v>
      </c>
    </row>
    <row r="53" spans="1:31" x14ac:dyDescent="0.35">
      <c r="A53" s="113" t="s">
        <v>175</v>
      </c>
      <c r="B53" s="159"/>
      <c r="C53" s="114">
        <v>429.2000000000001</v>
      </c>
      <c r="D53" s="114">
        <v>0.6</v>
      </c>
      <c r="E53" s="114">
        <v>6.6</v>
      </c>
      <c r="F53" s="114">
        <v>423.2000000000001</v>
      </c>
      <c r="G53" s="114">
        <v>1.6</v>
      </c>
      <c r="H53" s="114">
        <v>0</v>
      </c>
      <c r="I53" s="114">
        <v>0</v>
      </c>
      <c r="J53" s="114">
        <v>0</v>
      </c>
      <c r="K53" s="114">
        <v>5.4</v>
      </c>
      <c r="L53" s="114">
        <v>39.299999999999997</v>
      </c>
      <c r="M53" s="114">
        <v>108.5</v>
      </c>
      <c r="N53" s="114">
        <v>5.8</v>
      </c>
      <c r="O53" s="114">
        <v>1.3</v>
      </c>
      <c r="P53" s="114">
        <v>0.1</v>
      </c>
      <c r="Q53" s="114">
        <v>1.3</v>
      </c>
      <c r="R53" s="114">
        <v>7.4</v>
      </c>
      <c r="S53" s="114">
        <v>7.6</v>
      </c>
      <c r="T53" s="114">
        <v>13.8</v>
      </c>
      <c r="U53" s="114">
        <v>2.1</v>
      </c>
      <c r="V53" s="114">
        <v>5.9</v>
      </c>
      <c r="W53" s="114">
        <v>50.5</v>
      </c>
      <c r="X53" s="114">
        <v>5.0999999999999996</v>
      </c>
      <c r="Y53" s="114">
        <v>2.6</v>
      </c>
      <c r="Z53" s="114">
        <v>4.3</v>
      </c>
      <c r="AA53" s="114">
        <v>40.1</v>
      </c>
      <c r="AB53" s="114">
        <v>4</v>
      </c>
      <c r="AC53" s="114">
        <v>30.8</v>
      </c>
      <c r="AD53" s="114">
        <v>44.7</v>
      </c>
      <c r="AE53" s="114">
        <v>41</v>
      </c>
    </row>
    <row r="54" spans="1:31" x14ac:dyDescent="0.35">
      <c r="A54" s="113" t="s">
        <v>176</v>
      </c>
      <c r="B54" s="159"/>
      <c r="C54" s="114">
        <v>255.29999999999995</v>
      </c>
      <c r="D54" s="114">
        <v>0</v>
      </c>
      <c r="E54" s="114">
        <v>0</v>
      </c>
      <c r="F54" s="114">
        <v>255.29999999999995</v>
      </c>
      <c r="G54" s="114">
        <v>0</v>
      </c>
      <c r="H54" s="114">
        <v>0</v>
      </c>
      <c r="I54" s="114">
        <v>0</v>
      </c>
      <c r="J54" s="114">
        <v>0</v>
      </c>
      <c r="K54" s="114">
        <v>4.2</v>
      </c>
      <c r="L54" s="114">
        <v>5.6</v>
      </c>
      <c r="M54" s="114">
        <v>67.400000000000006</v>
      </c>
      <c r="N54" s="114">
        <v>6.3</v>
      </c>
      <c r="O54" s="114">
        <v>1</v>
      </c>
      <c r="P54" s="114">
        <v>0.1</v>
      </c>
      <c r="Q54" s="114">
        <v>2</v>
      </c>
      <c r="R54" s="114">
        <v>5.8</v>
      </c>
      <c r="S54" s="114">
        <v>10</v>
      </c>
      <c r="T54" s="114">
        <v>18.399999999999999</v>
      </c>
      <c r="U54" s="114">
        <v>1</v>
      </c>
      <c r="V54" s="114">
        <v>3.2</v>
      </c>
      <c r="W54" s="114">
        <v>11.4</v>
      </c>
      <c r="X54" s="114">
        <v>2.7</v>
      </c>
      <c r="Y54" s="114">
        <v>1.9</v>
      </c>
      <c r="Z54" s="114">
        <v>3.4</v>
      </c>
      <c r="AA54" s="114">
        <v>9.1</v>
      </c>
      <c r="AB54" s="114">
        <v>2</v>
      </c>
      <c r="AC54" s="114">
        <v>3.9</v>
      </c>
      <c r="AD54" s="114">
        <v>75.2</v>
      </c>
      <c r="AE54" s="114">
        <v>20.7</v>
      </c>
    </row>
    <row r="55" spans="1:31" x14ac:dyDescent="0.35">
      <c r="A55" s="113" t="s">
        <v>329</v>
      </c>
      <c r="B55" s="159"/>
      <c r="C55" s="114">
        <v>0.33</v>
      </c>
      <c r="D55" s="114">
        <v>0</v>
      </c>
      <c r="E55" s="114">
        <v>0</v>
      </c>
      <c r="F55" s="114">
        <v>0.33</v>
      </c>
      <c r="G55" s="114">
        <v>0</v>
      </c>
      <c r="H55" s="114">
        <v>0</v>
      </c>
      <c r="I55" s="114">
        <v>0</v>
      </c>
      <c r="J55" s="114">
        <v>0</v>
      </c>
      <c r="K55" s="114">
        <v>0</v>
      </c>
      <c r="L55" s="114">
        <v>0</v>
      </c>
      <c r="M55" s="114">
        <v>0</v>
      </c>
      <c r="N55" s="114">
        <v>0</v>
      </c>
      <c r="O55" s="114">
        <v>0</v>
      </c>
      <c r="P55" s="114">
        <v>0</v>
      </c>
      <c r="Q55" s="114">
        <v>0</v>
      </c>
      <c r="R55" s="114">
        <v>0</v>
      </c>
      <c r="S55" s="114">
        <v>0</v>
      </c>
      <c r="T55" s="114">
        <v>0</v>
      </c>
      <c r="U55" s="114">
        <v>0</v>
      </c>
      <c r="V55" s="114">
        <v>0</v>
      </c>
      <c r="W55" s="114">
        <v>0</v>
      </c>
      <c r="X55" s="114">
        <v>0</v>
      </c>
      <c r="Y55" s="114">
        <v>0</v>
      </c>
      <c r="Z55" s="114">
        <v>0</v>
      </c>
      <c r="AA55" s="114">
        <v>0</v>
      </c>
      <c r="AB55" s="114">
        <v>0</v>
      </c>
      <c r="AC55" s="114">
        <v>0</v>
      </c>
      <c r="AD55" s="114">
        <v>0.33</v>
      </c>
      <c r="AE55" s="114">
        <v>0</v>
      </c>
    </row>
    <row r="56" spans="1:31" x14ac:dyDescent="0.35">
      <c r="A56" s="118"/>
      <c r="B56" s="118"/>
      <c r="C56" s="128">
        <f>SUM(C48:C55)</f>
        <v>2892.7800000000007</v>
      </c>
      <c r="D56" s="128">
        <f t="shared" ref="D56:AE56" si="5">SUM(D48:D55)</f>
        <v>30.299999999999997</v>
      </c>
      <c r="E56" s="128">
        <f t="shared" si="5"/>
        <v>853.30000000000007</v>
      </c>
      <c r="F56" s="128">
        <f t="shared" si="5"/>
        <v>2069.7799999999997</v>
      </c>
      <c r="G56" s="128">
        <f t="shared" si="5"/>
        <v>431.4</v>
      </c>
      <c r="H56" s="128">
        <f t="shared" si="5"/>
        <v>359.90000000000003</v>
      </c>
      <c r="I56" s="128">
        <f t="shared" si="5"/>
        <v>93.9</v>
      </c>
      <c r="J56" s="128">
        <f t="shared" si="5"/>
        <v>22.04</v>
      </c>
      <c r="K56" s="128">
        <f t="shared" si="5"/>
        <v>18.060000000000002</v>
      </c>
      <c r="L56" s="128">
        <f t="shared" si="5"/>
        <v>66.11</v>
      </c>
      <c r="M56" s="128">
        <f t="shared" si="5"/>
        <v>298.8</v>
      </c>
      <c r="N56" s="128">
        <f t="shared" si="5"/>
        <v>15.52</v>
      </c>
      <c r="O56" s="128">
        <f t="shared" si="5"/>
        <v>2.4500000000000002</v>
      </c>
      <c r="P56" s="128">
        <f t="shared" si="5"/>
        <v>0.23</v>
      </c>
      <c r="Q56" s="128">
        <f t="shared" si="5"/>
        <v>4.01</v>
      </c>
      <c r="R56" s="128">
        <f t="shared" si="5"/>
        <v>13.91</v>
      </c>
      <c r="S56" s="128">
        <f t="shared" si="5"/>
        <v>39.5</v>
      </c>
      <c r="T56" s="128">
        <f t="shared" si="5"/>
        <v>40.239999999999995</v>
      </c>
      <c r="U56" s="128">
        <f t="shared" si="5"/>
        <v>3.2800000000000002</v>
      </c>
      <c r="V56" s="128">
        <f t="shared" si="5"/>
        <v>25.77</v>
      </c>
      <c r="W56" s="128">
        <f t="shared" si="5"/>
        <v>128.80000000000001</v>
      </c>
      <c r="X56" s="128">
        <f t="shared" si="5"/>
        <v>9.3500000000000014</v>
      </c>
      <c r="Y56" s="128">
        <f t="shared" si="5"/>
        <v>5.21</v>
      </c>
      <c r="Z56" s="128">
        <f t="shared" si="5"/>
        <v>9.01</v>
      </c>
      <c r="AA56" s="128">
        <f t="shared" si="5"/>
        <v>57.400000000000006</v>
      </c>
      <c r="AB56" s="128">
        <f t="shared" si="5"/>
        <v>11.11</v>
      </c>
      <c r="AC56" s="128">
        <f t="shared" si="5"/>
        <v>110.91999999999999</v>
      </c>
      <c r="AD56" s="128">
        <f t="shared" si="5"/>
        <v>220.03</v>
      </c>
      <c r="AE56" s="128">
        <f t="shared" si="5"/>
        <v>82.83</v>
      </c>
    </row>
    <row r="57" spans="1:31" ht="15" customHeight="1" x14ac:dyDescent="0.35">
      <c r="A57" s="113" t="s">
        <v>327</v>
      </c>
      <c r="B57" s="159">
        <v>2011</v>
      </c>
      <c r="C57" s="114">
        <v>720.8599999999999</v>
      </c>
      <c r="D57" s="114">
        <v>0.7</v>
      </c>
      <c r="E57" s="114">
        <v>349.6</v>
      </c>
      <c r="F57" s="114">
        <v>371.96</v>
      </c>
      <c r="G57" s="114">
        <v>1</v>
      </c>
      <c r="H57" s="114">
        <v>328.6</v>
      </c>
      <c r="I57" s="114">
        <v>41.7</v>
      </c>
      <c r="J57" s="114">
        <v>0.2</v>
      </c>
      <c r="K57" s="114">
        <v>0.01</v>
      </c>
      <c r="L57" s="114">
        <v>0.2</v>
      </c>
      <c r="M57" s="114">
        <v>0.1</v>
      </c>
      <c r="N57" s="114">
        <v>0</v>
      </c>
      <c r="O57" s="114">
        <v>0</v>
      </c>
      <c r="P57" s="114">
        <v>0</v>
      </c>
      <c r="Q57" s="114">
        <v>0</v>
      </c>
      <c r="R57" s="114">
        <v>0</v>
      </c>
      <c r="S57" s="114">
        <v>0</v>
      </c>
      <c r="T57" s="114">
        <v>0</v>
      </c>
      <c r="U57" s="114">
        <v>0</v>
      </c>
      <c r="V57" s="114">
        <v>0.1</v>
      </c>
      <c r="W57" s="114">
        <v>0</v>
      </c>
      <c r="X57" s="114">
        <v>0</v>
      </c>
      <c r="Y57" s="114">
        <v>0</v>
      </c>
      <c r="Z57" s="114">
        <v>0</v>
      </c>
      <c r="AA57" s="114">
        <v>0</v>
      </c>
      <c r="AB57" s="114">
        <v>0.01</v>
      </c>
      <c r="AC57" s="114">
        <v>0.01</v>
      </c>
      <c r="AD57" s="114">
        <v>0</v>
      </c>
      <c r="AE57" s="114">
        <v>0.03</v>
      </c>
    </row>
    <row r="58" spans="1:31" x14ac:dyDescent="0.35">
      <c r="A58" s="113" t="s">
        <v>328</v>
      </c>
      <c r="B58" s="159"/>
      <c r="C58" s="114">
        <v>813.80000000000007</v>
      </c>
      <c r="D58" s="114">
        <v>9.1999999999999993</v>
      </c>
      <c r="E58" s="114">
        <v>215.9</v>
      </c>
      <c r="F58" s="114">
        <v>607.10000000000014</v>
      </c>
      <c r="G58" s="114">
        <v>317.5</v>
      </c>
      <c r="H58" s="114">
        <v>9.6</v>
      </c>
      <c r="I58" s="114">
        <v>32.4</v>
      </c>
      <c r="J58" s="114">
        <v>10.6</v>
      </c>
      <c r="K58" s="114">
        <v>0.8</v>
      </c>
      <c r="L58" s="114">
        <v>13.6</v>
      </c>
      <c r="M58" s="114">
        <v>52.3</v>
      </c>
      <c r="N58" s="114">
        <v>2.5</v>
      </c>
      <c r="O58" s="114">
        <v>0.1</v>
      </c>
      <c r="P58" s="114">
        <v>0</v>
      </c>
      <c r="Q58" s="114">
        <v>0.3</v>
      </c>
      <c r="R58" s="114">
        <v>0.4</v>
      </c>
      <c r="S58" s="114">
        <v>5.3</v>
      </c>
      <c r="T58" s="114">
        <v>4.7</v>
      </c>
      <c r="U58" s="114">
        <v>0.1</v>
      </c>
      <c r="V58" s="114">
        <v>16</v>
      </c>
      <c r="W58" s="114">
        <v>20.3</v>
      </c>
      <c r="X58" s="114">
        <v>1.3</v>
      </c>
      <c r="Y58" s="114">
        <v>0.3</v>
      </c>
      <c r="Z58" s="114">
        <v>0.9</v>
      </c>
      <c r="AA58" s="114">
        <v>1.5</v>
      </c>
      <c r="AB58" s="114">
        <v>0.6</v>
      </c>
      <c r="AC58" s="114">
        <v>49.9</v>
      </c>
      <c r="AD58" s="114">
        <v>62.2</v>
      </c>
      <c r="AE58" s="114">
        <v>3.9</v>
      </c>
    </row>
    <row r="59" spans="1:31" x14ac:dyDescent="0.35">
      <c r="A59" s="113" t="s">
        <v>183</v>
      </c>
      <c r="B59" s="159"/>
      <c r="C59" s="114">
        <v>200.22999999999996</v>
      </c>
      <c r="D59" s="114">
        <v>18.7</v>
      </c>
      <c r="E59" s="114">
        <v>80.7</v>
      </c>
      <c r="F59" s="114">
        <v>138.22999999999996</v>
      </c>
      <c r="G59" s="114">
        <v>90.6</v>
      </c>
      <c r="H59" s="114">
        <v>28.8</v>
      </c>
      <c r="I59" s="114">
        <v>0.2</v>
      </c>
      <c r="J59" s="114">
        <v>0.03</v>
      </c>
      <c r="K59" s="114">
        <v>0.1</v>
      </c>
      <c r="L59" s="114">
        <v>0.4</v>
      </c>
      <c r="M59" s="114">
        <v>4.5</v>
      </c>
      <c r="N59" s="114">
        <v>0.1</v>
      </c>
      <c r="O59" s="114">
        <v>0</v>
      </c>
      <c r="P59" s="114">
        <v>0</v>
      </c>
      <c r="Q59" s="114">
        <v>0</v>
      </c>
      <c r="R59" s="114">
        <v>0.1</v>
      </c>
      <c r="S59" s="114">
        <v>0.1</v>
      </c>
      <c r="T59" s="114">
        <v>0.1</v>
      </c>
      <c r="U59" s="114">
        <v>0</v>
      </c>
      <c r="V59" s="114">
        <v>1.1000000000000001</v>
      </c>
      <c r="W59" s="114">
        <v>2.9</v>
      </c>
      <c r="X59" s="114">
        <v>0</v>
      </c>
      <c r="Y59" s="114">
        <v>0</v>
      </c>
      <c r="Z59" s="114">
        <v>0</v>
      </c>
      <c r="AA59" s="114">
        <v>3.8</v>
      </c>
      <c r="AB59" s="114">
        <v>0.1</v>
      </c>
      <c r="AC59" s="114">
        <v>0.2</v>
      </c>
      <c r="AD59" s="114">
        <v>3.1</v>
      </c>
      <c r="AE59" s="114">
        <v>2</v>
      </c>
    </row>
    <row r="60" spans="1:31" x14ac:dyDescent="0.35">
      <c r="A60" s="113" t="s">
        <v>36</v>
      </c>
      <c r="B60" s="159"/>
      <c r="C60" s="114">
        <v>468.2000000000001</v>
      </c>
      <c r="D60" s="114">
        <v>4.7</v>
      </c>
      <c r="E60" s="114">
        <v>193.4</v>
      </c>
      <c r="F60" s="114">
        <v>279.50000000000006</v>
      </c>
      <c r="G60" s="114">
        <v>16.600000000000001</v>
      </c>
      <c r="H60" s="114">
        <v>7.6</v>
      </c>
      <c r="I60" s="114">
        <v>22</v>
      </c>
      <c r="J60" s="114">
        <v>12.5</v>
      </c>
      <c r="K60" s="114">
        <v>7.8</v>
      </c>
      <c r="L60" s="114">
        <v>6.1</v>
      </c>
      <c r="M60" s="114">
        <v>54.6</v>
      </c>
      <c r="N60" s="114">
        <v>1.3</v>
      </c>
      <c r="O60" s="114">
        <v>0.1</v>
      </c>
      <c r="P60" s="114">
        <v>0</v>
      </c>
      <c r="Q60" s="114">
        <v>0.3</v>
      </c>
      <c r="R60" s="114">
        <v>0.3</v>
      </c>
      <c r="S60" s="114">
        <v>16.8</v>
      </c>
      <c r="T60" s="114">
        <v>2.6</v>
      </c>
      <c r="U60" s="114">
        <v>0.1</v>
      </c>
      <c r="V60" s="114">
        <v>0.9</v>
      </c>
      <c r="W60" s="114">
        <v>31.1</v>
      </c>
      <c r="X60" s="114">
        <v>0.3</v>
      </c>
      <c r="Y60" s="114">
        <v>0.2</v>
      </c>
      <c r="Z60" s="114">
        <v>0.6</v>
      </c>
      <c r="AA60" s="114">
        <v>1.4</v>
      </c>
      <c r="AB60" s="114">
        <v>4.4000000000000004</v>
      </c>
      <c r="AC60" s="114">
        <v>31.3</v>
      </c>
      <c r="AD60" s="114">
        <v>42.6</v>
      </c>
      <c r="AE60" s="114">
        <v>18</v>
      </c>
    </row>
    <row r="61" spans="1:31" x14ac:dyDescent="0.35">
      <c r="A61" s="113" t="s">
        <v>37</v>
      </c>
      <c r="B61" s="159"/>
      <c r="C61" s="114">
        <v>43.199999999999996</v>
      </c>
      <c r="D61" s="114">
        <v>0</v>
      </c>
      <c r="E61" s="114">
        <v>0</v>
      </c>
      <c r="F61" s="114">
        <v>43.199999999999996</v>
      </c>
      <c r="G61" s="114">
        <v>9.6999999999999993</v>
      </c>
      <c r="H61" s="114">
        <v>0</v>
      </c>
      <c r="I61" s="114">
        <v>0</v>
      </c>
      <c r="J61" s="114">
        <v>0.04</v>
      </c>
      <c r="K61" s="114">
        <v>0.04</v>
      </c>
      <c r="L61" s="114">
        <v>0</v>
      </c>
      <c r="M61" s="114">
        <v>16.2</v>
      </c>
      <c r="N61" s="114">
        <v>0</v>
      </c>
      <c r="O61" s="114">
        <v>0</v>
      </c>
      <c r="P61" s="114">
        <v>0</v>
      </c>
      <c r="Q61" s="114">
        <v>0.2</v>
      </c>
      <c r="R61" s="114">
        <v>0</v>
      </c>
      <c r="S61" s="114">
        <v>0.8</v>
      </c>
      <c r="T61" s="114">
        <v>0.7</v>
      </c>
      <c r="U61" s="114">
        <v>0</v>
      </c>
      <c r="V61" s="114">
        <v>0</v>
      </c>
      <c r="W61" s="114">
        <v>14.5</v>
      </c>
      <c r="X61" s="114">
        <v>0</v>
      </c>
      <c r="Y61" s="114">
        <v>0</v>
      </c>
      <c r="Z61" s="114">
        <v>0</v>
      </c>
      <c r="AA61" s="114">
        <v>0.9</v>
      </c>
      <c r="AB61" s="114">
        <v>0</v>
      </c>
      <c r="AC61" s="114">
        <v>0.02</v>
      </c>
      <c r="AD61" s="114">
        <v>0</v>
      </c>
      <c r="AE61" s="114">
        <v>0.1</v>
      </c>
    </row>
    <row r="62" spans="1:31" x14ac:dyDescent="0.35">
      <c r="A62" s="113" t="s">
        <v>175</v>
      </c>
      <c r="B62" s="159"/>
      <c r="C62" s="114">
        <v>437.40000000000003</v>
      </c>
      <c r="D62" s="114">
        <v>3.4</v>
      </c>
      <c r="E62" s="114">
        <v>8.1</v>
      </c>
      <c r="F62" s="114">
        <v>432.7</v>
      </c>
      <c r="G62" s="114">
        <v>1.4</v>
      </c>
      <c r="H62" s="114">
        <v>0</v>
      </c>
      <c r="I62" s="114">
        <v>0</v>
      </c>
      <c r="J62" s="114">
        <v>0</v>
      </c>
      <c r="K62" s="114">
        <v>5.0999999999999996</v>
      </c>
      <c r="L62" s="114">
        <v>41.5</v>
      </c>
      <c r="M62" s="114">
        <v>111</v>
      </c>
      <c r="N62" s="114">
        <v>5.9</v>
      </c>
      <c r="O62" s="114">
        <v>1.3</v>
      </c>
      <c r="P62" s="114">
        <v>0.1</v>
      </c>
      <c r="Q62" s="114">
        <v>1.4</v>
      </c>
      <c r="R62" s="114">
        <v>7.6</v>
      </c>
      <c r="S62" s="114">
        <v>7.8</v>
      </c>
      <c r="T62" s="114">
        <v>14.1</v>
      </c>
      <c r="U62" s="114">
        <v>2.2000000000000002</v>
      </c>
      <c r="V62" s="114">
        <v>6</v>
      </c>
      <c r="W62" s="114">
        <v>51.6</v>
      </c>
      <c r="X62" s="114">
        <v>5.2</v>
      </c>
      <c r="Y62" s="114">
        <v>2.7</v>
      </c>
      <c r="Z62" s="114">
        <v>4.4000000000000004</v>
      </c>
      <c r="AA62" s="114">
        <v>41.9</v>
      </c>
      <c r="AB62" s="114">
        <v>4.0999999999999996</v>
      </c>
      <c r="AC62" s="114">
        <v>31.1</v>
      </c>
      <c r="AD62" s="114">
        <v>45.1</v>
      </c>
      <c r="AE62" s="114">
        <v>41.2</v>
      </c>
    </row>
    <row r="63" spans="1:31" x14ac:dyDescent="0.35">
      <c r="A63" s="113" t="s">
        <v>176</v>
      </c>
      <c r="B63" s="159"/>
      <c r="C63" s="114">
        <v>247.20000000000002</v>
      </c>
      <c r="D63" s="114">
        <v>0</v>
      </c>
      <c r="E63" s="114">
        <v>0</v>
      </c>
      <c r="F63" s="114">
        <v>247.20000000000002</v>
      </c>
      <c r="G63" s="114">
        <v>0</v>
      </c>
      <c r="H63" s="114">
        <v>0</v>
      </c>
      <c r="I63" s="114">
        <v>0</v>
      </c>
      <c r="J63" s="114">
        <v>0</v>
      </c>
      <c r="K63" s="114">
        <v>3.8</v>
      </c>
      <c r="L63" s="114">
        <v>5.5</v>
      </c>
      <c r="M63" s="114">
        <v>66.900000000000006</v>
      </c>
      <c r="N63" s="114">
        <v>6.5</v>
      </c>
      <c r="O63" s="114">
        <v>0.5</v>
      </c>
      <c r="P63" s="114">
        <v>0.1</v>
      </c>
      <c r="Q63" s="114">
        <v>1.7</v>
      </c>
      <c r="R63" s="114">
        <v>5.7</v>
      </c>
      <c r="S63" s="114">
        <v>10.7</v>
      </c>
      <c r="T63" s="114">
        <v>16.5</v>
      </c>
      <c r="U63" s="114">
        <v>0.8</v>
      </c>
      <c r="V63" s="114">
        <v>2.9</v>
      </c>
      <c r="W63" s="114">
        <v>11.1</v>
      </c>
      <c r="X63" s="114">
        <v>1.9</v>
      </c>
      <c r="Y63" s="114">
        <v>1.9</v>
      </c>
      <c r="Z63" s="114">
        <v>2.8</v>
      </c>
      <c r="AA63" s="114">
        <v>11.2</v>
      </c>
      <c r="AB63" s="114">
        <v>1.7</v>
      </c>
      <c r="AC63" s="114">
        <v>3.8</v>
      </c>
      <c r="AD63" s="114">
        <v>73.3</v>
      </c>
      <c r="AE63" s="114">
        <v>17.899999999999999</v>
      </c>
    </row>
    <row r="64" spans="1:31" x14ac:dyDescent="0.35">
      <c r="A64" s="113" t="s">
        <v>329</v>
      </c>
      <c r="B64" s="159"/>
      <c r="C64" s="114">
        <v>0.34</v>
      </c>
      <c r="D64" s="114">
        <v>0</v>
      </c>
      <c r="E64" s="114">
        <v>0</v>
      </c>
      <c r="F64" s="114">
        <v>0.34</v>
      </c>
      <c r="G64" s="114">
        <v>0</v>
      </c>
      <c r="H64" s="114">
        <v>0</v>
      </c>
      <c r="I64" s="114">
        <v>0</v>
      </c>
      <c r="J64" s="114">
        <v>0</v>
      </c>
      <c r="K64" s="114">
        <v>0</v>
      </c>
      <c r="L64" s="114">
        <v>0</v>
      </c>
      <c r="M64" s="114">
        <v>0</v>
      </c>
      <c r="N64" s="114">
        <v>0</v>
      </c>
      <c r="O64" s="114">
        <v>0</v>
      </c>
      <c r="P64" s="114">
        <v>0</v>
      </c>
      <c r="Q64" s="114">
        <v>0</v>
      </c>
      <c r="R64" s="114">
        <v>0</v>
      </c>
      <c r="S64" s="114">
        <v>0</v>
      </c>
      <c r="T64" s="114">
        <v>0</v>
      </c>
      <c r="U64" s="114">
        <v>0</v>
      </c>
      <c r="V64" s="114">
        <v>0</v>
      </c>
      <c r="W64" s="114">
        <v>0</v>
      </c>
      <c r="X64" s="114">
        <v>0</v>
      </c>
      <c r="Y64" s="114">
        <v>0</v>
      </c>
      <c r="Z64" s="114">
        <v>0</v>
      </c>
      <c r="AA64" s="114">
        <v>0</v>
      </c>
      <c r="AB64" s="114">
        <v>0</v>
      </c>
      <c r="AC64" s="114">
        <v>0</v>
      </c>
      <c r="AD64" s="114">
        <v>0.34</v>
      </c>
      <c r="AE64" s="114">
        <v>0</v>
      </c>
    </row>
    <row r="65" spans="1:31" x14ac:dyDescent="0.35">
      <c r="A65" s="118"/>
      <c r="B65" s="118"/>
      <c r="C65" s="128">
        <f>SUM(C57:C64)</f>
        <v>2931.23</v>
      </c>
      <c r="D65" s="128">
        <f t="shared" ref="D65:AE65" si="6">SUM(D57:D64)</f>
        <v>36.699999999999996</v>
      </c>
      <c r="E65" s="128">
        <f t="shared" si="6"/>
        <v>847.7</v>
      </c>
      <c r="F65" s="128">
        <f t="shared" si="6"/>
        <v>2120.2300000000005</v>
      </c>
      <c r="G65" s="128">
        <f t="shared" si="6"/>
        <v>436.8</v>
      </c>
      <c r="H65" s="128">
        <f t="shared" si="6"/>
        <v>374.60000000000008</v>
      </c>
      <c r="I65" s="128">
        <f t="shared" si="6"/>
        <v>96.3</v>
      </c>
      <c r="J65" s="128">
        <f t="shared" si="6"/>
        <v>23.369999999999997</v>
      </c>
      <c r="K65" s="128">
        <f t="shared" si="6"/>
        <v>17.649999999999999</v>
      </c>
      <c r="L65" s="128">
        <f t="shared" si="6"/>
        <v>67.3</v>
      </c>
      <c r="M65" s="128">
        <f t="shared" si="6"/>
        <v>305.60000000000002</v>
      </c>
      <c r="N65" s="128">
        <f t="shared" si="6"/>
        <v>16.3</v>
      </c>
      <c r="O65" s="128">
        <f t="shared" si="6"/>
        <v>2</v>
      </c>
      <c r="P65" s="128">
        <f t="shared" si="6"/>
        <v>0.2</v>
      </c>
      <c r="Q65" s="128">
        <f t="shared" si="6"/>
        <v>3.9000000000000004</v>
      </c>
      <c r="R65" s="128">
        <f t="shared" si="6"/>
        <v>14.100000000000001</v>
      </c>
      <c r="S65" s="128">
        <f t="shared" si="6"/>
        <v>41.5</v>
      </c>
      <c r="T65" s="128">
        <f t="shared" si="6"/>
        <v>38.700000000000003</v>
      </c>
      <c r="U65" s="128">
        <f t="shared" si="6"/>
        <v>3.2</v>
      </c>
      <c r="V65" s="128">
        <f t="shared" si="6"/>
        <v>27</v>
      </c>
      <c r="W65" s="128">
        <f t="shared" si="6"/>
        <v>131.5</v>
      </c>
      <c r="X65" s="128">
        <f t="shared" si="6"/>
        <v>8.7000000000000011</v>
      </c>
      <c r="Y65" s="128">
        <f t="shared" si="6"/>
        <v>5.0999999999999996</v>
      </c>
      <c r="Z65" s="128">
        <f t="shared" si="6"/>
        <v>8.6999999999999993</v>
      </c>
      <c r="AA65" s="128">
        <f t="shared" si="6"/>
        <v>60.7</v>
      </c>
      <c r="AB65" s="128">
        <f t="shared" si="6"/>
        <v>10.91</v>
      </c>
      <c r="AC65" s="128">
        <f t="shared" si="6"/>
        <v>116.33</v>
      </c>
      <c r="AD65" s="128">
        <f t="shared" si="6"/>
        <v>226.64000000000001</v>
      </c>
      <c r="AE65" s="128">
        <f t="shared" si="6"/>
        <v>83.13</v>
      </c>
    </row>
    <row r="66" spans="1:31" ht="15" customHeight="1" x14ac:dyDescent="0.35">
      <c r="A66" s="113" t="s">
        <v>327</v>
      </c>
      <c r="B66" s="159">
        <v>2012</v>
      </c>
      <c r="C66" s="114">
        <v>732.48</v>
      </c>
      <c r="D66" s="114">
        <v>1.2</v>
      </c>
      <c r="E66" s="114">
        <v>343.1</v>
      </c>
      <c r="F66" s="114">
        <v>390.58</v>
      </c>
      <c r="G66" s="114">
        <v>1</v>
      </c>
      <c r="H66" s="114">
        <v>347.5</v>
      </c>
      <c r="I66" s="114">
        <v>41.5</v>
      </c>
      <c r="J66" s="114">
        <v>0.2</v>
      </c>
      <c r="K66" s="114">
        <v>0</v>
      </c>
      <c r="L66" s="114">
        <v>0.3</v>
      </c>
      <c r="M66" s="114">
        <v>0</v>
      </c>
      <c r="N66" s="114">
        <v>0</v>
      </c>
      <c r="O66" s="114">
        <v>0</v>
      </c>
      <c r="P66" s="114">
        <v>0</v>
      </c>
      <c r="Q66" s="114">
        <v>0</v>
      </c>
      <c r="R66" s="114">
        <v>0</v>
      </c>
      <c r="S66" s="114">
        <v>0</v>
      </c>
      <c r="T66" s="114">
        <v>0</v>
      </c>
      <c r="U66" s="114">
        <v>0</v>
      </c>
      <c r="V66" s="114">
        <v>0</v>
      </c>
      <c r="W66" s="114">
        <v>0</v>
      </c>
      <c r="X66" s="114">
        <v>0</v>
      </c>
      <c r="Y66" s="114">
        <v>0</v>
      </c>
      <c r="Z66" s="114">
        <v>0</v>
      </c>
      <c r="AA66" s="114">
        <v>0</v>
      </c>
      <c r="AB66" s="114">
        <v>0</v>
      </c>
      <c r="AC66" s="114">
        <v>0.02</v>
      </c>
      <c r="AD66" s="114">
        <v>0</v>
      </c>
      <c r="AE66" s="114">
        <v>0.06</v>
      </c>
    </row>
    <row r="67" spans="1:31" x14ac:dyDescent="0.35">
      <c r="A67" s="113" t="s">
        <v>328</v>
      </c>
      <c r="B67" s="159"/>
      <c r="C67" s="114">
        <v>800.7</v>
      </c>
      <c r="D67" s="114">
        <v>9.3000000000000007</v>
      </c>
      <c r="E67" s="114">
        <v>206.2</v>
      </c>
      <c r="F67" s="114">
        <v>603.80000000000007</v>
      </c>
      <c r="G67" s="114">
        <v>317.39999999999998</v>
      </c>
      <c r="H67" s="114">
        <v>10.199999999999999</v>
      </c>
      <c r="I67" s="114">
        <v>32.4</v>
      </c>
      <c r="J67" s="114">
        <v>8.4</v>
      </c>
      <c r="K67" s="114">
        <v>1</v>
      </c>
      <c r="L67" s="114">
        <v>16.600000000000001</v>
      </c>
      <c r="M67" s="114">
        <v>57.3</v>
      </c>
      <c r="N67" s="114">
        <v>2.7</v>
      </c>
      <c r="O67" s="114">
        <v>0.1</v>
      </c>
      <c r="P67" s="114">
        <v>0</v>
      </c>
      <c r="Q67" s="114">
        <v>0.1</v>
      </c>
      <c r="R67" s="114">
        <v>0.3</v>
      </c>
      <c r="S67" s="114">
        <v>5.9</v>
      </c>
      <c r="T67" s="114">
        <v>5.3</v>
      </c>
      <c r="U67" s="114">
        <v>0.1</v>
      </c>
      <c r="V67" s="114">
        <v>17.2</v>
      </c>
      <c r="W67" s="114">
        <v>21.8</v>
      </c>
      <c r="X67" s="114">
        <v>1.8</v>
      </c>
      <c r="Y67" s="114">
        <v>0.3</v>
      </c>
      <c r="Z67" s="114">
        <v>1.4</v>
      </c>
      <c r="AA67" s="114">
        <v>1.9</v>
      </c>
      <c r="AB67" s="114">
        <v>3</v>
      </c>
      <c r="AC67" s="114">
        <v>44.4</v>
      </c>
      <c r="AD67" s="114">
        <v>51</v>
      </c>
      <c r="AE67" s="114">
        <v>3.2</v>
      </c>
    </row>
    <row r="68" spans="1:31" x14ac:dyDescent="0.35">
      <c r="A68" s="113" t="s">
        <v>183</v>
      </c>
      <c r="B68" s="159"/>
      <c r="C68" s="114">
        <v>223.5</v>
      </c>
      <c r="D68" s="114">
        <v>17.2</v>
      </c>
      <c r="E68" s="114">
        <v>95.1</v>
      </c>
      <c r="F68" s="114">
        <v>145.6</v>
      </c>
      <c r="G68" s="114">
        <v>95.8</v>
      </c>
      <c r="H68" s="114">
        <v>28.2</v>
      </c>
      <c r="I68" s="114">
        <v>0.2</v>
      </c>
      <c r="J68" s="114">
        <v>0</v>
      </c>
      <c r="K68" s="114">
        <v>0.1</v>
      </c>
      <c r="L68" s="114">
        <v>0.6</v>
      </c>
      <c r="M68" s="114">
        <v>5.5</v>
      </c>
      <c r="N68" s="114">
        <v>0.2</v>
      </c>
      <c r="O68" s="114">
        <v>0</v>
      </c>
      <c r="P68" s="114">
        <v>0</v>
      </c>
      <c r="Q68" s="114">
        <v>0</v>
      </c>
      <c r="R68" s="114">
        <v>0</v>
      </c>
      <c r="S68" s="114">
        <v>0.8</v>
      </c>
      <c r="T68" s="114">
        <v>0.1</v>
      </c>
      <c r="U68" s="114">
        <v>0</v>
      </c>
      <c r="V68" s="114">
        <v>1.3</v>
      </c>
      <c r="W68" s="114">
        <v>3</v>
      </c>
      <c r="X68" s="114">
        <v>0</v>
      </c>
      <c r="Y68" s="114">
        <v>0</v>
      </c>
      <c r="Z68" s="114">
        <v>0</v>
      </c>
      <c r="AA68" s="114">
        <v>4.0999999999999996</v>
      </c>
      <c r="AB68" s="114">
        <v>0.1</v>
      </c>
      <c r="AC68" s="114">
        <v>0.3</v>
      </c>
      <c r="AD68" s="114">
        <v>3.3</v>
      </c>
      <c r="AE68" s="114">
        <v>2</v>
      </c>
    </row>
    <row r="69" spans="1:31" x14ac:dyDescent="0.35">
      <c r="A69" s="113" t="s">
        <v>36</v>
      </c>
      <c r="B69" s="159"/>
      <c r="C69" s="114">
        <v>469.29999999999995</v>
      </c>
      <c r="D69" s="114">
        <v>1.8</v>
      </c>
      <c r="E69" s="114">
        <v>197.7</v>
      </c>
      <c r="F69" s="114">
        <v>273.39999999999998</v>
      </c>
      <c r="G69" s="114">
        <v>16.2</v>
      </c>
      <c r="H69" s="114">
        <v>7.7</v>
      </c>
      <c r="I69" s="114">
        <v>22</v>
      </c>
      <c r="J69" s="114">
        <v>12.6</v>
      </c>
      <c r="K69" s="114">
        <v>0</v>
      </c>
      <c r="L69" s="114">
        <v>4.3</v>
      </c>
      <c r="M69" s="114">
        <v>54.3</v>
      </c>
      <c r="N69" s="114">
        <v>1.3</v>
      </c>
      <c r="O69" s="114">
        <v>0</v>
      </c>
      <c r="P69" s="114">
        <v>0</v>
      </c>
      <c r="Q69" s="114">
        <v>0.5</v>
      </c>
      <c r="R69" s="114">
        <v>0.8</v>
      </c>
      <c r="S69" s="114">
        <v>17.7</v>
      </c>
      <c r="T69" s="114">
        <v>2.5</v>
      </c>
      <c r="U69" s="114">
        <v>0.1</v>
      </c>
      <c r="V69" s="114">
        <v>1</v>
      </c>
      <c r="W69" s="114">
        <v>29.4</v>
      </c>
      <c r="X69" s="114">
        <v>0.3</v>
      </c>
      <c r="Y69" s="114">
        <v>0.2</v>
      </c>
      <c r="Z69" s="114">
        <v>0.4</v>
      </c>
      <c r="AA69" s="114">
        <v>2</v>
      </c>
      <c r="AB69" s="114">
        <v>3.9</v>
      </c>
      <c r="AC69" s="114">
        <v>31.7</v>
      </c>
      <c r="AD69" s="114">
        <v>51.7</v>
      </c>
      <c r="AE69" s="114">
        <v>12.8</v>
      </c>
    </row>
    <row r="70" spans="1:31" x14ac:dyDescent="0.35">
      <c r="A70" s="113" t="s">
        <v>37</v>
      </c>
      <c r="B70" s="159"/>
      <c r="C70" s="114">
        <v>20.149999999999999</v>
      </c>
      <c r="D70" s="114">
        <v>0</v>
      </c>
      <c r="E70" s="114">
        <v>0</v>
      </c>
      <c r="F70" s="114">
        <v>20.149999999999999</v>
      </c>
      <c r="G70" s="114">
        <v>6.8</v>
      </c>
      <c r="H70" s="114">
        <v>0</v>
      </c>
      <c r="I70" s="114">
        <v>0</v>
      </c>
      <c r="J70" s="114">
        <v>0</v>
      </c>
      <c r="K70" s="114">
        <v>0.05</v>
      </c>
      <c r="L70" s="114">
        <v>0</v>
      </c>
      <c r="M70" s="114">
        <v>6.6</v>
      </c>
      <c r="N70" s="114">
        <v>0.1</v>
      </c>
      <c r="O70" s="114">
        <v>0</v>
      </c>
      <c r="P70" s="114">
        <v>0</v>
      </c>
      <c r="Q70" s="114">
        <v>0.2</v>
      </c>
      <c r="R70" s="114">
        <v>0.1</v>
      </c>
      <c r="S70" s="114">
        <v>0.5</v>
      </c>
      <c r="T70" s="114">
        <v>0.2</v>
      </c>
      <c r="U70" s="114">
        <v>0</v>
      </c>
      <c r="V70" s="114">
        <v>0</v>
      </c>
      <c r="W70" s="114">
        <v>5.5</v>
      </c>
      <c r="X70" s="114">
        <v>0</v>
      </c>
      <c r="Y70" s="114">
        <v>0</v>
      </c>
      <c r="Z70" s="114">
        <v>0</v>
      </c>
      <c r="AA70" s="114">
        <v>0</v>
      </c>
      <c r="AB70" s="114">
        <v>0</v>
      </c>
      <c r="AC70" s="114">
        <v>0</v>
      </c>
      <c r="AD70" s="114">
        <v>0</v>
      </c>
      <c r="AE70" s="114">
        <v>0.1</v>
      </c>
    </row>
    <row r="71" spans="1:31" x14ac:dyDescent="0.35">
      <c r="A71" s="113" t="s">
        <v>175</v>
      </c>
      <c r="B71" s="159"/>
      <c r="C71" s="114">
        <v>444.2</v>
      </c>
      <c r="D71" s="114">
        <v>2.9</v>
      </c>
      <c r="E71" s="114">
        <v>4.9000000000000004</v>
      </c>
      <c r="F71" s="114">
        <v>442.2</v>
      </c>
      <c r="G71" s="114">
        <v>1.4</v>
      </c>
      <c r="H71" s="114">
        <v>0</v>
      </c>
      <c r="I71" s="114">
        <v>0</v>
      </c>
      <c r="J71" s="114">
        <v>0</v>
      </c>
      <c r="K71" s="114">
        <v>5.3</v>
      </c>
      <c r="L71" s="114">
        <v>43.5</v>
      </c>
      <c r="M71" s="114">
        <v>113.3</v>
      </c>
      <c r="N71" s="114">
        <v>6</v>
      </c>
      <c r="O71" s="114">
        <v>1.3</v>
      </c>
      <c r="P71" s="114">
        <v>0.1</v>
      </c>
      <c r="Q71" s="114">
        <v>1.4</v>
      </c>
      <c r="R71" s="114">
        <v>7.7</v>
      </c>
      <c r="S71" s="114">
        <v>8</v>
      </c>
      <c r="T71" s="114">
        <v>14.4</v>
      </c>
      <c r="U71" s="114">
        <v>2.2000000000000002</v>
      </c>
      <c r="V71" s="114">
        <v>6.1</v>
      </c>
      <c r="W71" s="114">
        <v>52.7</v>
      </c>
      <c r="X71" s="114">
        <v>5.3</v>
      </c>
      <c r="Y71" s="114">
        <v>2.8</v>
      </c>
      <c r="Z71" s="114">
        <v>4.5</v>
      </c>
      <c r="AA71" s="114">
        <v>40.700000000000003</v>
      </c>
      <c r="AB71" s="114">
        <v>4.3</v>
      </c>
      <c r="AC71" s="114">
        <v>31.4</v>
      </c>
      <c r="AD71" s="114">
        <v>47.3</v>
      </c>
      <c r="AE71" s="114">
        <v>42.5</v>
      </c>
    </row>
    <row r="72" spans="1:31" x14ac:dyDescent="0.35">
      <c r="A72" s="113" t="s">
        <v>176</v>
      </c>
      <c r="B72" s="159"/>
      <c r="C72" s="114">
        <v>237.79999999999995</v>
      </c>
      <c r="D72" s="114">
        <v>0</v>
      </c>
      <c r="E72" s="114">
        <v>0</v>
      </c>
      <c r="F72" s="114">
        <v>237.79999999999995</v>
      </c>
      <c r="G72" s="114">
        <v>0</v>
      </c>
      <c r="H72" s="114">
        <v>0</v>
      </c>
      <c r="I72" s="114">
        <v>0</v>
      </c>
      <c r="J72" s="114">
        <v>0</v>
      </c>
      <c r="K72" s="114">
        <v>3.6</v>
      </c>
      <c r="L72" s="114">
        <v>5.0999999999999996</v>
      </c>
      <c r="M72" s="114">
        <v>61.1</v>
      </c>
      <c r="N72" s="114">
        <v>6.1</v>
      </c>
      <c r="O72" s="114">
        <v>0.4</v>
      </c>
      <c r="P72" s="114">
        <v>0.1</v>
      </c>
      <c r="Q72" s="114">
        <v>1.6</v>
      </c>
      <c r="R72" s="114">
        <v>6.1</v>
      </c>
      <c r="S72" s="114">
        <v>10.3</v>
      </c>
      <c r="T72" s="114">
        <v>16.100000000000001</v>
      </c>
      <c r="U72" s="114">
        <v>0.7</v>
      </c>
      <c r="V72" s="114">
        <v>2.9</v>
      </c>
      <c r="W72" s="114">
        <v>10.5</v>
      </c>
      <c r="X72" s="114">
        <v>1.8</v>
      </c>
      <c r="Y72" s="114">
        <v>1.6</v>
      </c>
      <c r="Z72" s="114">
        <v>2.7</v>
      </c>
      <c r="AA72" s="114">
        <v>9.9</v>
      </c>
      <c r="AB72" s="114">
        <v>1.2</v>
      </c>
      <c r="AC72" s="114">
        <v>3.4</v>
      </c>
      <c r="AD72" s="114">
        <v>72.5</v>
      </c>
      <c r="AE72" s="114">
        <v>20.100000000000001</v>
      </c>
    </row>
    <row r="73" spans="1:31" x14ac:dyDescent="0.35">
      <c r="A73" s="113" t="s">
        <v>329</v>
      </c>
      <c r="B73" s="159"/>
      <c r="C73" s="114">
        <v>0.34</v>
      </c>
      <c r="D73" s="114">
        <v>0</v>
      </c>
      <c r="E73" s="114">
        <v>0</v>
      </c>
      <c r="F73" s="114">
        <v>0.34</v>
      </c>
      <c r="G73" s="114">
        <v>0</v>
      </c>
      <c r="H73" s="114">
        <v>0</v>
      </c>
      <c r="I73" s="114">
        <v>0</v>
      </c>
      <c r="J73" s="114">
        <v>0</v>
      </c>
      <c r="K73" s="114">
        <v>0</v>
      </c>
      <c r="L73" s="114">
        <v>0</v>
      </c>
      <c r="M73" s="114">
        <v>0</v>
      </c>
      <c r="N73" s="114">
        <v>0</v>
      </c>
      <c r="O73" s="114">
        <v>0</v>
      </c>
      <c r="P73" s="114">
        <v>0</v>
      </c>
      <c r="Q73" s="114">
        <v>0</v>
      </c>
      <c r="R73" s="114">
        <v>0</v>
      </c>
      <c r="S73" s="114">
        <v>0</v>
      </c>
      <c r="T73" s="114">
        <v>0</v>
      </c>
      <c r="U73" s="114">
        <v>0</v>
      </c>
      <c r="V73" s="114">
        <v>0</v>
      </c>
      <c r="W73" s="114">
        <v>0</v>
      </c>
      <c r="X73" s="114">
        <v>0</v>
      </c>
      <c r="Y73" s="114">
        <v>0</v>
      </c>
      <c r="Z73" s="114">
        <v>0</v>
      </c>
      <c r="AA73" s="114">
        <v>0</v>
      </c>
      <c r="AB73" s="114">
        <v>0</v>
      </c>
      <c r="AC73" s="114">
        <v>0</v>
      </c>
      <c r="AD73" s="114">
        <v>0.34</v>
      </c>
      <c r="AE73" s="114">
        <v>0</v>
      </c>
    </row>
    <row r="74" spans="1:31" x14ac:dyDescent="0.35">
      <c r="A74" s="118"/>
      <c r="B74" s="118"/>
      <c r="C74" s="128">
        <f>SUM(C66:C73)</f>
        <v>2928.4700000000003</v>
      </c>
      <c r="D74" s="128">
        <f t="shared" ref="D74:AE74" si="7">SUM(D66:D73)</f>
        <v>32.4</v>
      </c>
      <c r="E74" s="128">
        <f t="shared" si="7"/>
        <v>846.99999999999989</v>
      </c>
      <c r="F74" s="128">
        <f t="shared" si="7"/>
        <v>2113.8700000000003</v>
      </c>
      <c r="G74" s="128">
        <f t="shared" si="7"/>
        <v>438.59999999999997</v>
      </c>
      <c r="H74" s="128">
        <f t="shared" si="7"/>
        <v>393.59999999999997</v>
      </c>
      <c r="I74" s="128">
        <f t="shared" si="7"/>
        <v>96.100000000000009</v>
      </c>
      <c r="J74" s="128">
        <f t="shared" si="7"/>
        <v>21.2</v>
      </c>
      <c r="K74" s="128">
        <f t="shared" si="7"/>
        <v>10.050000000000001</v>
      </c>
      <c r="L74" s="128">
        <f t="shared" si="7"/>
        <v>70.400000000000006</v>
      </c>
      <c r="M74" s="128">
        <f t="shared" si="7"/>
        <v>298.10000000000002</v>
      </c>
      <c r="N74" s="128">
        <f t="shared" si="7"/>
        <v>16.399999999999999</v>
      </c>
      <c r="O74" s="128">
        <f t="shared" si="7"/>
        <v>1.8000000000000003</v>
      </c>
      <c r="P74" s="128">
        <f t="shared" si="7"/>
        <v>0.2</v>
      </c>
      <c r="Q74" s="128">
        <f t="shared" si="7"/>
        <v>3.8000000000000003</v>
      </c>
      <c r="R74" s="128">
        <f t="shared" si="7"/>
        <v>15</v>
      </c>
      <c r="S74" s="128">
        <f t="shared" si="7"/>
        <v>43.2</v>
      </c>
      <c r="T74" s="128">
        <f t="shared" si="7"/>
        <v>38.6</v>
      </c>
      <c r="U74" s="128">
        <f t="shared" si="7"/>
        <v>3.1000000000000005</v>
      </c>
      <c r="V74" s="128">
        <f t="shared" si="7"/>
        <v>28.5</v>
      </c>
      <c r="W74" s="128">
        <f t="shared" si="7"/>
        <v>122.9</v>
      </c>
      <c r="X74" s="128">
        <f t="shared" si="7"/>
        <v>9.2000000000000011</v>
      </c>
      <c r="Y74" s="128">
        <f t="shared" si="7"/>
        <v>4.9000000000000004</v>
      </c>
      <c r="Z74" s="128">
        <f t="shared" si="7"/>
        <v>9</v>
      </c>
      <c r="AA74" s="128">
        <f t="shared" si="7"/>
        <v>58.6</v>
      </c>
      <c r="AB74" s="128">
        <f t="shared" si="7"/>
        <v>12.5</v>
      </c>
      <c r="AC74" s="128">
        <f t="shared" si="7"/>
        <v>111.22</v>
      </c>
      <c r="AD74" s="128">
        <f t="shared" si="7"/>
        <v>226.14000000000001</v>
      </c>
      <c r="AE74" s="128">
        <f t="shared" si="7"/>
        <v>80.760000000000005</v>
      </c>
    </row>
    <row r="75" spans="1:31" ht="15" customHeight="1" x14ac:dyDescent="0.35">
      <c r="A75" s="113" t="s">
        <v>327</v>
      </c>
      <c r="B75" s="159">
        <v>2013</v>
      </c>
      <c r="C75" s="114">
        <v>735.76999999999975</v>
      </c>
      <c r="D75" s="114">
        <v>1.2</v>
      </c>
      <c r="E75" s="114">
        <v>338.4</v>
      </c>
      <c r="F75" s="114">
        <v>398.56999999999988</v>
      </c>
      <c r="G75" s="114">
        <v>1</v>
      </c>
      <c r="H75" s="114">
        <v>352.7</v>
      </c>
      <c r="I75" s="114">
        <v>44.2</v>
      </c>
      <c r="J75" s="114">
        <v>0.2</v>
      </c>
      <c r="K75" s="114">
        <v>0.01</v>
      </c>
      <c r="L75" s="114">
        <v>0.3</v>
      </c>
      <c r="M75" s="114">
        <v>0.03</v>
      </c>
      <c r="N75" s="114">
        <v>0</v>
      </c>
      <c r="O75" s="114">
        <v>0</v>
      </c>
      <c r="P75" s="114">
        <v>0</v>
      </c>
      <c r="Q75" s="114">
        <v>0</v>
      </c>
      <c r="R75" s="114">
        <v>0</v>
      </c>
      <c r="S75" s="114">
        <v>0</v>
      </c>
      <c r="T75" s="114">
        <v>0</v>
      </c>
      <c r="U75" s="114">
        <v>0</v>
      </c>
      <c r="V75" s="114">
        <v>0</v>
      </c>
      <c r="W75" s="114">
        <v>0</v>
      </c>
      <c r="X75" s="114">
        <v>0</v>
      </c>
      <c r="Y75" s="114">
        <v>0.01</v>
      </c>
      <c r="Z75" s="114">
        <v>0</v>
      </c>
      <c r="AA75" s="114">
        <v>0</v>
      </c>
      <c r="AB75" s="114">
        <v>0</v>
      </c>
      <c r="AC75" s="114">
        <v>0.03</v>
      </c>
      <c r="AD75" s="114">
        <v>0</v>
      </c>
      <c r="AE75" s="114">
        <v>0.09</v>
      </c>
    </row>
    <row r="76" spans="1:31" x14ac:dyDescent="0.35">
      <c r="A76" s="113" t="s">
        <v>328</v>
      </c>
      <c r="B76" s="159"/>
      <c r="C76" s="114">
        <v>803.31999999999994</v>
      </c>
      <c r="D76" s="114">
        <v>9.5</v>
      </c>
      <c r="E76" s="114">
        <v>226.7</v>
      </c>
      <c r="F76" s="114">
        <v>586.11999999999989</v>
      </c>
      <c r="G76" s="114">
        <v>300.7</v>
      </c>
      <c r="H76" s="114">
        <v>10.199999999999999</v>
      </c>
      <c r="I76" s="114">
        <v>32.4</v>
      </c>
      <c r="J76" s="114">
        <v>9.9</v>
      </c>
      <c r="K76" s="114">
        <v>1.5</v>
      </c>
      <c r="L76" s="114">
        <v>11.6</v>
      </c>
      <c r="M76" s="114">
        <v>54.1</v>
      </c>
      <c r="N76" s="114">
        <v>2.2999999999999998</v>
      </c>
      <c r="O76" s="114">
        <v>7.0000000000000007E-2</v>
      </c>
      <c r="P76" s="114">
        <v>0.05</v>
      </c>
      <c r="Q76" s="114">
        <v>0.1</v>
      </c>
      <c r="R76" s="114">
        <v>0.1</v>
      </c>
      <c r="S76" s="114">
        <v>5.2</v>
      </c>
      <c r="T76" s="114">
        <v>5.0999999999999996</v>
      </c>
      <c r="U76" s="114">
        <v>0.5</v>
      </c>
      <c r="V76" s="114">
        <v>16.7</v>
      </c>
      <c r="W76" s="114">
        <v>20.7</v>
      </c>
      <c r="X76" s="114">
        <v>1.7</v>
      </c>
      <c r="Y76" s="114">
        <v>0.3</v>
      </c>
      <c r="Z76" s="114">
        <v>1.1000000000000001</v>
      </c>
      <c r="AA76" s="114">
        <v>1.9</v>
      </c>
      <c r="AB76" s="114">
        <v>3.3</v>
      </c>
      <c r="AC76" s="114">
        <v>45</v>
      </c>
      <c r="AD76" s="114">
        <v>58.8</v>
      </c>
      <c r="AE76" s="114">
        <v>2.8</v>
      </c>
    </row>
    <row r="77" spans="1:31" x14ac:dyDescent="0.35">
      <c r="A77" s="113" t="s">
        <v>183</v>
      </c>
      <c r="B77" s="159"/>
      <c r="C77" s="114">
        <v>221.08</v>
      </c>
      <c r="D77" s="114">
        <v>18.899999999999999</v>
      </c>
      <c r="E77" s="114">
        <v>105.7</v>
      </c>
      <c r="F77" s="114">
        <v>134.28</v>
      </c>
      <c r="G77" s="114">
        <v>86.3</v>
      </c>
      <c r="H77" s="114">
        <v>28</v>
      </c>
      <c r="I77" s="114">
        <v>0.2</v>
      </c>
      <c r="J77" s="114">
        <v>7.0000000000000007E-2</v>
      </c>
      <c r="K77" s="114">
        <v>7.0000000000000007E-2</v>
      </c>
      <c r="L77" s="114">
        <v>0.6</v>
      </c>
      <c r="M77" s="114">
        <v>5.4</v>
      </c>
      <c r="N77" s="114">
        <v>0.2</v>
      </c>
      <c r="O77" s="114">
        <v>0</v>
      </c>
      <c r="P77" s="114">
        <v>0</v>
      </c>
      <c r="Q77" s="114">
        <v>0</v>
      </c>
      <c r="R77" s="114">
        <v>0.01</v>
      </c>
      <c r="S77" s="114">
        <v>0.7</v>
      </c>
      <c r="T77" s="114">
        <v>0.2</v>
      </c>
      <c r="U77" s="114">
        <v>0</v>
      </c>
      <c r="V77" s="114">
        <v>1.3</v>
      </c>
      <c r="W77" s="114">
        <v>3.1</v>
      </c>
      <c r="X77" s="114">
        <v>0.01</v>
      </c>
      <c r="Y77" s="114">
        <v>0</v>
      </c>
      <c r="Z77" s="114">
        <v>0.02</v>
      </c>
      <c r="AA77" s="114">
        <v>3.9</v>
      </c>
      <c r="AB77" s="114">
        <v>0.1</v>
      </c>
      <c r="AC77" s="114">
        <v>0.3</v>
      </c>
      <c r="AD77" s="114">
        <v>2.5</v>
      </c>
      <c r="AE77" s="114">
        <v>1.3</v>
      </c>
    </row>
    <row r="78" spans="1:31" x14ac:dyDescent="0.35">
      <c r="A78" s="113" t="s">
        <v>36</v>
      </c>
      <c r="B78" s="159"/>
      <c r="C78" s="114">
        <v>494.39000000000004</v>
      </c>
      <c r="D78" s="114">
        <v>1.4</v>
      </c>
      <c r="E78" s="114">
        <v>209.3</v>
      </c>
      <c r="F78" s="114">
        <v>286.49</v>
      </c>
      <c r="G78" s="114">
        <v>12.3</v>
      </c>
      <c r="H78" s="114">
        <v>7.7</v>
      </c>
      <c r="I78" s="114">
        <v>22.5</v>
      </c>
      <c r="J78" s="114">
        <v>13.1</v>
      </c>
      <c r="K78" s="114">
        <v>5.7</v>
      </c>
      <c r="L78" s="114">
        <v>5.9</v>
      </c>
      <c r="M78" s="114">
        <v>59.3</v>
      </c>
      <c r="N78" s="114">
        <v>1.2</v>
      </c>
      <c r="O78" s="114">
        <v>0.03</v>
      </c>
      <c r="P78" s="114">
        <v>0</v>
      </c>
      <c r="Q78" s="114">
        <v>0.2</v>
      </c>
      <c r="R78" s="114">
        <v>0.7</v>
      </c>
      <c r="S78" s="114">
        <v>25.1</v>
      </c>
      <c r="T78" s="114">
        <v>2.5</v>
      </c>
      <c r="U78" s="114">
        <v>0.06</v>
      </c>
      <c r="V78" s="114">
        <v>1</v>
      </c>
      <c r="W78" s="114">
        <v>27.4</v>
      </c>
      <c r="X78" s="114">
        <v>0.3</v>
      </c>
      <c r="Y78" s="114">
        <v>0.1</v>
      </c>
      <c r="Z78" s="114">
        <v>0.4</v>
      </c>
      <c r="AA78" s="114">
        <v>2.4</v>
      </c>
      <c r="AB78" s="114">
        <v>4.0999999999999996</v>
      </c>
      <c r="AC78" s="114">
        <v>31.4</v>
      </c>
      <c r="AD78" s="114">
        <v>50.4</v>
      </c>
      <c r="AE78" s="114">
        <v>12.7</v>
      </c>
    </row>
    <row r="79" spans="1:31" x14ac:dyDescent="0.35">
      <c r="A79" s="113" t="s">
        <v>37</v>
      </c>
      <c r="B79" s="159"/>
      <c r="C79" s="114">
        <v>19.320000000000004</v>
      </c>
      <c r="D79" s="114">
        <v>0</v>
      </c>
      <c r="E79" s="114">
        <v>0</v>
      </c>
      <c r="F79" s="114">
        <v>19.320000000000004</v>
      </c>
      <c r="G79" s="114">
        <v>6.6</v>
      </c>
      <c r="H79" s="114">
        <v>0</v>
      </c>
      <c r="I79" s="114">
        <v>0</v>
      </c>
      <c r="J79" s="114">
        <v>0.04</v>
      </c>
      <c r="K79" s="114">
        <v>0.05</v>
      </c>
      <c r="L79" s="114">
        <v>0.03</v>
      </c>
      <c r="M79" s="114">
        <v>6.3</v>
      </c>
      <c r="N79" s="114">
        <v>0.09</v>
      </c>
      <c r="O79" s="114">
        <v>0</v>
      </c>
      <c r="P79" s="114">
        <v>0</v>
      </c>
      <c r="Q79" s="114">
        <v>0.1</v>
      </c>
      <c r="R79" s="114">
        <v>0.1</v>
      </c>
      <c r="S79" s="114">
        <v>0.3</v>
      </c>
      <c r="T79" s="114">
        <v>0.09</v>
      </c>
      <c r="U79" s="114">
        <v>0</v>
      </c>
      <c r="V79" s="114">
        <v>0.01</v>
      </c>
      <c r="W79" s="114">
        <v>5.5</v>
      </c>
      <c r="X79" s="114">
        <v>0</v>
      </c>
      <c r="Y79" s="114">
        <v>0</v>
      </c>
      <c r="Z79" s="114">
        <v>0</v>
      </c>
      <c r="AA79" s="114">
        <v>0.01</v>
      </c>
      <c r="AB79" s="114">
        <v>0</v>
      </c>
      <c r="AC79" s="114">
        <v>0</v>
      </c>
      <c r="AD79" s="114">
        <v>0</v>
      </c>
      <c r="AE79" s="114">
        <v>0.1</v>
      </c>
    </row>
    <row r="80" spans="1:31" x14ac:dyDescent="0.35">
      <c r="A80" s="113" t="s">
        <v>175</v>
      </c>
      <c r="B80" s="159"/>
      <c r="C80" s="114">
        <v>437.2</v>
      </c>
      <c r="D80" s="114">
        <v>3.9</v>
      </c>
      <c r="E80" s="114">
        <v>5.4</v>
      </c>
      <c r="F80" s="114">
        <v>435.7</v>
      </c>
      <c r="G80" s="114">
        <v>1.3</v>
      </c>
      <c r="H80" s="114">
        <v>0</v>
      </c>
      <c r="I80" s="114">
        <v>0</v>
      </c>
      <c r="J80" s="114">
        <v>0</v>
      </c>
      <c r="K80" s="114">
        <v>4.7</v>
      </c>
      <c r="L80" s="114">
        <v>45.2</v>
      </c>
      <c r="M80" s="114">
        <v>109.8</v>
      </c>
      <c r="N80" s="114">
        <v>5.8</v>
      </c>
      <c r="O80" s="114">
        <v>1.3</v>
      </c>
      <c r="P80" s="114">
        <v>0.1</v>
      </c>
      <c r="Q80" s="114">
        <v>1.3</v>
      </c>
      <c r="R80" s="114">
        <v>7.5</v>
      </c>
      <c r="S80" s="114">
        <v>7.7</v>
      </c>
      <c r="T80" s="114">
        <v>14</v>
      </c>
      <c r="U80" s="114">
        <v>2.1</v>
      </c>
      <c r="V80" s="114">
        <v>5.9</v>
      </c>
      <c r="W80" s="114">
        <v>51.1</v>
      </c>
      <c r="X80" s="114">
        <v>5.2</v>
      </c>
      <c r="Y80" s="114">
        <v>2.7</v>
      </c>
      <c r="Z80" s="114">
        <v>4.4000000000000004</v>
      </c>
      <c r="AA80" s="114">
        <v>38</v>
      </c>
      <c r="AB80" s="114">
        <v>4.2</v>
      </c>
      <c r="AC80" s="114">
        <v>31.1</v>
      </c>
      <c r="AD80" s="114">
        <v>48.6</v>
      </c>
      <c r="AE80" s="114">
        <v>43.7</v>
      </c>
    </row>
    <row r="81" spans="1:31" x14ac:dyDescent="0.35">
      <c r="A81" s="113" t="s">
        <v>176</v>
      </c>
      <c r="B81" s="159"/>
      <c r="C81" s="114">
        <v>226.36</v>
      </c>
      <c r="D81" s="114">
        <v>0</v>
      </c>
      <c r="E81" s="114">
        <v>0</v>
      </c>
      <c r="F81" s="114">
        <v>226.36</v>
      </c>
      <c r="G81" s="114">
        <v>0</v>
      </c>
      <c r="H81" s="114">
        <v>0</v>
      </c>
      <c r="I81" s="114">
        <v>0</v>
      </c>
      <c r="J81" s="114">
        <v>0</v>
      </c>
      <c r="K81" s="114">
        <v>3.2</v>
      </c>
      <c r="L81" s="114">
        <v>5.0999999999999996</v>
      </c>
      <c r="M81" s="114">
        <v>55.7</v>
      </c>
      <c r="N81" s="114">
        <v>5.9</v>
      </c>
      <c r="O81" s="114">
        <v>0.4</v>
      </c>
      <c r="P81" s="114">
        <v>0.06</v>
      </c>
      <c r="Q81" s="114">
        <v>1.4</v>
      </c>
      <c r="R81" s="114">
        <v>5.6</v>
      </c>
      <c r="S81" s="114">
        <v>9.6</v>
      </c>
      <c r="T81" s="114">
        <v>14.5</v>
      </c>
      <c r="U81" s="114">
        <v>0.8</v>
      </c>
      <c r="V81" s="114">
        <v>2.8</v>
      </c>
      <c r="W81" s="114">
        <v>9.1999999999999993</v>
      </c>
      <c r="X81" s="114">
        <v>1.5</v>
      </c>
      <c r="Y81" s="114">
        <v>1.4</v>
      </c>
      <c r="Z81" s="114">
        <v>2.2999999999999998</v>
      </c>
      <c r="AA81" s="114">
        <v>9.9</v>
      </c>
      <c r="AB81" s="114">
        <v>1.4</v>
      </c>
      <c r="AC81" s="114">
        <v>3.3</v>
      </c>
      <c r="AD81" s="114">
        <v>72.3</v>
      </c>
      <c r="AE81" s="114">
        <v>20</v>
      </c>
    </row>
    <row r="82" spans="1:31" x14ac:dyDescent="0.35">
      <c r="A82" s="113" t="s">
        <v>329</v>
      </c>
      <c r="B82" s="159"/>
      <c r="C82" s="114">
        <v>0.34</v>
      </c>
      <c r="D82" s="114">
        <v>0</v>
      </c>
      <c r="E82" s="114">
        <v>0</v>
      </c>
      <c r="F82" s="114">
        <v>0.34</v>
      </c>
      <c r="G82" s="114">
        <v>0</v>
      </c>
      <c r="H82" s="114">
        <v>0</v>
      </c>
      <c r="I82" s="114">
        <v>0</v>
      </c>
      <c r="J82" s="114">
        <v>0</v>
      </c>
      <c r="K82" s="114">
        <v>0</v>
      </c>
      <c r="L82" s="114">
        <v>0</v>
      </c>
      <c r="M82" s="114">
        <v>0</v>
      </c>
      <c r="N82" s="114">
        <v>0</v>
      </c>
      <c r="O82" s="114">
        <v>0</v>
      </c>
      <c r="P82" s="114">
        <v>0</v>
      </c>
      <c r="Q82" s="114">
        <v>0</v>
      </c>
      <c r="R82" s="114">
        <v>0</v>
      </c>
      <c r="S82" s="114">
        <v>0</v>
      </c>
      <c r="T82" s="114">
        <v>0</v>
      </c>
      <c r="U82" s="114">
        <v>0</v>
      </c>
      <c r="V82" s="114">
        <v>0</v>
      </c>
      <c r="W82" s="114">
        <v>0</v>
      </c>
      <c r="X82" s="114">
        <v>0</v>
      </c>
      <c r="Y82" s="114">
        <v>0</v>
      </c>
      <c r="Z82" s="114">
        <v>0</v>
      </c>
      <c r="AA82" s="114">
        <v>0</v>
      </c>
      <c r="AB82" s="114">
        <v>0</v>
      </c>
      <c r="AC82" s="114">
        <v>0</v>
      </c>
      <c r="AD82" s="114">
        <v>0.34</v>
      </c>
      <c r="AE82" s="114">
        <v>0</v>
      </c>
    </row>
    <row r="83" spans="1:31" x14ac:dyDescent="0.35">
      <c r="A83" s="118"/>
      <c r="B83" s="118"/>
      <c r="C83" s="128">
        <f>SUM(C75:C82)</f>
        <v>2937.7799999999997</v>
      </c>
      <c r="D83" s="128">
        <f t="shared" ref="D83:AE83" si="8">SUM(D75:D82)</f>
        <v>34.9</v>
      </c>
      <c r="E83" s="128">
        <f t="shared" si="8"/>
        <v>885.49999999999989</v>
      </c>
      <c r="F83" s="128">
        <f t="shared" si="8"/>
        <v>2087.1799999999998</v>
      </c>
      <c r="G83" s="128">
        <f t="shared" si="8"/>
        <v>408.20000000000005</v>
      </c>
      <c r="H83" s="128">
        <f t="shared" si="8"/>
        <v>398.59999999999997</v>
      </c>
      <c r="I83" s="128">
        <f t="shared" si="8"/>
        <v>99.3</v>
      </c>
      <c r="J83" s="128">
        <f t="shared" si="8"/>
        <v>23.31</v>
      </c>
      <c r="K83" s="128">
        <f t="shared" si="8"/>
        <v>15.23</v>
      </c>
      <c r="L83" s="128">
        <f t="shared" si="8"/>
        <v>68.73</v>
      </c>
      <c r="M83" s="128">
        <f t="shared" si="8"/>
        <v>290.63</v>
      </c>
      <c r="N83" s="128">
        <f t="shared" si="8"/>
        <v>15.49</v>
      </c>
      <c r="O83" s="128">
        <f t="shared" si="8"/>
        <v>1.8000000000000003</v>
      </c>
      <c r="P83" s="128">
        <f t="shared" si="8"/>
        <v>0.21000000000000002</v>
      </c>
      <c r="Q83" s="128">
        <f t="shared" si="8"/>
        <v>3.1</v>
      </c>
      <c r="R83" s="128">
        <f t="shared" si="8"/>
        <v>14.01</v>
      </c>
      <c r="S83" s="128">
        <f t="shared" si="8"/>
        <v>48.6</v>
      </c>
      <c r="T83" s="128">
        <f t="shared" si="8"/>
        <v>36.39</v>
      </c>
      <c r="U83" s="128">
        <f t="shared" si="8"/>
        <v>3.46</v>
      </c>
      <c r="V83" s="128">
        <f t="shared" si="8"/>
        <v>27.710000000000004</v>
      </c>
      <c r="W83" s="128">
        <f t="shared" si="8"/>
        <v>117.00000000000001</v>
      </c>
      <c r="X83" s="128">
        <f t="shared" si="8"/>
        <v>8.7100000000000009</v>
      </c>
      <c r="Y83" s="128">
        <f t="shared" si="8"/>
        <v>4.51</v>
      </c>
      <c r="Z83" s="128">
        <f t="shared" si="8"/>
        <v>8.2199999999999989</v>
      </c>
      <c r="AA83" s="128">
        <f t="shared" si="8"/>
        <v>56.11</v>
      </c>
      <c r="AB83" s="128">
        <f t="shared" si="8"/>
        <v>13.1</v>
      </c>
      <c r="AC83" s="128">
        <f t="shared" si="8"/>
        <v>111.12999999999998</v>
      </c>
      <c r="AD83" s="128">
        <f t="shared" si="8"/>
        <v>232.93999999999997</v>
      </c>
      <c r="AE83" s="128">
        <f t="shared" si="8"/>
        <v>80.69</v>
      </c>
    </row>
    <row r="84" spans="1:31" ht="15" customHeight="1" x14ac:dyDescent="0.35">
      <c r="A84" s="113" t="s">
        <v>327</v>
      </c>
      <c r="B84" s="159">
        <v>2014</v>
      </c>
      <c r="C84" s="114">
        <v>736.30499999999995</v>
      </c>
      <c r="D84" s="114">
        <v>3.1</v>
      </c>
      <c r="E84" s="114">
        <v>320.39999999999998</v>
      </c>
      <c r="F84" s="114">
        <v>419.00499999999994</v>
      </c>
      <c r="G84" s="114">
        <v>0.9</v>
      </c>
      <c r="H84" s="114">
        <v>373.1</v>
      </c>
      <c r="I84" s="114">
        <v>44.4</v>
      </c>
      <c r="J84" s="114">
        <v>0.2</v>
      </c>
      <c r="K84" s="114">
        <v>0.02</v>
      </c>
      <c r="L84" s="114">
        <v>0.2</v>
      </c>
      <c r="M84" s="114">
        <v>0.02</v>
      </c>
      <c r="N84" s="114">
        <v>4.0000000000000001E-3</v>
      </c>
      <c r="O84" s="114">
        <v>0</v>
      </c>
      <c r="P84" s="114">
        <v>0</v>
      </c>
      <c r="Q84" s="114">
        <v>0</v>
      </c>
      <c r="R84" s="114">
        <v>0</v>
      </c>
      <c r="S84" s="114">
        <v>0</v>
      </c>
      <c r="T84" s="114">
        <v>0</v>
      </c>
      <c r="U84" s="114">
        <v>0</v>
      </c>
      <c r="V84" s="114">
        <v>1E-3</v>
      </c>
      <c r="W84" s="114">
        <v>0</v>
      </c>
      <c r="X84" s="114">
        <v>0</v>
      </c>
      <c r="Y84" s="114">
        <v>0.02</v>
      </c>
      <c r="Z84" s="114">
        <v>0</v>
      </c>
      <c r="AA84" s="114">
        <v>0</v>
      </c>
      <c r="AB84" s="114">
        <v>0</v>
      </c>
      <c r="AC84" s="114">
        <v>0.04</v>
      </c>
      <c r="AD84" s="114">
        <v>0</v>
      </c>
      <c r="AE84" s="114">
        <v>0.1</v>
      </c>
    </row>
    <row r="85" spans="1:31" x14ac:dyDescent="0.35">
      <c r="A85" s="113" t="s">
        <v>328</v>
      </c>
      <c r="B85" s="159"/>
      <c r="C85" s="114">
        <v>773.81999999999994</v>
      </c>
      <c r="D85" s="114">
        <v>9.9</v>
      </c>
      <c r="E85" s="114">
        <v>201.1</v>
      </c>
      <c r="F85" s="114">
        <v>582.61999999999989</v>
      </c>
      <c r="G85" s="114">
        <v>301.2</v>
      </c>
      <c r="H85" s="114">
        <v>10.3</v>
      </c>
      <c r="I85" s="114">
        <v>37.4</v>
      </c>
      <c r="J85" s="114">
        <v>12.5</v>
      </c>
      <c r="K85" s="114">
        <v>1.4</v>
      </c>
      <c r="L85" s="114">
        <v>15.9</v>
      </c>
      <c r="M85" s="114">
        <v>48.2</v>
      </c>
      <c r="N85" s="114">
        <v>2.2999999999999998</v>
      </c>
      <c r="O85" s="114">
        <v>0.1</v>
      </c>
      <c r="P85" s="114">
        <v>0.02</v>
      </c>
      <c r="Q85" s="114">
        <v>0.2</v>
      </c>
      <c r="R85" s="114">
        <v>0.5</v>
      </c>
      <c r="S85" s="114">
        <v>4.7</v>
      </c>
      <c r="T85" s="114">
        <v>4.4000000000000004</v>
      </c>
      <c r="U85" s="114">
        <v>0.1</v>
      </c>
      <c r="V85" s="114">
        <v>15.2</v>
      </c>
      <c r="W85" s="114">
        <v>17.600000000000001</v>
      </c>
      <c r="X85" s="114">
        <v>1.7</v>
      </c>
      <c r="Y85" s="114">
        <v>0.2</v>
      </c>
      <c r="Z85" s="114">
        <v>1</v>
      </c>
      <c r="AA85" s="114">
        <v>1.9</v>
      </c>
      <c r="AB85" s="114">
        <v>3.6</v>
      </c>
      <c r="AC85" s="114">
        <v>40.9</v>
      </c>
      <c r="AD85" s="114">
        <v>58.9</v>
      </c>
      <c r="AE85" s="114">
        <v>2.4</v>
      </c>
    </row>
    <row r="86" spans="1:31" x14ac:dyDescent="0.35">
      <c r="A86" s="113" t="s">
        <v>183</v>
      </c>
      <c r="B86" s="159"/>
      <c r="C86" s="114">
        <v>228.67100000000002</v>
      </c>
      <c r="D86" s="114">
        <v>18.600000000000001</v>
      </c>
      <c r="E86" s="114">
        <v>116.7</v>
      </c>
      <c r="F86" s="114">
        <v>130.571</v>
      </c>
      <c r="G86" s="114">
        <v>81.3</v>
      </c>
      <c r="H86" s="114">
        <v>28.2</v>
      </c>
      <c r="I86" s="114">
        <v>0.2</v>
      </c>
      <c r="J86" s="114">
        <v>0.1</v>
      </c>
      <c r="K86" s="114">
        <v>0.1</v>
      </c>
      <c r="L86" s="114">
        <v>1</v>
      </c>
      <c r="M86" s="114">
        <v>5.7</v>
      </c>
      <c r="N86" s="114">
        <v>0.2</v>
      </c>
      <c r="O86" s="114">
        <v>0</v>
      </c>
      <c r="P86" s="114">
        <v>0</v>
      </c>
      <c r="Q86" s="114">
        <v>0</v>
      </c>
      <c r="R86" s="114">
        <v>0.01</v>
      </c>
      <c r="S86" s="114">
        <v>0.7</v>
      </c>
      <c r="T86" s="114">
        <v>0.1</v>
      </c>
      <c r="U86" s="114">
        <v>0</v>
      </c>
      <c r="V86" s="114">
        <v>1.2</v>
      </c>
      <c r="W86" s="114">
        <v>3.5</v>
      </c>
      <c r="X86" s="114">
        <v>0.04</v>
      </c>
      <c r="Y86" s="114">
        <v>1E-3</v>
      </c>
      <c r="Z86" s="114">
        <v>0.02</v>
      </c>
      <c r="AA86" s="114">
        <v>4.0999999999999996</v>
      </c>
      <c r="AB86" s="114">
        <v>0.1</v>
      </c>
      <c r="AC86" s="114">
        <v>0.3</v>
      </c>
      <c r="AD86" s="114">
        <v>2.4</v>
      </c>
      <c r="AE86" s="114">
        <v>1.3</v>
      </c>
    </row>
    <row r="87" spans="1:31" x14ac:dyDescent="0.35">
      <c r="A87" s="113" t="s">
        <v>36</v>
      </c>
      <c r="B87" s="159"/>
      <c r="C87" s="114">
        <v>510.74000000000007</v>
      </c>
      <c r="D87" s="114">
        <v>2.2000000000000002</v>
      </c>
      <c r="E87" s="114">
        <v>212.8</v>
      </c>
      <c r="F87" s="114">
        <v>300.14</v>
      </c>
      <c r="G87" s="114">
        <v>11.7</v>
      </c>
      <c r="H87" s="114">
        <v>7.6</v>
      </c>
      <c r="I87" s="114">
        <v>24.1</v>
      </c>
      <c r="J87" s="114">
        <v>13.1</v>
      </c>
      <c r="K87" s="114">
        <v>6.9</v>
      </c>
      <c r="L87" s="114">
        <v>8.1</v>
      </c>
      <c r="M87" s="114">
        <v>58.9</v>
      </c>
      <c r="N87" s="114">
        <v>1.1000000000000001</v>
      </c>
      <c r="O87" s="114">
        <v>0.03</v>
      </c>
      <c r="P87" s="114">
        <v>0.01</v>
      </c>
      <c r="Q87" s="114">
        <v>0.2</v>
      </c>
      <c r="R87" s="114">
        <v>0.7</v>
      </c>
      <c r="S87" s="114">
        <v>23.9</v>
      </c>
      <c r="T87" s="114">
        <v>2.2000000000000002</v>
      </c>
      <c r="U87" s="114">
        <v>0.1</v>
      </c>
      <c r="V87" s="114">
        <v>1.2</v>
      </c>
      <c r="W87" s="114">
        <v>28.4</v>
      </c>
      <c r="X87" s="114">
        <v>0.2</v>
      </c>
      <c r="Y87" s="114">
        <v>0.1</v>
      </c>
      <c r="Z87" s="114">
        <v>0.5</v>
      </c>
      <c r="AA87" s="114">
        <v>2.5</v>
      </c>
      <c r="AB87" s="114">
        <v>4</v>
      </c>
      <c r="AC87" s="114">
        <v>33.4</v>
      </c>
      <c r="AD87" s="114">
        <v>58.1</v>
      </c>
      <c r="AE87" s="114">
        <v>13.1</v>
      </c>
    </row>
    <row r="88" spans="1:31" x14ac:dyDescent="0.35">
      <c r="A88" s="113" t="s">
        <v>37</v>
      </c>
      <c r="B88" s="159"/>
      <c r="C88" s="114">
        <v>19.895</v>
      </c>
      <c r="D88" s="114">
        <v>0</v>
      </c>
      <c r="E88" s="114">
        <v>0</v>
      </c>
      <c r="F88" s="114">
        <v>19.895</v>
      </c>
      <c r="G88" s="114">
        <v>7.4</v>
      </c>
      <c r="H88" s="114">
        <v>0</v>
      </c>
      <c r="I88" s="114">
        <v>0</v>
      </c>
      <c r="J88" s="114">
        <v>0.01</v>
      </c>
      <c r="K88" s="114">
        <v>0.1</v>
      </c>
      <c r="L88" s="114">
        <v>0.01</v>
      </c>
      <c r="M88" s="114">
        <v>6.1</v>
      </c>
      <c r="N88" s="114">
        <v>0.04</v>
      </c>
      <c r="O88" s="114">
        <v>3.0000000000000001E-3</v>
      </c>
      <c r="P88" s="114">
        <v>0</v>
      </c>
      <c r="Q88" s="114">
        <v>0.2</v>
      </c>
      <c r="R88" s="114">
        <v>0.2</v>
      </c>
      <c r="S88" s="114">
        <v>0.4</v>
      </c>
      <c r="T88" s="114">
        <v>0.1</v>
      </c>
      <c r="U88" s="114">
        <v>0</v>
      </c>
      <c r="V88" s="114">
        <v>0.02</v>
      </c>
      <c r="W88" s="114">
        <v>5.2</v>
      </c>
      <c r="X88" s="114">
        <v>0</v>
      </c>
      <c r="Y88" s="114">
        <v>0</v>
      </c>
      <c r="Z88" s="114">
        <v>0</v>
      </c>
      <c r="AA88" s="114">
        <v>0.01</v>
      </c>
      <c r="AB88" s="114">
        <v>0</v>
      </c>
      <c r="AC88" s="114">
        <v>2E-3</v>
      </c>
      <c r="AD88" s="114">
        <v>0</v>
      </c>
      <c r="AE88" s="114">
        <v>0.1</v>
      </c>
    </row>
    <row r="89" spans="1:31" x14ac:dyDescent="0.35">
      <c r="A89" s="113" t="s">
        <v>175</v>
      </c>
      <c r="B89" s="159"/>
      <c r="C89" s="114">
        <v>437.2</v>
      </c>
      <c r="D89" s="114">
        <v>3.1</v>
      </c>
      <c r="E89" s="114">
        <v>2.8</v>
      </c>
      <c r="F89" s="114">
        <v>437.5</v>
      </c>
      <c r="G89" s="114">
        <v>1.1000000000000001</v>
      </c>
      <c r="H89" s="114">
        <v>0</v>
      </c>
      <c r="I89" s="114">
        <v>0</v>
      </c>
      <c r="J89" s="114">
        <v>0</v>
      </c>
      <c r="K89" s="114">
        <v>5.5</v>
      </c>
      <c r="L89" s="114">
        <v>45.6</v>
      </c>
      <c r="M89" s="114">
        <v>107.7</v>
      </c>
      <c r="N89" s="114">
        <v>5.3</v>
      </c>
      <c r="O89" s="114">
        <v>0.5</v>
      </c>
      <c r="P89" s="114">
        <v>0.1</v>
      </c>
      <c r="Q89" s="114">
        <v>1.4</v>
      </c>
      <c r="R89" s="114">
        <v>6</v>
      </c>
      <c r="S89" s="114">
        <v>7</v>
      </c>
      <c r="T89" s="114">
        <v>14.3</v>
      </c>
      <c r="U89" s="114">
        <v>1.6</v>
      </c>
      <c r="V89" s="114">
        <v>6.8</v>
      </c>
      <c r="W89" s="114">
        <v>55.1</v>
      </c>
      <c r="X89" s="114">
        <v>2.2000000000000002</v>
      </c>
      <c r="Y89" s="114">
        <v>2.5</v>
      </c>
      <c r="Z89" s="114">
        <v>4.5</v>
      </c>
      <c r="AA89" s="114">
        <v>39</v>
      </c>
      <c r="AB89" s="114">
        <v>4.4000000000000004</v>
      </c>
      <c r="AC89" s="114">
        <v>31.1</v>
      </c>
      <c r="AD89" s="114">
        <v>50.4</v>
      </c>
      <c r="AE89" s="114">
        <v>45.4</v>
      </c>
    </row>
    <row r="90" spans="1:31" x14ac:dyDescent="0.35">
      <c r="A90" s="113" t="s">
        <v>176</v>
      </c>
      <c r="B90" s="159"/>
      <c r="C90" s="114">
        <v>229.1</v>
      </c>
      <c r="D90" s="114">
        <v>0</v>
      </c>
      <c r="E90" s="114">
        <v>0</v>
      </c>
      <c r="F90" s="114">
        <v>229.1</v>
      </c>
      <c r="G90" s="114">
        <v>0</v>
      </c>
      <c r="H90" s="114">
        <v>0</v>
      </c>
      <c r="I90" s="114">
        <v>0</v>
      </c>
      <c r="J90" s="114">
        <v>0</v>
      </c>
      <c r="K90" s="114">
        <v>3.3</v>
      </c>
      <c r="L90" s="114">
        <v>6.6</v>
      </c>
      <c r="M90" s="114">
        <v>56.9</v>
      </c>
      <c r="N90" s="114">
        <v>5.2</v>
      </c>
      <c r="O90" s="114">
        <v>0.4</v>
      </c>
      <c r="P90" s="114">
        <v>0.1</v>
      </c>
      <c r="Q90" s="114">
        <v>1.5</v>
      </c>
      <c r="R90" s="114">
        <v>5.4</v>
      </c>
      <c r="S90" s="114">
        <v>9.8000000000000007</v>
      </c>
      <c r="T90" s="114">
        <v>15.2</v>
      </c>
      <c r="U90" s="114">
        <v>0.8</v>
      </c>
      <c r="V90" s="114">
        <v>3.5</v>
      </c>
      <c r="W90" s="114">
        <v>9.1999999999999993</v>
      </c>
      <c r="X90" s="114">
        <v>1.4</v>
      </c>
      <c r="Y90" s="114">
        <v>1.3</v>
      </c>
      <c r="Z90" s="114">
        <v>2.9</v>
      </c>
      <c r="AA90" s="114">
        <v>11</v>
      </c>
      <c r="AB90" s="114">
        <v>1.1000000000000001</v>
      </c>
      <c r="AC90" s="114">
        <v>3.2</v>
      </c>
      <c r="AD90" s="114">
        <v>67.2</v>
      </c>
      <c r="AE90" s="114">
        <v>23.1</v>
      </c>
    </row>
    <row r="91" spans="1:31" x14ac:dyDescent="0.35">
      <c r="A91" s="113" t="s">
        <v>329</v>
      </c>
      <c r="B91" s="159"/>
      <c r="C91" s="114">
        <v>0.34</v>
      </c>
      <c r="D91" s="114">
        <v>0</v>
      </c>
      <c r="E91" s="114">
        <v>0</v>
      </c>
      <c r="F91" s="114">
        <v>0.34</v>
      </c>
      <c r="G91" s="114">
        <v>0</v>
      </c>
      <c r="H91" s="114">
        <v>0</v>
      </c>
      <c r="I91" s="114">
        <v>0</v>
      </c>
      <c r="J91" s="114">
        <v>0</v>
      </c>
      <c r="K91" s="114">
        <v>0</v>
      </c>
      <c r="L91" s="114">
        <v>0</v>
      </c>
      <c r="M91" s="114">
        <v>0</v>
      </c>
      <c r="N91" s="114">
        <v>0</v>
      </c>
      <c r="O91" s="114">
        <v>0</v>
      </c>
      <c r="P91" s="114">
        <v>0</v>
      </c>
      <c r="Q91" s="114">
        <v>0</v>
      </c>
      <c r="R91" s="114">
        <v>0</v>
      </c>
      <c r="S91" s="114">
        <v>0</v>
      </c>
      <c r="T91" s="114">
        <v>0</v>
      </c>
      <c r="U91" s="114">
        <v>0</v>
      </c>
      <c r="V91" s="114">
        <v>0</v>
      </c>
      <c r="W91" s="114">
        <v>0</v>
      </c>
      <c r="X91" s="114">
        <v>0</v>
      </c>
      <c r="Y91" s="114">
        <v>0</v>
      </c>
      <c r="Z91" s="114">
        <v>0</v>
      </c>
      <c r="AA91" s="114">
        <v>0</v>
      </c>
      <c r="AB91" s="114">
        <v>0</v>
      </c>
      <c r="AC91" s="114">
        <v>0</v>
      </c>
      <c r="AD91" s="114">
        <v>0.34</v>
      </c>
      <c r="AE91" s="114">
        <v>0</v>
      </c>
    </row>
    <row r="92" spans="1:31" x14ac:dyDescent="0.35">
      <c r="A92" s="118"/>
      <c r="B92" s="118"/>
      <c r="C92" s="128">
        <f>SUM(C84:C91)</f>
        <v>2936.0709999999999</v>
      </c>
      <c r="D92" s="128">
        <f t="shared" ref="D92:AE92" si="9">SUM(D84:D91)</f>
        <v>36.900000000000006</v>
      </c>
      <c r="E92" s="128">
        <f t="shared" si="9"/>
        <v>853.8</v>
      </c>
      <c r="F92" s="128">
        <f t="shared" si="9"/>
        <v>2119.1709999999998</v>
      </c>
      <c r="G92" s="128">
        <f t="shared" si="9"/>
        <v>403.59999999999997</v>
      </c>
      <c r="H92" s="128">
        <f t="shared" si="9"/>
        <v>419.20000000000005</v>
      </c>
      <c r="I92" s="128">
        <f t="shared" si="9"/>
        <v>106.1</v>
      </c>
      <c r="J92" s="128">
        <f t="shared" si="9"/>
        <v>25.91</v>
      </c>
      <c r="K92" s="128">
        <f t="shared" si="9"/>
        <v>17.32</v>
      </c>
      <c r="L92" s="128">
        <f t="shared" si="9"/>
        <v>77.41</v>
      </c>
      <c r="M92" s="128">
        <f t="shared" si="9"/>
        <v>283.52</v>
      </c>
      <c r="N92" s="128">
        <f t="shared" si="9"/>
        <v>14.143999999999998</v>
      </c>
      <c r="O92" s="128">
        <f t="shared" si="9"/>
        <v>1.0329999999999999</v>
      </c>
      <c r="P92" s="128">
        <f t="shared" si="9"/>
        <v>0.23</v>
      </c>
      <c r="Q92" s="128">
        <f t="shared" si="9"/>
        <v>3.5</v>
      </c>
      <c r="R92" s="128">
        <f t="shared" si="9"/>
        <v>12.81</v>
      </c>
      <c r="S92" s="128">
        <f t="shared" si="9"/>
        <v>46.5</v>
      </c>
      <c r="T92" s="128">
        <f t="shared" si="9"/>
        <v>36.299999999999997</v>
      </c>
      <c r="U92" s="128">
        <f t="shared" si="9"/>
        <v>2.6</v>
      </c>
      <c r="V92" s="128">
        <f t="shared" si="9"/>
        <v>27.920999999999999</v>
      </c>
      <c r="W92" s="128">
        <f t="shared" si="9"/>
        <v>119.00000000000001</v>
      </c>
      <c r="X92" s="128">
        <f t="shared" si="9"/>
        <v>5.5400000000000009</v>
      </c>
      <c r="Y92" s="128">
        <f t="shared" si="9"/>
        <v>4.1210000000000004</v>
      </c>
      <c r="Z92" s="128">
        <f t="shared" si="9"/>
        <v>8.92</v>
      </c>
      <c r="AA92" s="128">
        <f t="shared" si="9"/>
        <v>58.51</v>
      </c>
      <c r="AB92" s="128">
        <f t="shared" si="9"/>
        <v>13.200000000000001</v>
      </c>
      <c r="AC92" s="128">
        <f t="shared" si="9"/>
        <v>108.94199999999999</v>
      </c>
      <c r="AD92" s="128">
        <f t="shared" si="9"/>
        <v>237.34</v>
      </c>
      <c r="AE92" s="128">
        <f t="shared" si="9"/>
        <v>85.5</v>
      </c>
    </row>
    <row r="93" spans="1:31" ht="15" customHeight="1" x14ac:dyDescent="0.35">
      <c r="A93" s="113" t="s">
        <v>327</v>
      </c>
      <c r="B93" s="159">
        <v>2015</v>
      </c>
      <c r="C93" s="114">
        <v>750.56499999999994</v>
      </c>
      <c r="D93" s="114">
        <v>4.0999999999999996</v>
      </c>
      <c r="E93" s="114">
        <v>349.7</v>
      </c>
      <c r="F93" s="114">
        <v>404.96499999999997</v>
      </c>
      <c r="G93" s="114">
        <v>0.8</v>
      </c>
      <c r="H93" s="114">
        <v>358.3</v>
      </c>
      <c r="I93" s="114">
        <v>45.2</v>
      </c>
      <c r="J93" s="114">
        <v>0.3</v>
      </c>
      <c r="K93" s="114">
        <v>0.01</v>
      </c>
      <c r="L93" s="114">
        <v>0.2</v>
      </c>
      <c r="M93" s="114">
        <v>0.01</v>
      </c>
      <c r="N93" s="114">
        <v>3.0000000000000001E-3</v>
      </c>
      <c r="O93" s="114">
        <v>0</v>
      </c>
      <c r="P93" s="114">
        <v>0</v>
      </c>
      <c r="Q93" s="114">
        <v>1E-3</v>
      </c>
      <c r="R93" s="114">
        <v>0</v>
      </c>
      <c r="S93" s="114">
        <v>0</v>
      </c>
      <c r="T93" s="114">
        <v>0</v>
      </c>
      <c r="U93" s="114">
        <v>0</v>
      </c>
      <c r="V93" s="114">
        <v>1E-3</v>
      </c>
      <c r="W93" s="114">
        <v>0</v>
      </c>
      <c r="X93" s="114">
        <v>0</v>
      </c>
      <c r="Y93" s="114">
        <v>0</v>
      </c>
      <c r="Z93" s="114">
        <v>0</v>
      </c>
      <c r="AA93" s="114">
        <v>0</v>
      </c>
      <c r="AB93" s="114">
        <v>0</v>
      </c>
      <c r="AC93" s="114">
        <v>0.04</v>
      </c>
      <c r="AD93" s="114">
        <v>0</v>
      </c>
      <c r="AE93" s="114">
        <v>0.1</v>
      </c>
    </row>
    <row r="94" spans="1:31" x14ac:dyDescent="0.35">
      <c r="A94" s="113" t="s">
        <v>328</v>
      </c>
      <c r="B94" s="159"/>
      <c r="C94" s="114">
        <v>759.10300000000018</v>
      </c>
      <c r="D94" s="114">
        <v>10.199999999999999</v>
      </c>
      <c r="E94" s="114">
        <v>214</v>
      </c>
      <c r="F94" s="114">
        <v>555.30300000000022</v>
      </c>
      <c r="G94" s="114">
        <v>277.5</v>
      </c>
      <c r="H94" s="114">
        <v>10.5</v>
      </c>
      <c r="I94" s="114">
        <v>38.5</v>
      </c>
      <c r="J94" s="114">
        <v>13.3</v>
      </c>
      <c r="K94" s="114">
        <v>1.6</v>
      </c>
      <c r="L94" s="114">
        <v>15.8</v>
      </c>
      <c r="M94" s="114">
        <v>41.5</v>
      </c>
      <c r="N94" s="114">
        <v>1.5</v>
      </c>
      <c r="O94" s="114">
        <v>0.1</v>
      </c>
      <c r="P94" s="114">
        <v>3.0000000000000001E-3</v>
      </c>
      <c r="Q94" s="114">
        <v>0.3</v>
      </c>
      <c r="R94" s="114">
        <v>0.4</v>
      </c>
      <c r="S94" s="114">
        <v>4</v>
      </c>
      <c r="T94" s="114">
        <v>4.3</v>
      </c>
      <c r="U94" s="114">
        <v>0.1</v>
      </c>
      <c r="V94" s="114">
        <v>12</v>
      </c>
      <c r="W94" s="114">
        <v>16.600000000000001</v>
      </c>
      <c r="X94" s="114">
        <v>1.3</v>
      </c>
      <c r="Y94" s="114">
        <v>0.2</v>
      </c>
      <c r="Z94" s="114">
        <v>0.6</v>
      </c>
      <c r="AA94" s="114">
        <v>2.1</v>
      </c>
      <c r="AB94" s="114">
        <v>4.7</v>
      </c>
      <c r="AC94" s="114">
        <v>41.5</v>
      </c>
      <c r="AD94" s="114">
        <v>63.7</v>
      </c>
      <c r="AE94" s="114">
        <v>3.2</v>
      </c>
    </row>
    <row r="95" spans="1:31" x14ac:dyDescent="0.35">
      <c r="A95" s="113" t="s">
        <v>183</v>
      </c>
      <c r="B95" s="159"/>
      <c r="C95" s="114">
        <v>237.35199999999992</v>
      </c>
      <c r="D95" s="114">
        <v>17.8</v>
      </c>
      <c r="E95" s="114">
        <v>116.8</v>
      </c>
      <c r="F95" s="114">
        <v>138.35199999999995</v>
      </c>
      <c r="G95" s="114">
        <v>84.6</v>
      </c>
      <c r="H95" s="114">
        <v>27.4</v>
      </c>
      <c r="I95" s="114">
        <v>0.2</v>
      </c>
      <c r="J95" s="114">
        <v>0.1</v>
      </c>
      <c r="K95" s="114">
        <v>0.1</v>
      </c>
      <c r="L95" s="114">
        <v>1.6</v>
      </c>
      <c r="M95" s="114">
        <v>7.1</v>
      </c>
      <c r="N95" s="114">
        <v>0.1</v>
      </c>
      <c r="O95" s="114">
        <v>0</v>
      </c>
      <c r="P95" s="114">
        <v>0</v>
      </c>
      <c r="Q95" s="114">
        <v>0</v>
      </c>
      <c r="R95" s="114">
        <v>1E-3</v>
      </c>
      <c r="S95" s="114">
        <v>0.5</v>
      </c>
      <c r="T95" s="114">
        <v>0.1</v>
      </c>
      <c r="U95" s="114">
        <v>0</v>
      </c>
      <c r="V95" s="114">
        <v>1.2</v>
      </c>
      <c r="W95" s="114">
        <v>5</v>
      </c>
      <c r="X95" s="114">
        <v>0.04</v>
      </c>
      <c r="Y95" s="114">
        <v>1E-3</v>
      </c>
      <c r="Z95" s="114">
        <v>0.01</v>
      </c>
      <c r="AA95" s="114">
        <v>6</v>
      </c>
      <c r="AB95" s="114">
        <v>0.1</v>
      </c>
      <c r="AC95" s="114">
        <v>0.2</v>
      </c>
      <c r="AD95" s="114">
        <v>2.5</v>
      </c>
      <c r="AE95" s="114">
        <v>1.5</v>
      </c>
    </row>
    <row r="96" spans="1:31" x14ac:dyDescent="0.35">
      <c r="A96" s="113" t="s">
        <v>36</v>
      </c>
      <c r="B96" s="159"/>
      <c r="C96" s="114">
        <v>498.92500000000001</v>
      </c>
      <c r="D96" s="114">
        <v>3.2</v>
      </c>
      <c r="E96" s="114">
        <v>194.4</v>
      </c>
      <c r="F96" s="114">
        <v>307.72500000000002</v>
      </c>
      <c r="G96" s="114">
        <v>13.1</v>
      </c>
      <c r="H96" s="114">
        <v>7.9</v>
      </c>
      <c r="I96" s="114">
        <v>25.2</v>
      </c>
      <c r="J96" s="114">
        <v>11.7</v>
      </c>
      <c r="K96" s="114">
        <v>5</v>
      </c>
      <c r="L96" s="114">
        <v>8.4</v>
      </c>
      <c r="M96" s="114">
        <v>56.6</v>
      </c>
      <c r="N96" s="114">
        <v>1.1000000000000001</v>
      </c>
      <c r="O96" s="114">
        <v>0.02</v>
      </c>
      <c r="P96" s="114">
        <v>5.0000000000000001E-3</v>
      </c>
      <c r="Q96" s="114">
        <v>0.2</v>
      </c>
      <c r="R96" s="114">
        <v>0.7</v>
      </c>
      <c r="S96" s="114">
        <v>22.9</v>
      </c>
      <c r="T96" s="114">
        <v>2.2999999999999998</v>
      </c>
      <c r="U96" s="114">
        <v>0.1</v>
      </c>
      <c r="V96" s="114">
        <v>0.8</v>
      </c>
      <c r="W96" s="114">
        <v>27.7</v>
      </c>
      <c r="X96" s="114">
        <v>0.3</v>
      </c>
      <c r="Y96" s="114">
        <v>0.1</v>
      </c>
      <c r="Z96" s="114">
        <v>0.4</v>
      </c>
      <c r="AA96" s="114">
        <v>3.4</v>
      </c>
      <c r="AB96" s="114">
        <v>5.3</v>
      </c>
      <c r="AC96" s="114">
        <v>32.5</v>
      </c>
      <c r="AD96" s="114">
        <v>69.7</v>
      </c>
      <c r="AE96" s="114">
        <v>12.3</v>
      </c>
    </row>
    <row r="97" spans="1:31" x14ac:dyDescent="0.35">
      <c r="A97" s="113" t="s">
        <v>37</v>
      </c>
      <c r="B97" s="159"/>
      <c r="C97" s="114">
        <v>22.295200000000005</v>
      </c>
      <c r="D97" s="114">
        <v>0</v>
      </c>
      <c r="E97" s="114">
        <v>0</v>
      </c>
      <c r="F97" s="114">
        <v>22.295200000000005</v>
      </c>
      <c r="G97" s="114">
        <v>7.3</v>
      </c>
      <c r="H97" s="114">
        <v>0</v>
      </c>
      <c r="I97" s="114">
        <v>0.1</v>
      </c>
      <c r="J97" s="114">
        <v>0.02</v>
      </c>
      <c r="K97" s="114">
        <v>0.1</v>
      </c>
      <c r="L97" s="114">
        <v>2.0000000000000001E-4</v>
      </c>
      <c r="M97" s="114">
        <v>7.4</v>
      </c>
      <c r="N97" s="114">
        <v>0.1</v>
      </c>
      <c r="O97" s="114">
        <v>1E-3</v>
      </c>
      <c r="P97" s="114">
        <v>0</v>
      </c>
      <c r="Q97" s="114">
        <v>0.4</v>
      </c>
      <c r="R97" s="114">
        <v>0.1</v>
      </c>
      <c r="S97" s="114">
        <v>0.5</v>
      </c>
      <c r="T97" s="114">
        <v>0.2</v>
      </c>
      <c r="U97" s="114">
        <v>0</v>
      </c>
      <c r="V97" s="114">
        <v>0.02</v>
      </c>
      <c r="W97" s="114">
        <v>6</v>
      </c>
      <c r="X97" s="114">
        <v>0</v>
      </c>
      <c r="Y97" s="114">
        <v>0</v>
      </c>
      <c r="Z97" s="114">
        <v>0</v>
      </c>
      <c r="AA97" s="114">
        <v>0.01</v>
      </c>
      <c r="AB97" s="114">
        <v>0</v>
      </c>
      <c r="AC97" s="114">
        <v>4.0000000000000001E-3</v>
      </c>
      <c r="AD97" s="114">
        <v>0.01</v>
      </c>
      <c r="AE97" s="114">
        <v>0.03</v>
      </c>
    </row>
    <row r="98" spans="1:31" x14ac:dyDescent="0.35">
      <c r="A98" s="113" t="s">
        <v>175</v>
      </c>
      <c r="B98" s="159"/>
      <c r="C98" s="114">
        <v>436.2</v>
      </c>
      <c r="D98" s="114">
        <v>3</v>
      </c>
      <c r="E98" s="114">
        <v>5.6</v>
      </c>
      <c r="F98" s="114">
        <v>433.59999999999997</v>
      </c>
      <c r="G98" s="114">
        <v>0.9</v>
      </c>
      <c r="H98" s="114">
        <v>0</v>
      </c>
      <c r="I98" s="114">
        <v>0</v>
      </c>
      <c r="J98" s="114">
        <v>0</v>
      </c>
      <c r="K98" s="114">
        <v>5.8</v>
      </c>
      <c r="L98" s="114">
        <v>46.7</v>
      </c>
      <c r="M98" s="114">
        <v>105.1</v>
      </c>
      <c r="N98" s="114">
        <v>5.3</v>
      </c>
      <c r="O98" s="114">
        <v>0.5</v>
      </c>
      <c r="P98" s="114">
        <v>0.1</v>
      </c>
      <c r="Q98" s="114">
        <v>1.3</v>
      </c>
      <c r="R98" s="114">
        <v>6.1</v>
      </c>
      <c r="S98" s="114">
        <v>7.5</v>
      </c>
      <c r="T98" s="114">
        <v>14.2</v>
      </c>
      <c r="U98" s="114">
        <v>1.7</v>
      </c>
      <c r="V98" s="114">
        <v>6.4</v>
      </c>
      <c r="W98" s="114">
        <v>53.8</v>
      </c>
      <c r="X98" s="114">
        <v>1.9</v>
      </c>
      <c r="Y98" s="114">
        <v>2.1</v>
      </c>
      <c r="Z98" s="114">
        <v>4.0999999999999996</v>
      </c>
      <c r="AA98" s="114">
        <v>39.9</v>
      </c>
      <c r="AB98" s="114">
        <v>4.2</v>
      </c>
      <c r="AC98" s="114">
        <v>30.3</v>
      </c>
      <c r="AD98" s="114">
        <v>50.5</v>
      </c>
      <c r="AE98" s="114">
        <v>45.2</v>
      </c>
    </row>
    <row r="99" spans="1:31" x14ac:dyDescent="0.35">
      <c r="A99" s="113" t="s">
        <v>176</v>
      </c>
      <c r="B99" s="159"/>
      <c r="C99" s="114">
        <v>217.70000000000002</v>
      </c>
      <c r="D99" s="114">
        <v>0</v>
      </c>
      <c r="E99" s="114">
        <v>0</v>
      </c>
      <c r="F99" s="114">
        <v>217.70000000000002</v>
      </c>
      <c r="G99" s="114">
        <v>0</v>
      </c>
      <c r="H99" s="114">
        <v>0</v>
      </c>
      <c r="I99" s="114">
        <v>0</v>
      </c>
      <c r="J99" s="114">
        <v>0</v>
      </c>
      <c r="K99" s="114">
        <v>3.4</v>
      </c>
      <c r="L99" s="114">
        <v>6.1</v>
      </c>
      <c r="M99" s="114">
        <v>56.5</v>
      </c>
      <c r="N99" s="114">
        <v>5.2</v>
      </c>
      <c r="O99" s="114">
        <v>0.4</v>
      </c>
      <c r="P99" s="114">
        <v>0.1</v>
      </c>
      <c r="Q99" s="114">
        <v>0.1</v>
      </c>
      <c r="R99" s="114">
        <v>5.5</v>
      </c>
      <c r="S99" s="114">
        <v>10.4</v>
      </c>
      <c r="T99" s="114">
        <v>16.399999999999999</v>
      </c>
      <c r="U99" s="114">
        <v>0.7</v>
      </c>
      <c r="V99" s="114">
        <v>2.7</v>
      </c>
      <c r="W99" s="114">
        <v>9.6</v>
      </c>
      <c r="X99" s="114">
        <v>1.2</v>
      </c>
      <c r="Y99" s="114">
        <v>1.2</v>
      </c>
      <c r="Z99" s="114">
        <v>2.7</v>
      </c>
      <c r="AA99" s="114">
        <v>10.6</v>
      </c>
      <c r="AB99" s="114">
        <v>1</v>
      </c>
      <c r="AC99" s="114">
        <v>3.2</v>
      </c>
      <c r="AD99" s="114">
        <v>64.400000000000006</v>
      </c>
      <c r="AE99" s="114">
        <v>16.3</v>
      </c>
    </row>
    <row r="100" spans="1:31" x14ac:dyDescent="0.35">
      <c r="A100" s="113" t="s">
        <v>329</v>
      </c>
      <c r="B100" s="159"/>
      <c r="C100" s="114">
        <v>0.34</v>
      </c>
      <c r="D100" s="114">
        <v>0</v>
      </c>
      <c r="E100" s="114">
        <v>0</v>
      </c>
      <c r="F100" s="114">
        <v>0.34</v>
      </c>
      <c r="G100" s="114">
        <v>0</v>
      </c>
      <c r="H100" s="114">
        <v>0</v>
      </c>
      <c r="I100" s="114">
        <v>0</v>
      </c>
      <c r="J100" s="114">
        <v>0</v>
      </c>
      <c r="K100" s="114">
        <v>0</v>
      </c>
      <c r="L100" s="114">
        <v>0</v>
      </c>
      <c r="M100" s="114">
        <v>0</v>
      </c>
      <c r="N100" s="114">
        <v>0</v>
      </c>
      <c r="O100" s="114">
        <v>0</v>
      </c>
      <c r="P100" s="114">
        <v>0</v>
      </c>
      <c r="Q100" s="114">
        <v>0</v>
      </c>
      <c r="R100" s="114">
        <v>0</v>
      </c>
      <c r="S100" s="114">
        <v>0</v>
      </c>
      <c r="T100" s="114">
        <v>0</v>
      </c>
      <c r="U100" s="114">
        <v>0</v>
      </c>
      <c r="V100" s="114">
        <v>0</v>
      </c>
      <c r="W100" s="114">
        <v>0</v>
      </c>
      <c r="X100" s="114">
        <v>0</v>
      </c>
      <c r="Y100" s="114">
        <v>0</v>
      </c>
      <c r="Z100" s="114">
        <v>0</v>
      </c>
      <c r="AA100" s="114">
        <v>0</v>
      </c>
      <c r="AB100" s="114">
        <v>0</v>
      </c>
      <c r="AC100" s="114">
        <v>0</v>
      </c>
      <c r="AD100" s="114">
        <v>0.34</v>
      </c>
      <c r="AE100" s="114">
        <v>0</v>
      </c>
    </row>
    <row r="101" spans="1:31" x14ac:dyDescent="0.35">
      <c r="A101" s="118"/>
      <c r="B101" s="118"/>
      <c r="C101" s="128">
        <f>SUM(C93:C100)</f>
        <v>2922.4802</v>
      </c>
      <c r="D101" s="128">
        <f t="shared" ref="D101:AE101" si="10">SUM(D93:D100)</f>
        <v>38.300000000000004</v>
      </c>
      <c r="E101" s="128">
        <f t="shared" si="10"/>
        <v>880.5</v>
      </c>
      <c r="F101" s="128">
        <f t="shared" si="10"/>
        <v>2080.2802000000001</v>
      </c>
      <c r="G101" s="128">
        <f t="shared" si="10"/>
        <v>384.2</v>
      </c>
      <c r="H101" s="128">
        <f t="shared" si="10"/>
        <v>404.09999999999997</v>
      </c>
      <c r="I101" s="128">
        <f t="shared" si="10"/>
        <v>109.2</v>
      </c>
      <c r="J101" s="128">
        <f t="shared" si="10"/>
        <v>25.419999999999998</v>
      </c>
      <c r="K101" s="128">
        <f t="shared" si="10"/>
        <v>16.009999999999998</v>
      </c>
      <c r="L101" s="128">
        <f t="shared" si="10"/>
        <v>78.80019999999999</v>
      </c>
      <c r="M101" s="128">
        <f t="shared" si="10"/>
        <v>274.21000000000004</v>
      </c>
      <c r="N101" s="128">
        <f t="shared" si="10"/>
        <v>13.303000000000001</v>
      </c>
      <c r="O101" s="128">
        <f t="shared" si="10"/>
        <v>1.0209999999999999</v>
      </c>
      <c r="P101" s="128">
        <f t="shared" si="10"/>
        <v>0.20800000000000002</v>
      </c>
      <c r="Q101" s="128">
        <f t="shared" si="10"/>
        <v>2.3010000000000002</v>
      </c>
      <c r="R101" s="128">
        <f t="shared" si="10"/>
        <v>12.801</v>
      </c>
      <c r="S101" s="128">
        <f t="shared" si="10"/>
        <v>45.8</v>
      </c>
      <c r="T101" s="128">
        <f t="shared" si="10"/>
        <v>37.5</v>
      </c>
      <c r="U101" s="128">
        <f t="shared" si="10"/>
        <v>2.5999999999999996</v>
      </c>
      <c r="V101" s="128">
        <f t="shared" si="10"/>
        <v>23.120999999999999</v>
      </c>
      <c r="W101" s="128">
        <f t="shared" si="10"/>
        <v>118.69999999999999</v>
      </c>
      <c r="X101" s="128">
        <f t="shared" si="10"/>
        <v>4.74</v>
      </c>
      <c r="Y101" s="128">
        <f t="shared" si="10"/>
        <v>3.601</v>
      </c>
      <c r="Z101" s="128">
        <f t="shared" si="10"/>
        <v>7.81</v>
      </c>
      <c r="AA101" s="128">
        <f t="shared" si="10"/>
        <v>62.01</v>
      </c>
      <c r="AB101" s="128">
        <f t="shared" si="10"/>
        <v>15.3</v>
      </c>
      <c r="AC101" s="128">
        <f t="shared" si="10"/>
        <v>107.74400000000001</v>
      </c>
      <c r="AD101" s="128">
        <f t="shared" si="10"/>
        <v>251.15</v>
      </c>
      <c r="AE101" s="128">
        <f t="shared" si="10"/>
        <v>78.63000000000001</v>
      </c>
    </row>
    <row r="102" spans="1:31" ht="15" customHeight="1" x14ac:dyDescent="0.35">
      <c r="A102" s="113" t="s">
        <v>327</v>
      </c>
      <c r="B102" s="159">
        <v>2016</v>
      </c>
      <c r="C102" s="114">
        <v>772.75099999999998</v>
      </c>
      <c r="D102" s="114">
        <v>1.1000000000000001</v>
      </c>
      <c r="E102" s="114">
        <v>364.5</v>
      </c>
      <c r="F102" s="114">
        <v>409.351</v>
      </c>
      <c r="G102" s="114">
        <v>0.8</v>
      </c>
      <c r="H102" s="114">
        <v>358.9</v>
      </c>
      <c r="I102" s="114">
        <v>49</v>
      </c>
      <c r="J102" s="114">
        <v>0.2</v>
      </c>
      <c r="K102" s="114">
        <v>1.0999999999999999E-2</v>
      </c>
      <c r="L102" s="114">
        <v>0.4</v>
      </c>
      <c r="M102" s="114">
        <v>8.0000000000000002E-3</v>
      </c>
      <c r="N102" s="114">
        <v>4.0000000000000001E-3</v>
      </c>
      <c r="O102" s="114">
        <v>0</v>
      </c>
      <c r="P102" s="114">
        <v>0</v>
      </c>
      <c r="Q102" s="114">
        <v>0</v>
      </c>
      <c r="R102" s="114">
        <v>0</v>
      </c>
      <c r="S102" s="114">
        <v>0</v>
      </c>
      <c r="T102" s="114">
        <v>0</v>
      </c>
      <c r="U102" s="114">
        <v>0</v>
      </c>
      <c r="V102" s="114">
        <v>0</v>
      </c>
      <c r="W102" s="114">
        <v>4.0000000000000001E-3</v>
      </c>
      <c r="X102" s="114">
        <v>0</v>
      </c>
      <c r="Y102" s="114">
        <v>0</v>
      </c>
      <c r="Z102" s="114">
        <v>0</v>
      </c>
      <c r="AA102" s="114">
        <v>0</v>
      </c>
      <c r="AB102" s="114">
        <v>4.0000000000000001E-3</v>
      </c>
      <c r="AC102" s="114">
        <v>1.2999999999999999E-2</v>
      </c>
      <c r="AD102" s="114">
        <v>0</v>
      </c>
      <c r="AE102" s="114">
        <v>7.0000000000000001E-3</v>
      </c>
    </row>
    <row r="103" spans="1:31" x14ac:dyDescent="0.35">
      <c r="A103" s="113" t="s">
        <v>328</v>
      </c>
      <c r="B103" s="159"/>
      <c r="C103" s="114">
        <v>772.77700000000004</v>
      </c>
      <c r="D103" s="114">
        <v>10.3</v>
      </c>
      <c r="E103" s="114">
        <v>229.3</v>
      </c>
      <c r="F103" s="114">
        <v>553.77700000000004</v>
      </c>
      <c r="G103" s="114">
        <v>277.39999999999998</v>
      </c>
      <c r="H103" s="114">
        <v>11.8</v>
      </c>
      <c r="I103" s="114">
        <v>32.5</v>
      </c>
      <c r="J103" s="114">
        <v>7.7</v>
      </c>
      <c r="K103" s="114">
        <v>1.8</v>
      </c>
      <c r="L103" s="114">
        <v>17.100000000000001</v>
      </c>
      <c r="M103" s="114">
        <v>42.7</v>
      </c>
      <c r="N103" s="114">
        <v>1.9</v>
      </c>
      <c r="O103" s="114">
        <v>7.3999999999999996E-2</v>
      </c>
      <c r="P103" s="114">
        <v>3.0000000000000001E-3</v>
      </c>
      <c r="Q103" s="114">
        <v>0.3</v>
      </c>
      <c r="R103" s="114">
        <v>0.8</v>
      </c>
      <c r="S103" s="114">
        <v>3.8</v>
      </c>
      <c r="T103" s="114">
        <v>3.9</v>
      </c>
      <c r="U103" s="114">
        <v>0.1</v>
      </c>
      <c r="V103" s="114">
        <v>11.8</v>
      </c>
      <c r="W103" s="114">
        <v>17.2</v>
      </c>
      <c r="X103" s="114">
        <v>0.5</v>
      </c>
      <c r="Y103" s="114">
        <v>1.4</v>
      </c>
      <c r="Z103" s="114">
        <v>0.8</v>
      </c>
      <c r="AA103" s="114">
        <v>2.4</v>
      </c>
      <c r="AB103" s="114">
        <v>5.0999999999999996</v>
      </c>
      <c r="AC103" s="114">
        <v>43.4</v>
      </c>
      <c r="AD103" s="114">
        <v>66.099999999999994</v>
      </c>
      <c r="AE103" s="114">
        <v>3.2</v>
      </c>
    </row>
    <row r="104" spans="1:31" x14ac:dyDescent="0.35">
      <c r="A104" s="113" t="s">
        <v>183</v>
      </c>
      <c r="B104" s="159"/>
      <c r="C104" s="114">
        <v>244.97899999999998</v>
      </c>
      <c r="D104" s="114">
        <v>16.2</v>
      </c>
      <c r="E104" s="114">
        <v>127.9</v>
      </c>
      <c r="F104" s="114">
        <v>133.279</v>
      </c>
      <c r="G104" s="114">
        <v>82.2</v>
      </c>
      <c r="H104" s="114">
        <v>27.7</v>
      </c>
      <c r="I104" s="114">
        <v>0.3</v>
      </c>
      <c r="J104" s="114">
        <v>8.5999999999999993E-2</v>
      </c>
      <c r="K104" s="114">
        <v>8.5000000000000006E-2</v>
      </c>
      <c r="L104" s="114">
        <v>1.4</v>
      </c>
      <c r="M104" s="114">
        <v>6.2</v>
      </c>
      <c r="N104" s="114">
        <v>0.1</v>
      </c>
      <c r="O104" s="114">
        <v>0</v>
      </c>
      <c r="P104" s="114">
        <v>0</v>
      </c>
      <c r="Q104" s="114">
        <v>0</v>
      </c>
      <c r="R104" s="114">
        <v>2.3E-2</v>
      </c>
      <c r="S104" s="114">
        <v>0</v>
      </c>
      <c r="T104" s="114">
        <v>0.1</v>
      </c>
      <c r="U104" s="114">
        <v>0</v>
      </c>
      <c r="V104" s="114">
        <v>1.1000000000000001</v>
      </c>
      <c r="W104" s="114">
        <v>4.7</v>
      </c>
      <c r="X104" s="114">
        <v>0.04</v>
      </c>
      <c r="Y104" s="114">
        <v>2E-3</v>
      </c>
      <c r="Z104" s="114">
        <v>1.2E-2</v>
      </c>
      <c r="AA104" s="114">
        <v>6</v>
      </c>
      <c r="AB104" s="114">
        <v>3.1E-2</v>
      </c>
      <c r="AC104" s="114">
        <v>0.2</v>
      </c>
      <c r="AD104" s="114">
        <v>1.9</v>
      </c>
      <c r="AE104" s="114">
        <v>1.1000000000000001</v>
      </c>
    </row>
    <row r="105" spans="1:31" x14ac:dyDescent="0.35">
      <c r="A105" s="113" t="s">
        <v>36</v>
      </c>
      <c r="B105" s="159"/>
      <c r="C105" s="114">
        <v>478.79699999999997</v>
      </c>
      <c r="D105" s="114">
        <v>2.2999999999999998</v>
      </c>
      <c r="E105" s="114">
        <v>177.2</v>
      </c>
      <c r="F105" s="114">
        <v>303.89699999999999</v>
      </c>
      <c r="G105" s="114">
        <v>12.1</v>
      </c>
      <c r="H105" s="114">
        <v>8.6</v>
      </c>
      <c r="I105" s="114">
        <v>24.7</v>
      </c>
      <c r="J105" s="114">
        <v>12.3</v>
      </c>
      <c r="K105" s="114">
        <v>4.5999999999999996</v>
      </c>
      <c r="L105" s="114">
        <v>7.6</v>
      </c>
      <c r="M105" s="114">
        <v>56</v>
      </c>
      <c r="N105" s="114">
        <v>1.4</v>
      </c>
      <c r="O105" s="114">
        <v>2.9000000000000001E-2</v>
      </c>
      <c r="P105" s="114">
        <v>5.0000000000000001E-3</v>
      </c>
      <c r="Q105" s="114">
        <v>0.2</v>
      </c>
      <c r="R105" s="114">
        <v>0.8</v>
      </c>
      <c r="S105" s="114">
        <v>20.6</v>
      </c>
      <c r="T105" s="114">
        <v>2.4</v>
      </c>
      <c r="U105" s="114">
        <v>6.3E-2</v>
      </c>
      <c r="V105" s="114">
        <v>1.4</v>
      </c>
      <c r="W105" s="114">
        <v>28.1</v>
      </c>
      <c r="X105" s="114">
        <v>0.3</v>
      </c>
      <c r="Y105" s="114">
        <v>0.1</v>
      </c>
      <c r="Z105" s="114">
        <v>0.4</v>
      </c>
      <c r="AA105" s="114">
        <v>3.5</v>
      </c>
      <c r="AB105" s="114">
        <v>12.3</v>
      </c>
      <c r="AC105" s="114">
        <v>34.1</v>
      </c>
      <c r="AD105" s="114">
        <v>62.1</v>
      </c>
      <c r="AE105" s="114">
        <v>10.199999999999999</v>
      </c>
    </row>
    <row r="106" spans="1:31" x14ac:dyDescent="0.35">
      <c r="A106" s="113" t="s">
        <v>37</v>
      </c>
      <c r="B106" s="159"/>
      <c r="C106" s="114">
        <v>22.695000000000004</v>
      </c>
      <c r="D106" s="114">
        <v>0</v>
      </c>
      <c r="E106" s="114">
        <v>0</v>
      </c>
      <c r="F106" s="114">
        <v>22.695000000000004</v>
      </c>
      <c r="G106" s="114">
        <v>7.3</v>
      </c>
      <c r="H106" s="114">
        <v>0</v>
      </c>
      <c r="I106" s="114">
        <v>0.2</v>
      </c>
      <c r="J106" s="114">
        <v>1.4999999999999999E-2</v>
      </c>
      <c r="K106" s="114">
        <v>8.6999999999999994E-2</v>
      </c>
      <c r="L106" s="114">
        <v>3.2000000000000001E-2</v>
      </c>
      <c r="M106" s="114">
        <v>7.5</v>
      </c>
      <c r="N106" s="114">
        <v>0.1</v>
      </c>
      <c r="O106" s="114">
        <v>2E-3</v>
      </c>
      <c r="P106" s="114">
        <v>0</v>
      </c>
      <c r="Q106" s="114">
        <v>0.2</v>
      </c>
      <c r="R106" s="114">
        <v>8.5000000000000006E-2</v>
      </c>
      <c r="S106" s="114">
        <v>0.7</v>
      </c>
      <c r="T106" s="114">
        <v>0.3</v>
      </c>
      <c r="U106" s="114">
        <v>0</v>
      </c>
      <c r="V106" s="114">
        <v>4.4999999999999998E-2</v>
      </c>
      <c r="W106" s="114">
        <v>6</v>
      </c>
      <c r="X106" s="114">
        <v>0</v>
      </c>
      <c r="Y106" s="114">
        <v>0</v>
      </c>
      <c r="Z106" s="114">
        <v>1E-3</v>
      </c>
      <c r="AA106" s="114">
        <v>8.2000000000000003E-2</v>
      </c>
      <c r="AB106" s="114">
        <v>2E-3</v>
      </c>
      <c r="AC106" s="114">
        <v>1E-3</v>
      </c>
      <c r="AD106" s="114">
        <v>1.4E-2</v>
      </c>
      <c r="AE106" s="114">
        <v>2.9000000000000001E-2</v>
      </c>
    </row>
    <row r="107" spans="1:31" x14ac:dyDescent="0.35">
      <c r="A107" s="113" t="s">
        <v>175</v>
      </c>
      <c r="B107" s="159"/>
      <c r="C107" s="114">
        <v>445.17400000000004</v>
      </c>
      <c r="D107" s="114">
        <v>1.2</v>
      </c>
      <c r="E107" s="114">
        <v>5.5</v>
      </c>
      <c r="F107" s="114">
        <v>440.87400000000002</v>
      </c>
      <c r="G107" s="114">
        <v>1.1000000000000001</v>
      </c>
      <c r="H107" s="114">
        <v>0</v>
      </c>
      <c r="I107" s="114">
        <v>0</v>
      </c>
      <c r="J107" s="114">
        <v>0</v>
      </c>
      <c r="K107" s="114">
        <v>5.9</v>
      </c>
      <c r="L107" s="114">
        <v>47.9</v>
      </c>
      <c r="M107" s="114">
        <v>106.7</v>
      </c>
      <c r="N107" s="114">
        <v>5.4</v>
      </c>
      <c r="O107" s="114">
        <v>0.5</v>
      </c>
      <c r="P107" s="114">
        <v>7.3999999999999996E-2</v>
      </c>
      <c r="Q107" s="114">
        <v>1.5</v>
      </c>
      <c r="R107" s="114">
        <v>6.2</v>
      </c>
      <c r="S107" s="114">
        <v>7.9</v>
      </c>
      <c r="T107" s="114">
        <v>14.5</v>
      </c>
      <c r="U107" s="114">
        <v>1.7</v>
      </c>
      <c r="V107" s="114">
        <v>6</v>
      </c>
      <c r="W107" s="114">
        <v>51.9</v>
      </c>
      <c r="X107" s="114">
        <v>4.0999999999999996</v>
      </c>
      <c r="Y107" s="114">
        <v>2.2000000000000002</v>
      </c>
      <c r="Z107" s="114">
        <v>4.3</v>
      </c>
      <c r="AA107" s="114">
        <v>39.4</v>
      </c>
      <c r="AB107" s="114">
        <v>4.3</v>
      </c>
      <c r="AC107" s="114">
        <v>30.5</v>
      </c>
      <c r="AD107" s="114">
        <v>53</v>
      </c>
      <c r="AE107" s="114">
        <v>45.8</v>
      </c>
    </row>
    <row r="108" spans="1:31" x14ac:dyDescent="0.35">
      <c r="A108" s="113" t="s">
        <v>176</v>
      </c>
      <c r="B108" s="159"/>
      <c r="C108" s="114">
        <v>226.15800000000004</v>
      </c>
      <c r="D108" s="114">
        <v>0</v>
      </c>
      <c r="E108" s="114">
        <v>0</v>
      </c>
      <c r="F108" s="114">
        <v>226.15800000000004</v>
      </c>
      <c r="G108" s="114">
        <v>0</v>
      </c>
      <c r="H108" s="114">
        <v>0</v>
      </c>
      <c r="I108" s="114">
        <v>0</v>
      </c>
      <c r="J108" s="114">
        <v>0</v>
      </c>
      <c r="K108" s="114">
        <v>3.5</v>
      </c>
      <c r="L108" s="114">
        <v>6.8</v>
      </c>
      <c r="M108" s="114">
        <v>59.1</v>
      </c>
      <c r="N108" s="114">
        <v>5.9</v>
      </c>
      <c r="O108" s="114">
        <v>0.3</v>
      </c>
      <c r="P108" s="114">
        <v>5.8000000000000003E-2</v>
      </c>
      <c r="Q108" s="114">
        <v>1.7</v>
      </c>
      <c r="R108" s="114">
        <v>5.7</v>
      </c>
      <c r="S108" s="114">
        <v>9.6</v>
      </c>
      <c r="T108" s="114">
        <v>16.8</v>
      </c>
      <c r="U108" s="114">
        <v>0.7</v>
      </c>
      <c r="V108" s="114">
        <v>3.1</v>
      </c>
      <c r="W108" s="114">
        <v>9.8000000000000007</v>
      </c>
      <c r="X108" s="114">
        <v>1.2</v>
      </c>
      <c r="Y108" s="114">
        <v>1.3</v>
      </c>
      <c r="Z108" s="114">
        <v>2.9</v>
      </c>
      <c r="AA108" s="114">
        <v>12.3</v>
      </c>
      <c r="AB108" s="114">
        <v>0.8</v>
      </c>
      <c r="AC108" s="114">
        <v>3.3</v>
      </c>
      <c r="AD108" s="114">
        <v>57.2</v>
      </c>
      <c r="AE108" s="114">
        <v>24.1</v>
      </c>
    </row>
    <row r="109" spans="1:31" x14ac:dyDescent="0.35">
      <c r="A109" s="113" t="s">
        <v>329</v>
      </c>
      <c r="B109" s="159"/>
      <c r="C109" s="114">
        <v>0.33</v>
      </c>
      <c r="D109" s="114">
        <v>0</v>
      </c>
      <c r="E109" s="114">
        <v>0</v>
      </c>
      <c r="F109" s="114">
        <v>0.33</v>
      </c>
      <c r="G109" s="114">
        <v>0</v>
      </c>
      <c r="H109" s="114">
        <v>0</v>
      </c>
      <c r="I109" s="114">
        <v>0</v>
      </c>
      <c r="J109" s="114">
        <v>0</v>
      </c>
      <c r="K109" s="114">
        <v>0</v>
      </c>
      <c r="L109" s="114">
        <v>0</v>
      </c>
      <c r="M109" s="114">
        <v>0</v>
      </c>
      <c r="N109" s="114">
        <v>0</v>
      </c>
      <c r="O109" s="114">
        <v>0</v>
      </c>
      <c r="P109" s="114">
        <v>0</v>
      </c>
      <c r="Q109" s="114">
        <v>0</v>
      </c>
      <c r="R109" s="114">
        <v>0</v>
      </c>
      <c r="S109" s="114">
        <v>0</v>
      </c>
      <c r="T109" s="114">
        <v>0</v>
      </c>
      <c r="U109" s="114">
        <v>0</v>
      </c>
      <c r="V109" s="114">
        <v>0</v>
      </c>
      <c r="W109" s="114">
        <v>0</v>
      </c>
      <c r="X109" s="114">
        <v>0</v>
      </c>
      <c r="Y109" s="114">
        <v>0</v>
      </c>
      <c r="Z109" s="114">
        <v>0</v>
      </c>
      <c r="AA109" s="114">
        <v>0</v>
      </c>
      <c r="AB109" s="114">
        <v>0</v>
      </c>
      <c r="AC109" s="114">
        <v>0</v>
      </c>
      <c r="AD109" s="114">
        <v>0.33</v>
      </c>
      <c r="AE109" s="114">
        <v>0</v>
      </c>
    </row>
    <row r="110" spans="1:31" x14ac:dyDescent="0.35">
      <c r="A110" s="118"/>
      <c r="B110" s="118"/>
      <c r="C110" s="128">
        <f>SUM(C102:C109)</f>
        <v>2963.6610000000001</v>
      </c>
      <c r="D110" s="128">
        <f t="shared" ref="D110:AE110" si="11">SUM(D102:D109)</f>
        <v>31.1</v>
      </c>
      <c r="E110" s="128">
        <f t="shared" si="11"/>
        <v>904.39999999999986</v>
      </c>
      <c r="F110" s="128">
        <f t="shared" si="11"/>
        <v>2090.3609999999999</v>
      </c>
      <c r="G110" s="128">
        <f t="shared" si="11"/>
        <v>380.90000000000003</v>
      </c>
      <c r="H110" s="128">
        <f t="shared" si="11"/>
        <v>407</v>
      </c>
      <c r="I110" s="128">
        <f t="shared" si="11"/>
        <v>106.7</v>
      </c>
      <c r="J110" s="128">
        <f t="shared" si="11"/>
        <v>20.301000000000002</v>
      </c>
      <c r="K110" s="128">
        <f t="shared" si="11"/>
        <v>15.983000000000001</v>
      </c>
      <c r="L110" s="128">
        <f t="shared" si="11"/>
        <v>81.231999999999999</v>
      </c>
      <c r="M110" s="128">
        <f t="shared" si="11"/>
        <v>278.20800000000003</v>
      </c>
      <c r="N110" s="128">
        <f t="shared" si="11"/>
        <v>14.804</v>
      </c>
      <c r="O110" s="128">
        <f t="shared" si="11"/>
        <v>0.90500000000000003</v>
      </c>
      <c r="P110" s="128">
        <f t="shared" si="11"/>
        <v>0.13999999999999999</v>
      </c>
      <c r="Q110" s="128">
        <f t="shared" si="11"/>
        <v>3.9000000000000004</v>
      </c>
      <c r="R110" s="128">
        <f t="shared" si="11"/>
        <v>13.608000000000001</v>
      </c>
      <c r="S110" s="128">
        <f t="shared" si="11"/>
        <v>42.6</v>
      </c>
      <c r="T110" s="128">
        <f t="shared" si="11"/>
        <v>38</v>
      </c>
      <c r="U110" s="128">
        <f t="shared" si="11"/>
        <v>2.5629999999999997</v>
      </c>
      <c r="V110" s="128">
        <f t="shared" si="11"/>
        <v>23.445</v>
      </c>
      <c r="W110" s="128">
        <f t="shared" si="11"/>
        <v>117.70399999999999</v>
      </c>
      <c r="X110" s="128">
        <f t="shared" si="11"/>
        <v>6.14</v>
      </c>
      <c r="Y110" s="128">
        <f t="shared" si="11"/>
        <v>5.0019999999999998</v>
      </c>
      <c r="Z110" s="128">
        <f t="shared" si="11"/>
        <v>8.4130000000000003</v>
      </c>
      <c r="AA110" s="128">
        <f t="shared" si="11"/>
        <v>63.682000000000002</v>
      </c>
      <c r="AB110" s="128">
        <f t="shared" si="11"/>
        <v>22.536999999999999</v>
      </c>
      <c r="AC110" s="128">
        <f t="shared" si="11"/>
        <v>111.514</v>
      </c>
      <c r="AD110" s="128">
        <f t="shared" si="11"/>
        <v>240.64400000000003</v>
      </c>
      <c r="AE110" s="128">
        <f t="shared" si="11"/>
        <v>84.436000000000007</v>
      </c>
    </row>
    <row r="111" spans="1:31" ht="15" customHeight="1" x14ac:dyDescent="0.35">
      <c r="A111" s="113" t="s">
        <v>327</v>
      </c>
      <c r="B111" s="159">
        <v>2017</v>
      </c>
      <c r="C111" s="114">
        <v>772.36699999999996</v>
      </c>
      <c r="D111" s="120">
        <v>0.9</v>
      </c>
      <c r="E111" s="120">
        <v>361.5</v>
      </c>
      <c r="F111" s="114">
        <v>411.76699999999994</v>
      </c>
      <c r="G111" s="120">
        <v>0.8</v>
      </c>
      <c r="H111" s="120">
        <v>360.8</v>
      </c>
      <c r="I111" s="120">
        <v>49.5</v>
      </c>
      <c r="J111" s="120">
        <v>0.2</v>
      </c>
      <c r="K111" s="120">
        <v>0.02</v>
      </c>
      <c r="L111" s="120">
        <v>0.4</v>
      </c>
      <c r="M111" s="120">
        <v>0.02</v>
      </c>
      <c r="N111" s="120">
        <v>4.0000000000000001E-3</v>
      </c>
      <c r="O111" s="120">
        <v>0</v>
      </c>
      <c r="P111" s="120">
        <v>0</v>
      </c>
      <c r="Q111" s="120">
        <v>0</v>
      </c>
      <c r="R111" s="120">
        <v>0</v>
      </c>
      <c r="S111" s="120">
        <v>1E-3</v>
      </c>
      <c r="T111" s="120">
        <v>0</v>
      </c>
      <c r="U111" s="120">
        <v>0</v>
      </c>
      <c r="V111" s="120">
        <v>0</v>
      </c>
      <c r="W111" s="120">
        <v>0.01</v>
      </c>
      <c r="X111" s="120">
        <v>0</v>
      </c>
      <c r="Y111" s="120">
        <v>0</v>
      </c>
      <c r="Z111" s="120">
        <v>0</v>
      </c>
      <c r="AA111" s="120">
        <v>0</v>
      </c>
      <c r="AB111" s="120">
        <v>0</v>
      </c>
      <c r="AC111" s="120">
        <v>0.01</v>
      </c>
      <c r="AD111" s="120">
        <v>2E-3</v>
      </c>
      <c r="AE111" s="120">
        <v>0</v>
      </c>
    </row>
    <row r="112" spans="1:31" x14ac:dyDescent="0.35">
      <c r="A112" s="113" t="s">
        <v>328</v>
      </c>
      <c r="B112" s="159"/>
      <c r="C112" s="114">
        <v>740.81999999999994</v>
      </c>
      <c r="D112" s="120">
        <v>10.1</v>
      </c>
      <c r="E112" s="120">
        <v>245.6</v>
      </c>
      <c r="F112" s="114">
        <v>505.31999999999994</v>
      </c>
      <c r="G112" s="120">
        <v>283.3</v>
      </c>
      <c r="H112" s="120">
        <v>14.9</v>
      </c>
      <c r="I112" s="120">
        <v>36.9</v>
      </c>
      <c r="J112" s="120">
        <v>7.9</v>
      </c>
      <c r="K112" s="120">
        <v>1.8</v>
      </c>
      <c r="L112" s="120">
        <v>17.100000000000001</v>
      </c>
      <c r="M112" s="120">
        <v>43.3</v>
      </c>
      <c r="N112" s="120">
        <v>1.8</v>
      </c>
      <c r="O112" s="120">
        <v>0.08</v>
      </c>
      <c r="P112" s="120">
        <v>0.01</v>
      </c>
      <c r="Q112" s="120">
        <v>0.3</v>
      </c>
      <c r="R112" s="120">
        <v>0.4</v>
      </c>
      <c r="S112" s="120">
        <v>5</v>
      </c>
      <c r="T112" s="120">
        <v>5.3</v>
      </c>
      <c r="U112" s="120">
        <v>0.1</v>
      </c>
      <c r="V112" s="120">
        <v>11</v>
      </c>
      <c r="W112" s="120">
        <v>16.3</v>
      </c>
      <c r="X112" s="120">
        <v>0.4</v>
      </c>
      <c r="Y112" s="120">
        <v>1.4</v>
      </c>
      <c r="Z112" s="120">
        <v>0.8</v>
      </c>
      <c r="AA112" s="120">
        <v>3.6</v>
      </c>
      <c r="AB112" s="120">
        <v>5.7</v>
      </c>
      <c r="AC112" s="120">
        <v>44.7</v>
      </c>
      <c r="AD112" s="120">
        <v>3.2</v>
      </c>
      <c r="AE112" s="120">
        <v>0.03</v>
      </c>
    </row>
    <row r="113" spans="1:31" x14ac:dyDescent="0.35">
      <c r="A113" s="113" t="s">
        <v>330</v>
      </c>
      <c r="B113" s="159"/>
      <c r="C113" s="114">
        <v>247.32999999999998</v>
      </c>
      <c r="D113" s="120">
        <v>18.7</v>
      </c>
      <c r="E113" s="120">
        <v>142.19999999999999</v>
      </c>
      <c r="F113" s="114">
        <v>123.82999999999998</v>
      </c>
      <c r="G113" s="120">
        <v>76.099999999999994</v>
      </c>
      <c r="H113" s="120">
        <v>27</v>
      </c>
      <c r="I113" s="120">
        <v>0.2</v>
      </c>
      <c r="J113" s="120">
        <v>0.2</v>
      </c>
      <c r="K113" s="120">
        <v>7.0000000000000007E-2</v>
      </c>
      <c r="L113" s="120">
        <v>0.3</v>
      </c>
      <c r="M113" s="120">
        <v>6.4</v>
      </c>
      <c r="N113" s="120">
        <v>0.1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0.2</v>
      </c>
      <c r="U113" s="120">
        <v>0</v>
      </c>
      <c r="V113" s="120">
        <v>1</v>
      </c>
      <c r="W113" s="120">
        <v>5</v>
      </c>
      <c r="X113" s="120">
        <v>0</v>
      </c>
      <c r="Y113" s="120">
        <v>0</v>
      </c>
      <c r="Z113" s="120">
        <v>0.03</v>
      </c>
      <c r="AA113" s="120">
        <v>6.5</v>
      </c>
      <c r="AB113" s="120">
        <v>0.02</v>
      </c>
      <c r="AC113" s="120">
        <v>0.1</v>
      </c>
      <c r="AD113" s="120">
        <v>0.6</v>
      </c>
      <c r="AE113" s="120">
        <v>0.01</v>
      </c>
    </row>
    <row r="114" spans="1:31" x14ac:dyDescent="0.35">
      <c r="A114" s="113" t="s">
        <v>36</v>
      </c>
      <c r="B114" s="159"/>
      <c r="C114" s="114">
        <v>409.59999999999997</v>
      </c>
      <c r="D114" s="120">
        <v>1.3</v>
      </c>
      <c r="E114" s="120">
        <v>167.6</v>
      </c>
      <c r="F114" s="114">
        <v>243.29999999999998</v>
      </c>
      <c r="G114" s="120">
        <v>11.9</v>
      </c>
      <c r="H114" s="120">
        <v>2.1</v>
      </c>
      <c r="I114" s="120">
        <v>29.3</v>
      </c>
      <c r="J114" s="120">
        <v>12.9</v>
      </c>
      <c r="K114" s="120">
        <v>5.5</v>
      </c>
      <c r="L114" s="120">
        <v>7.3</v>
      </c>
      <c r="M114" s="120">
        <v>57.5</v>
      </c>
      <c r="N114" s="120">
        <v>1.3</v>
      </c>
      <c r="O114" s="120">
        <v>0.03</v>
      </c>
      <c r="P114" s="120">
        <v>0.01</v>
      </c>
      <c r="Q114" s="120">
        <v>0.2</v>
      </c>
      <c r="R114" s="120">
        <v>0.4</v>
      </c>
      <c r="S114" s="120">
        <v>20.8</v>
      </c>
      <c r="T114" s="120">
        <v>2.7</v>
      </c>
      <c r="U114" s="120">
        <v>0.06</v>
      </c>
      <c r="V114" s="120">
        <v>1.4</v>
      </c>
      <c r="W114" s="120">
        <v>29.4</v>
      </c>
      <c r="X114" s="120">
        <v>0.2</v>
      </c>
      <c r="Y114" s="120">
        <v>0.1</v>
      </c>
      <c r="Z114" s="120">
        <v>0.5</v>
      </c>
      <c r="AA114" s="120">
        <v>3.3</v>
      </c>
      <c r="AB114" s="120">
        <v>12.6</v>
      </c>
      <c r="AC114" s="120">
        <v>35.1</v>
      </c>
      <c r="AD114" s="120">
        <v>8.6</v>
      </c>
      <c r="AE114" s="120">
        <v>0.1</v>
      </c>
    </row>
    <row r="115" spans="1:31" x14ac:dyDescent="0.35">
      <c r="A115" s="113" t="s">
        <v>37</v>
      </c>
      <c r="B115" s="159"/>
      <c r="C115" s="114">
        <v>26.691999999999997</v>
      </c>
      <c r="D115" s="120">
        <v>0</v>
      </c>
      <c r="E115" s="120">
        <v>0</v>
      </c>
      <c r="F115" s="114">
        <v>26.691999999999997</v>
      </c>
      <c r="G115" s="120">
        <v>7.3</v>
      </c>
      <c r="H115" s="120">
        <v>0</v>
      </c>
      <c r="I115" s="120">
        <v>0.2</v>
      </c>
      <c r="J115" s="120">
        <v>7.0000000000000007E-2</v>
      </c>
      <c r="K115" s="120">
        <v>0.01</v>
      </c>
      <c r="L115" s="120">
        <v>0</v>
      </c>
      <c r="M115" s="120">
        <v>9.5</v>
      </c>
      <c r="N115" s="120">
        <v>0.06</v>
      </c>
      <c r="O115" s="120">
        <v>2E-3</v>
      </c>
      <c r="P115" s="120">
        <v>0</v>
      </c>
      <c r="Q115" s="120">
        <v>0.2</v>
      </c>
      <c r="R115" s="120">
        <v>0.7</v>
      </c>
      <c r="S115" s="120">
        <v>1.2</v>
      </c>
      <c r="T115" s="120">
        <v>0.3</v>
      </c>
      <c r="U115" s="120">
        <v>0</v>
      </c>
      <c r="V115" s="120">
        <v>0.04</v>
      </c>
      <c r="W115" s="120">
        <v>7</v>
      </c>
      <c r="X115" s="120">
        <v>0</v>
      </c>
      <c r="Y115" s="120">
        <v>0</v>
      </c>
      <c r="Z115" s="120">
        <v>0</v>
      </c>
      <c r="AA115" s="120">
        <v>0.1</v>
      </c>
      <c r="AB115" s="120">
        <v>0</v>
      </c>
      <c r="AC115" s="120">
        <v>0</v>
      </c>
      <c r="AD115" s="120">
        <v>0.01</v>
      </c>
      <c r="AE115" s="120">
        <v>0</v>
      </c>
    </row>
    <row r="116" spans="1:31" x14ac:dyDescent="0.35">
      <c r="A116" s="113" t="s">
        <v>175</v>
      </c>
      <c r="B116" s="159"/>
      <c r="C116" s="114">
        <v>394.30000000000007</v>
      </c>
      <c r="D116" s="120">
        <v>2.2000000000000002</v>
      </c>
      <c r="E116" s="120">
        <v>4</v>
      </c>
      <c r="F116" s="114">
        <v>392.50000000000006</v>
      </c>
      <c r="G116" s="120">
        <v>1</v>
      </c>
      <c r="H116" s="120">
        <v>0</v>
      </c>
      <c r="I116" s="120">
        <v>0</v>
      </c>
      <c r="J116" s="120">
        <v>0</v>
      </c>
      <c r="K116" s="120">
        <v>6.5</v>
      </c>
      <c r="L116" s="120">
        <v>46.5</v>
      </c>
      <c r="M116" s="120">
        <v>109.4</v>
      </c>
      <c r="N116" s="120">
        <v>6</v>
      </c>
      <c r="O116" s="120">
        <v>0.6</v>
      </c>
      <c r="P116" s="120"/>
      <c r="Q116" s="120">
        <v>1.6</v>
      </c>
      <c r="R116" s="120">
        <v>5.5</v>
      </c>
      <c r="S116" s="120">
        <v>9.4</v>
      </c>
      <c r="T116" s="120">
        <v>14.4</v>
      </c>
      <c r="U116" s="120">
        <v>1.8</v>
      </c>
      <c r="V116" s="120">
        <v>6.3</v>
      </c>
      <c r="W116" s="120">
        <v>52.9</v>
      </c>
      <c r="X116" s="120">
        <v>1.5</v>
      </c>
      <c r="Y116" s="120">
        <v>2.5</v>
      </c>
      <c r="Z116" s="120">
        <v>4.7</v>
      </c>
      <c r="AA116" s="120">
        <v>41</v>
      </c>
      <c r="AB116" s="120">
        <v>4.4000000000000004</v>
      </c>
      <c r="AC116" s="120">
        <v>29.8</v>
      </c>
      <c r="AD116" s="120">
        <v>44.6</v>
      </c>
      <c r="AE116" s="120">
        <v>2.1</v>
      </c>
    </row>
    <row r="117" spans="1:31" x14ac:dyDescent="0.35">
      <c r="A117" s="113" t="s">
        <v>176</v>
      </c>
      <c r="B117" s="159"/>
      <c r="C117" s="114">
        <v>168.20000000000002</v>
      </c>
      <c r="D117" s="120">
        <v>0</v>
      </c>
      <c r="E117" s="120">
        <v>0</v>
      </c>
      <c r="F117" s="114">
        <v>168.20000000000002</v>
      </c>
      <c r="G117" s="120">
        <v>0</v>
      </c>
      <c r="H117" s="120">
        <v>0</v>
      </c>
      <c r="I117" s="120">
        <v>0</v>
      </c>
      <c r="J117" s="120">
        <v>0</v>
      </c>
      <c r="K117" s="120">
        <v>3.8</v>
      </c>
      <c r="L117" s="120">
        <v>7</v>
      </c>
      <c r="M117" s="120">
        <v>58.9</v>
      </c>
      <c r="N117" s="120">
        <v>6.1</v>
      </c>
      <c r="O117" s="120">
        <v>0.3</v>
      </c>
      <c r="P117" s="120"/>
      <c r="Q117" s="120">
        <v>1.6</v>
      </c>
      <c r="R117" s="120">
        <v>5.7</v>
      </c>
      <c r="S117" s="120">
        <v>10.4</v>
      </c>
      <c r="T117" s="120">
        <v>16.3</v>
      </c>
      <c r="U117" s="120">
        <v>0.8</v>
      </c>
      <c r="V117" s="120">
        <v>3.3</v>
      </c>
      <c r="W117" s="120">
        <v>8.9</v>
      </c>
      <c r="X117" s="120">
        <v>0.9</v>
      </c>
      <c r="Y117" s="120">
        <v>1.2</v>
      </c>
      <c r="Z117" s="120">
        <v>2.9</v>
      </c>
      <c r="AA117" s="120">
        <v>12.4</v>
      </c>
      <c r="AB117" s="120">
        <v>0.8</v>
      </c>
      <c r="AC117" s="120">
        <v>3</v>
      </c>
      <c r="AD117" s="120">
        <v>23.5</v>
      </c>
      <c r="AE117" s="120">
        <v>0.4</v>
      </c>
    </row>
    <row r="118" spans="1:31" x14ac:dyDescent="0.35">
      <c r="A118" s="113" t="s">
        <v>329</v>
      </c>
      <c r="B118" s="159"/>
      <c r="C118" s="114">
        <v>0.33</v>
      </c>
      <c r="D118" s="114">
        <v>0</v>
      </c>
      <c r="E118" s="114">
        <v>0</v>
      </c>
      <c r="F118" s="114">
        <v>0.33</v>
      </c>
      <c r="G118" s="114">
        <v>0</v>
      </c>
      <c r="H118" s="114">
        <v>0</v>
      </c>
      <c r="I118" s="114">
        <v>0</v>
      </c>
      <c r="J118" s="114">
        <v>0</v>
      </c>
      <c r="K118" s="114">
        <v>0</v>
      </c>
      <c r="L118" s="114">
        <v>0</v>
      </c>
      <c r="M118" s="114">
        <v>0</v>
      </c>
      <c r="N118" s="114">
        <v>0</v>
      </c>
      <c r="O118" s="114">
        <v>0</v>
      </c>
      <c r="P118" s="114">
        <v>0</v>
      </c>
      <c r="Q118" s="114">
        <v>0</v>
      </c>
      <c r="R118" s="114">
        <v>0</v>
      </c>
      <c r="S118" s="114">
        <v>0</v>
      </c>
      <c r="T118" s="114">
        <v>0</v>
      </c>
      <c r="U118" s="114">
        <v>0</v>
      </c>
      <c r="V118" s="114">
        <v>0</v>
      </c>
      <c r="W118" s="114">
        <v>0</v>
      </c>
      <c r="X118" s="114">
        <v>0</v>
      </c>
      <c r="Y118" s="114">
        <v>0</v>
      </c>
      <c r="Z118" s="114">
        <v>0</v>
      </c>
      <c r="AA118" s="114">
        <v>0</v>
      </c>
      <c r="AB118" s="114">
        <v>0</v>
      </c>
      <c r="AC118" s="114">
        <v>0</v>
      </c>
      <c r="AD118" s="114">
        <v>0.33</v>
      </c>
      <c r="AE118" s="114">
        <v>0</v>
      </c>
    </row>
    <row r="119" spans="1:31" x14ac:dyDescent="0.35">
      <c r="A119" s="118"/>
      <c r="B119" s="118"/>
      <c r="C119" s="128">
        <f>SUM(C111:C118)</f>
        <v>2759.6389999999997</v>
      </c>
      <c r="D119" s="128">
        <f t="shared" ref="D119:AE119" si="12">SUM(D111:D118)</f>
        <v>33.200000000000003</v>
      </c>
      <c r="E119" s="128">
        <f t="shared" si="12"/>
        <v>920.9</v>
      </c>
      <c r="F119" s="128">
        <f t="shared" si="12"/>
        <v>1871.9389999999999</v>
      </c>
      <c r="G119" s="128">
        <f t="shared" si="12"/>
        <v>380.40000000000003</v>
      </c>
      <c r="H119" s="128">
        <f t="shared" si="12"/>
        <v>404.8</v>
      </c>
      <c r="I119" s="128">
        <f t="shared" si="12"/>
        <v>116.10000000000001</v>
      </c>
      <c r="J119" s="128">
        <f t="shared" si="12"/>
        <v>21.27</v>
      </c>
      <c r="K119" s="128">
        <f t="shared" si="12"/>
        <v>17.7</v>
      </c>
      <c r="L119" s="128">
        <f t="shared" si="12"/>
        <v>78.599999999999994</v>
      </c>
      <c r="M119" s="128">
        <f t="shared" si="12"/>
        <v>285.02</v>
      </c>
      <c r="N119" s="128">
        <f t="shared" si="12"/>
        <v>15.363999999999999</v>
      </c>
      <c r="O119" s="128">
        <f t="shared" si="12"/>
        <v>1.012</v>
      </c>
      <c r="P119" s="128">
        <f t="shared" si="12"/>
        <v>0.02</v>
      </c>
      <c r="Q119" s="128">
        <f t="shared" si="12"/>
        <v>3.9</v>
      </c>
      <c r="R119" s="128">
        <f t="shared" si="12"/>
        <v>12.7</v>
      </c>
      <c r="S119" s="128">
        <f t="shared" si="12"/>
        <v>46.801000000000002</v>
      </c>
      <c r="T119" s="128">
        <f t="shared" si="12"/>
        <v>39.200000000000003</v>
      </c>
      <c r="U119" s="128">
        <f t="shared" si="12"/>
        <v>2.76</v>
      </c>
      <c r="V119" s="128">
        <f t="shared" si="12"/>
        <v>23.04</v>
      </c>
      <c r="W119" s="128">
        <f t="shared" si="12"/>
        <v>119.51</v>
      </c>
      <c r="X119" s="128">
        <f t="shared" si="12"/>
        <v>3</v>
      </c>
      <c r="Y119" s="128">
        <f t="shared" si="12"/>
        <v>5.2</v>
      </c>
      <c r="Z119" s="128">
        <f t="shared" si="12"/>
        <v>8.93</v>
      </c>
      <c r="AA119" s="128">
        <f t="shared" si="12"/>
        <v>66.900000000000006</v>
      </c>
      <c r="AB119" s="128">
        <f t="shared" si="12"/>
        <v>23.52</v>
      </c>
      <c r="AC119" s="128">
        <f t="shared" si="12"/>
        <v>112.71</v>
      </c>
      <c r="AD119" s="128">
        <f t="shared" si="12"/>
        <v>80.841999999999999</v>
      </c>
      <c r="AE119" s="128">
        <f t="shared" si="12"/>
        <v>2.64</v>
      </c>
    </row>
    <row r="120" spans="1:31" ht="15" customHeight="1" x14ac:dyDescent="0.35">
      <c r="A120" s="113" t="s">
        <v>327</v>
      </c>
      <c r="B120" s="159">
        <v>2018</v>
      </c>
      <c r="C120" s="114">
        <v>784.9559999999999</v>
      </c>
      <c r="D120" s="120">
        <v>0.7</v>
      </c>
      <c r="E120" s="120">
        <v>372.6</v>
      </c>
      <c r="F120" s="114">
        <v>413.05599999999987</v>
      </c>
      <c r="G120" s="120">
        <v>0.7</v>
      </c>
      <c r="H120" s="120">
        <v>358.9</v>
      </c>
      <c r="I120" s="120">
        <v>52.9</v>
      </c>
      <c r="J120" s="120">
        <v>0.2</v>
      </c>
      <c r="K120" s="120">
        <v>0.01</v>
      </c>
      <c r="L120" s="120">
        <v>0.3</v>
      </c>
      <c r="M120" s="120">
        <v>0.02</v>
      </c>
      <c r="N120" s="120">
        <v>3.0000000000000001E-3</v>
      </c>
      <c r="O120" s="120">
        <v>0</v>
      </c>
      <c r="P120" s="120">
        <v>0</v>
      </c>
      <c r="Q120" s="120">
        <v>0</v>
      </c>
      <c r="R120" s="120">
        <v>0</v>
      </c>
      <c r="S120" s="120">
        <v>0</v>
      </c>
      <c r="T120" s="120">
        <v>0</v>
      </c>
      <c r="U120" s="120">
        <v>0</v>
      </c>
      <c r="V120" s="120">
        <v>0</v>
      </c>
      <c r="W120" s="120">
        <v>0.01</v>
      </c>
      <c r="X120" s="120">
        <v>0</v>
      </c>
      <c r="Y120" s="120">
        <v>0</v>
      </c>
      <c r="Z120" s="120">
        <v>0</v>
      </c>
      <c r="AA120" s="120">
        <v>0</v>
      </c>
      <c r="AB120" s="120">
        <v>3.0000000000000001E-3</v>
      </c>
      <c r="AC120" s="120">
        <v>0.01</v>
      </c>
      <c r="AD120" s="120">
        <v>0</v>
      </c>
      <c r="AE120" s="120">
        <v>0</v>
      </c>
    </row>
    <row r="121" spans="1:31" x14ac:dyDescent="0.35">
      <c r="A121" s="113" t="s">
        <v>328</v>
      </c>
      <c r="B121" s="159"/>
      <c r="C121" s="114">
        <v>775.91000000000008</v>
      </c>
      <c r="D121" s="120">
        <v>10.8</v>
      </c>
      <c r="E121" s="120">
        <v>254.6</v>
      </c>
      <c r="F121" s="114">
        <v>532.11</v>
      </c>
      <c r="G121" s="120">
        <v>293</v>
      </c>
      <c r="H121" s="120">
        <v>27</v>
      </c>
      <c r="I121" s="120">
        <v>40.4</v>
      </c>
      <c r="J121" s="120">
        <v>8.4</v>
      </c>
      <c r="K121" s="120">
        <v>1.9</v>
      </c>
      <c r="L121" s="120">
        <v>16.899999999999999</v>
      </c>
      <c r="M121" s="120">
        <v>43.2</v>
      </c>
      <c r="N121" s="120">
        <v>2.1</v>
      </c>
      <c r="O121" s="120">
        <v>7.0000000000000007E-2</v>
      </c>
      <c r="P121" s="120">
        <v>0.01</v>
      </c>
      <c r="Q121" s="120">
        <v>0.3</v>
      </c>
      <c r="R121" s="120">
        <v>0.5</v>
      </c>
      <c r="S121" s="120">
        <v>5.5</v>
      </c>
      <c r="T121" s="120">
        <v>4.3</v>
      </c>
      <c r="U121" s="120">
        <v>0.1</v>
      </c>
      <c r="V121" s="120">
        <v>11.2</v>
      </c>
      <c r="W121" s="120">
        <v>16.100000000000001</v>
      </c>
      <c r="X121" s="120">
        <v>0.2</v>
      </c>
      <c r="Y121" s="120">
        <v>1.5</v>
      </c>
      <c r="Z121" s="120">
        <v>1</v>
      </c>
      <c r="AA121" s="120">
        <v>3.8</v>
      </c>
      <c r="AB121" s="120">
        <v>6.3</v>
      </c>
      <c r="AC121" s="120">
        <v>45.2</v>
      </c>
      <c r="AD121" s="120">
        <v>3.1</v>
      </c>
      <c r="AE121" s="120">
        <v>0.03</v>
      </c>
    </row>
    <row r="122" spans="1:31" x14ac:dyDescent="0.35">
      <c r="A122" s="113" t="s">
        <v>330</v>
      </c>
      <c r="B122" s="159"/>
      <c r="C122" s="114">
        <v>266.63</v>
      </c>
      <c r="D122" s="120">
        <v>18.5</v>
      </c>
      <c r="E122" s="120">
        <v>157.4</v>
      </c>
      <c r="F122" s="114">
        <v>127.72999999999999</v>
      </c>
      <c r="G122" s="120">
        <v>79.5</v>
      </c>
      <c r="H122" s="120">
        <v>27</v>
      </c>
      <c r="I122" s="120">
        <v>0.3</v>
      </c>
      <c r="J122" s="120">
        <v>0.3</v>
      </c>
      <c r="K122" s="120">
        <v>7.0000000000000007E-2</v>
      </c>
      <c r="L122" s="120">
        <v>0.3</v>
      </c>
      <c r="M122" s="120">
        <v>6.6</v>
      </c>
      <c r="N122" s="120">
        <v>0.1</v>
      </c>
      <c r="O122" s="120">
        <v>0</v>
      </c>
      <c r="P122" s="120">
        <v>0</v>
      </c>
      <c r="Q122" s="120">
        <v>0.01</v>
      </c>
      <c r="R122" s="120">
        <v>0</v>
      </c>
      <c r="S122" s="120">
        <v>0</v>
      </c>
      <c r="T122" s="120">
        <v>0.2</v>
      </c>
      <c r="U122" s="120">
        <v>0</v>
      </c>
      <c r="V122" s="120">
        <v>1</v>
      </c>
      <c r="W122" s="120">
        <v>5.2</v>
      </c>
      <c r="X122" s="120">
        <v>0</v>
      </c>
      <c r="Y122" s="120">
        <v>0</v>
      </c>
      <c r="Z122" s="120">
        <v>0.01</v>
      </c>
      <c r="AA122" s="120">
        <v>6.3</v>
      </c>
      <c r="AB122" s="120">
        <v>0.03</v>
      </c>
      <c r="AC122" s="120">
        <v>0.2</v>
      </c>
      <c r="AD122" s="120">
        <v>0.6</v>
      </c>
      <c r="AE122" s="120">
        <v>0.01</v>
      </c>
    </row>
    <row r="123" spans="1:31" x14ac:dyDescent="0.35">
      <c r="A123" s="113" t="s">
        <v>36</v>
      </c>
      <c r="B123" s="159"/>
      <c r="C123" s="114">
        <v>411.60999999999996</v>
      </c>
      <c r="D123" s="120">
        <v>1.2</v>
      </c>
      <c r="E123" s="120">
        <v>185.2</v>
      </c>
      <c r="F123" s="114">
        <v>227.60999999999999</v>
      </c>
      <c r="G123" s="120">
        <v>12.1</v>
      </c>
      <c r="H123" s="120">
        <v>2</v>
      </c>
      <c r="I123" s="120">
        <v>29.9</v>
      </c>
      <c r="J123" s="120">
        <v>12.8</v>
      </c>
      <c r="K123" s="120">
        <v>5.5</v>
      </c>
      <c r="L123" s="120">
        <v>8.1</v>
      </c>
      <c r="M123" s="120">
        <v>55.3</v>
      </c>
      <c r="N123" s="120">
        <v>1.3</v>
      </c>
      <c r="O123" s="120">
        <v>0.05</v>
      </c>
      <c r="P123" s="120">
        <v>0.01</v>
      </c>
      <c r="Q123" s="120">
        <v>0.3</v>
      </c>
      <c r="R123" s="120">
        <v>0.3</v>
      </c>
      <c r="S123" s="120">
        <v>20.100000000000001</v>
      </c>
      <c r="T123" s="120">
        <v>2.2999999999999998</v>
      </c>
      <c r="U123" s="120">
        <v>0.05</v>
      </c>
      <c r="V123" s="120">
        <v>0.7</v>
      </c>
      <c r="W123" s="120">
        <v>29</v>
      </c>
      <c r="X123" s="120">
        <v>0.1</v>
      </c>
      <c r="Y123" s="120">
        <v>0.1</v>
      </c>
      <c r="Z123" s="120">
        <v>0.4</v>
      </c>
      <c r="AA123" s="120">
        <v>1.9</v>
      </c>
      <c r="AB123" s="120">
        <v>5.0999999999999996</v>
      </c>
      <c r="AC123" s="120">
        <v>35</v>
      </c>
      <c r="AD123" s="120">
        <v>5</v>
      </c>
      <c r="AE123" s="120">
        <v>0.2</v>
      </c>
    </row>
    <row r="124" spans="1:31" x14ac:dyDescent="0.35">
      <c r="A124" s="113" t="s">
        <v>37</v>
      </c>
      <c r="B124" s="159"/>
      <c r="C124" s="114">
        <v>26.749999999999996</v>
      </c>
      <c r="D124" s="120">
        <v>0</v>
      </c>
      <c r="E124" s="120">
        <v>0</v>
      </c>
      <c r="F124" s="114">
        <v>26.749999999999996</v>
      </c>
      <c r="G124" s="120">
        <v>5.8</v>
      </c>
      <c r="H124" s="120">
        <v>0</v>
      </c>
      <c r="I124" s="120">
        <v>0.2</v>
      </c>
      <c r="J124" s="120">
        <v>0.1</v>
      </c>
      <c r="K124" s="120">
        <v>0</v>
      </c>
      <c r="L124" s="120">
        <v>0</v>
      </c>
      <c r="M124" s="120">
        <v>10.199999999999999</v>
      </c>
      <c r="N124" s="120">
        <v>0.03</v>
      </c>
      <c r="O124" s="120">
        <v>0</v>
      </c>
      <c r="P124" s="120">
        <v>0</v>
      </c>
      <c r="Q124" s="120">
        <v>0.7</v>
      </c>
      <c r="R124" s="120">
        <v>0.8</v>
      </c>
      <c r="S124" s="120">
        <v>1.2</v>
      </c>
      <c r="T124" s="120">
        <v>0.3</v>
      </c>
      <c r="U124" s="120">
        <v>0</v>
      </c>
      <c r="V124" s="120">
        <v>0.05</v>
      </c>
      <c r="W124" s="120">
        <v>7.1</v>
      </c>
      <c r="X124" s="120">
        <v>0</v>
      </c>
      <c r="Y124" s="120">
        <v>0</v>
      </c>
      <c r="Z124" s="120">
        <v>0</v>
      </c>
      <c r="AA124" s="120">
        <v>0.2</v>
      </c>
      <c r="AB124" s="120">
        <v>0</v>
      </c>
      <c r="AC124" s="120">
        <v>0.01</v>
      </c>
      <c r="AD124" s="120">
        <v>0.06</v>
      </c>
      <c r="AE124" s="120">
        <v>0</v>
      </c>
    </row>
    <row r="125" spans="1:31" x14ac:dyDescent="0.35">
      <c r="A125" s="113" t="s">
        <v>175</v>
      </c>
      <c r="B125" s="159"/>
      <c r="C125" s="114">
        <v>401.76000000000005</v>
      </c>
      <c r="D125" s="120">
        <v>1.8</v>
      </c>
      <c r="E125" s="120">
        <v>4.2</v>
      </c>
      <c r="F125" s="114">
        <v>399.36000000000007</v>
      </c>
      <c r="G125" s="120">
        <v>1</v>
      </c>
      <c r="H125" s="120">
        <v>0</v>
      </c>
      <c r="I125" s="120">
        <v>0</v>
      </c>
      <c r="J125" s="120">
        <v>0</v>
      </c>
      <c r="K125" s="120">
        <v>6.5</v>
      </c>
      <c r="L125" s="120">
        <v>47.3</v>
      </c>
      <c r="M125" s="120">
        <v>109.8</v>
      </c>
      <c r="N125" s="120">
        <v>5.5</v>
      </c>
      <c r="O125" s="120">
        <v>0.5</v>
      </c>
      <c r="P125" s="120">
        <v>0.06</v>
      </c>
      <c r="Q125" s="120">
        <v>1.7</v>
      </c>
      <c r="R125" s="120">
        <v>6.3</v>
      </c>
      <c r="S125" s="120">
        <v>9.8000000000000007</v>
      </c>
      <c r="T125" s="120">
        <v>14.5</v>
      </c>
      <c r="U125" s="120">
        <v>1.8</v>
      </c>
      <c r="V125" s="120">
        <v>5.7</v>
      </c>
      <c r="W125" s="120">
        <v>54</v>
      </c>
      <c r="X125" s="120">
        <v>1.4</v>
      </c>
      <c r="Y125" s="120">
        <v>2.1</v>
      </c>
      <c r="Z125" s="120">
        <v>4.5999999999999996</v>
      </c>
      <c r="AA125" s="120">
        <v>43.8</v>
      </c>
      <c r="AB125" s="120">
        <v>4.3</v>
      </c>
      <c r="AC125" s="120">
        <v>31</v>
      </c>
      <c r="AD125" s="120">
        <v>45.5</v>
      </c>
      <c r="AE125" s="120">
        <v>2.2000000000000002</v>
      </c>
    </row>
    <row r="126" spans="1:31" x14ac:dyDescent="0.35">
      <c r="A126" s="113" t="s">
        <v>176</v>
      </c>
      <c r="B126" s="159"/>
      <c r="C126" s="114">
        <v>162.15</v>
      </c>
      <c r="D126" s="120">
        <v>0</v>
      </c>
      <c r="E126" s="120">
        <v>0</v>
      </c>
      <c r="F126" s="114">
        <v>162.15</v>
      </c>
      <c r="G126" s="120">
        <v>0</v>
      </c>
      <c r="H126" s="120">
        <v>0</v>
      </c>
      <c r="I126" s="120">
        <v>0</v>
      </c>
      <c r="J126" s="120">
        <v>0</v>
      </c>
      <c r="K126" s="120">
        <v>4.2</v>
      </c>
      <c r="L126" s="120">
        <v>7</v>
      </c>
      <c r="M126" s="120">
        <v>61.4</v>
      </c>
      <c r="N126" s="120">
        <v>5.9</v>
      </c>
      <c r="O126" s="120">
        <v>0.3</v>
      </c>
      <c r="P126" s="120">
        <v>0.05</v>
      </c>
      <c r="Q126" s="120">
        <v>1.8</v>
      </c>
      <c r="R126" s="120">
        <v>6</v>
      </c>
      <c r="S126" s="120">
        <v>11.2</v>
      </c>
      <c r="T126" s="120">
        <v>17.2</v>
      </c>
      <c r="U126" s="120">
        <v>0.8</v>
      </c>
      <c r="V126" s="120">
        <v>3</v>
      </c>
      <c r="W126" s="120">
        <v>9.1</v>
      </c>
      <c r="X126" s="120">
        <v>1.3</v>
      </c>
      <c r="Y126" s="120">
        <v>1.4</v>
      </c>
      <c r="Z126" s="120">
        <v>3</v>
      </c>
      <c r="AA126" s="120">
        <v>12.4</v>
      </c>
      <c r="AB126" s="120">
        <v>0.7</v>
      </c>
      <c r="AC126" s="120">
        <v>3</v>
      </c>
      <c r="AD126" s="120">
        <v>12.1</v>
      </c>
      <c r="AE126" s="120">
        <v>0.3</v>
      </c>
    </row>
    <row r="127" spans="1:31" x14ac:dyDescent="0.35">
      <c r="A127" s="113" t="s">
        <v>329</v>
      </c>
      <c r="B127" s="159"/>
      <c r="C127" s="114">
        <v>0.37</v>
      </c>
      <c r="D127" s="114">
        <v>0</v>
      </c>
      <c r="E127" s="114">
        <v>0</v>
      </c>
      <c r="F127" s="114">
        <v>0.37</v>
      </c>
      <c r="G127" s="114">
        <v>0</v>
      </c>
      <c r="H127" s="114">
        <v>0</v>
      </c>
      <c r="I127" s="114">
        <v>0</v>
      </c>
      <c r="J127" s="114">
        <v>0</v>
      </c>
      <c r="K127" s="114">
        <v>0</v>
      </c>
      <c r="L127" s="114">
        <v>0</v>
      </c>
      <c r="M127" s="114">
        <v>0</v>
      </c>
      <c r="N127" s="114">
        <v>0</v>
      </c>
      <c r="O127" s="114">
        <v>0</v>
      </c>
      <c r="P127" s="114">
        <v>0</v>
      </c>
      <c r="Q127" s="114">
        <v>0</v>
      </c>
      <c r="R127" s="114">
        <v>0</v>
      </c>
      <c r="S127" s="114">
        <v>0</v>
      </c>
      <c r="T127" s="114">
        <v>0</v>
      </c>
      <c r="U127" s="114">
        <v>0</v>
      </c>
      <c r="V127" s="114">
        <v>0</v>
      </c>
      <c r="W127" s="114">
        <v>0</v>
      </c>
      <c r="X127" s="114">
        <v>0</v>
      </c>
      <c r="Y127" s="114">
        <v>0</v>
      </c>
      <c r="Z127" s="114">
        <v>0</v>
      </c>
      <c r="AA127" s="114">
        <v>0</v>
      </c>
      <c r="AB127" s="114">
        <v>0</v>
      </c>
      <c r="AC127" s="114">
        <v>0</v>
      </c>
      <c r="AD127" s="114">
        <v>0.37</v>
      </c>
      <c r="AE127" s="114">
        <v>0</v>
      </c>
    </row>
    <row r="128" spans="1:31" x14ac:dyDescent="0.35">
      <c r="A128" s="118"/>
      <c r="B128" s="118"/>
      <c r="C128" s="128">
        <f>SUM(C120:C127)</f>
        <v>2830.1360000000004</v>
      </c>
      <c r="D128" s="128">
        <f t="shared" ref="D128:AE128" si="13">SUM(D120:D127)</f>
        <v>33</v>
      </c>
      <c r="E128" s="128">
        <f t="shared" si="13"/>
        <v>974</v>
      </c>
      <c r="F128" s="128">
        <f t="shared" si="13"/>
        <v>1889.136</v>
      </c>
      <c r="G128" s="128">
        <f t="shared" si="13"/>
        <v>392.1</v>
      </c>
      <c r="H128" s="128">
        <f t="shared" si="13"/>
        <v>414.9</v>
      </c>
      <c r="I128" s="128">
        <f t="shared" si="13"/>
        <v>123.7</v>
      </c>
      <c r="J128" s="128">
        <f t="shared" si="13"/>
        <v>21.800000000000004</v>
      </c>
      <c r="K128" s="128">
        <f t="shared" si="13"/>
        <v>18.18</v>
      </c>
      <c r="L128" s="128">
        <f t="shared" si="13"/>
        <v>79.900000000000006</v>
      </c>
      <c r="M128" s="128">
        <f t="shared" si="13"/>
        <v>286.52</v>
      </c>
      <c r="N128" s="128">
        <f t="shared" si="13"/>
        <v>14.933</v>
      </c>
      <c r="O128" s="128">
        <f t="shared" si="13"/>
        <v>0.91999999999999993</v>
      </c>
      <c r="P128" s="128">
        <f t="shared" si="13"/>
        <v>0.13</v>
      </c>
      <c r="Q128" s="128">
        <f t="shared" si="13"/>
        <v>4.8099999999999996</v>
      </c>
      <c r="R128" s="128">
        <f t="shared" si="13"/>
        <v>13.9</v>
      </c>
      <c r="S128" s="128">
        <f t="shared" si="13"/>
        <v>47.8</v>
      </c>
      <c r="T128" s="128">
        <f t="shared" si="13"/>
        <v>38.799999999999997</v>
      </c>
      <c r="U128" s="128">
        <f t="shared" si="13"/>
        <v>2.75</v>
      </c>
      <c r="V128" s="128">
        <f t="shared" si="13"/>
        <v>21.65</v>
      </c>
      <c r="W128" s="128">
        <f t="shared" si="13"/>
        <v>120.50999999999999</v>
      </c>
      <c r="X128" s="128">
        <f t="shared" si="13"/>
        <v>3</v>
      </c>
      <c r="Y128" s="128">
        <f t="shared" si="13"/>
        <v>5.0999999999999996</v>
      </c>
      <c r="Z128" s="128">
        <f t="shared" si="13"/>
        <v>9.01</v>
      </c>
      <c r="AA128" s="128">
        <f t="shared" si="13"/>
        <v>68.400000000000006</v>
      </c>
      <c r="AB128" s="128">
        <f t="shared" si="13"/>
        <v>16.433</v>
      </c>
      <c r="AC128" s="128">
        <f t="shared" si="13"/>
        <v>114.42</v>
      </c>
      <c r="AD128" s="128">
        <f t="shared" si="13"/>
        <v>66.73</v>
      </c>
      <c r="AE128" s="128">
        <f t="shared" si="13"/>
        <v>2.74</v>
      </c>
    </row>
    <row r="129" spans="1:31" ht="15" customHeight="1" x14ac:dyDescent="0.35">
      <c r="A129" s="113" t="s">
        <v>327</v>
      </c>
      <c r="B129" s="159">
        <v>2019</v>
      </c>
      <c r="C129" s="114">
        <v>792.98399999999992</v>
      </c>
      <c r="D129" s="120">
        <v>0</v>
      </c>
      <c r="E129" s="120">
        <v>384.9</v>
      </c>
      <c r="F129" s="114">
        <v>408.08399999999995</v>
      </c>
      <c r="G129" s="120">
        <v>0.8</v>
      </c>
      <c r="H129" s="120">
        <v>354.4</v>
      </c>
      <c r="I129" s="120">
        <v>52.5</v>
      </c>
      <c r="J129" s="120">
        <v>0.2</v>
      </c>
      <c r="K129" s="120">
        <v>0.02</v>
      </c>
      <c r="L129" s="120">
        <v>0.1</v>
      </c>
      <c r="M129" s="120">
        <v>0.02</v>
      </c>
      <c r="N129" s="120">
        <v>2E-3</v>
      </c>
      <c r="O129" s="120">
        <v>0</v>
      </c>
      <c r="P129" s="120">
        <v>0</v>
      </c>
      <c r="Q129" s="120">
        <v>0</v>
      </c>
      <c r="R129" s="120">
        <v>0</v>
      </c>
      <c r="S129" s="120">
        <v>0</v>
      </c>
      <c r="T129" s="120">
        <v>0</v>
      </c>
      <c r="U129" s="120">
        <v>0</v>
      </c>
      <c r="V129" s="120">
        <v>0</v>
      </c>
      <c r="W129" s="120">
        <v>0.02</v>
      </c>
      <c r="X129" s="120">
        <v>0</v>
      </c>
      <c r="Y129" s="120">
        <v>0</v>
      </c>
      <c r="Z129" s="120">
        <v>0</v>
      </c>
      <c r="AA129" s="120">
        <v>0.01</v>
      </c>
      <c r="AB129" s="120">
        <v>7.0000000000000001E-3</v>
      </c>
      <c r="AC129" s="120">
        <v>3.0000000000000001E-3</v>
      </c>
      <c r="AD129" s="120">
        <v>2E-3</v>
      </c>
      <c r="AE129" s="120">
        <v>0</v>
      </c>
    </row>
    <row r="130" spans="1:31" x14ac:dyDescent="0.35">
      <c r="A130" s="113" t="s">
        <v>328</v>
      </c>
      <c r="B130" s="159"/>
      <c r="C130" s="114">
        <v>787.9</v>
      </c>
      <c r="D130" s="120">
        <v>10.5</v>
      </c>
      <c r="E130" s="120">
        <v>254.6</v>
      </c>
      <c r="F130" s="114">
        <v>543.79999999999995</v>
      </c>
      <c r="G130" s="120">
        <v>279.7</v>
      </c>
      <c r="H130" s="120">
        <v>34</v>
      </c>
      <c r="I130" s="120">
        <v>53.3</v>
      </c>
      <c r="J130" s="120">
        <v>10.5</v>
      </c>
      <c r="K130" s="120">
        <v>1.7</v>
      </c>
      <c r="L130" s="120">
        <v>17.899999999999999</v>
      </c>
      <c r="M130" s="120">
        <v>47.1</v>
      </c>
      <c r="N130" s="120">
        <v>1.9</v>
      </c>
      <c r="O130" s="120">
        <v>7.0000000000000007E-2</v>
      </c>
      <c r="P130" s="120">
        <v>0.01</v>
      </c>
      <c r="Q130" s="120">
        <v>0.3</v>
      </c>
      <c r="R130" s="120">
        <v>0.8</v>
      </c>
      <c r="S130" s="120">
        <v>6</v>
      </c>
      <c r="T130" s="120">
        <v>5.8</v>
      </c>
      <c r="U130" s="120">
        <v>0.1</v>
      </c>
      <c r="V130" s="120">
        <v>11.4</v>
      </c>
      <c r="W130" s="120">
        <v>16.399999999999999</v>
      </c>
      <c r="X130" s="120">
        <v>1.9</v>
      </c>
      <c r="Y130" s="120">
        <v>0.3</v>
      </c>
      <c r="Z130" s="120">
        <v>1.1000000000000001</v>
      </c>
      <c r="AA130" s="120">
        <v>0.6</v>
      </c>
      <c r="AB130" s="120">
        <v>5.3</v>
      </c>
      <c r="AC130" s="120">
        <v>39.700000000000003</v>
      </c>
      <c r="AD130" s="120">
        <v>7.9</v>
      </c>
      <c r="AE130" s="120">
        <v>0.02</v>
      </c>
    </row>
    <row r="131" spans="1:31" x14ac:dyDescent="0.35">
      <c r="A131" s="113" t="s">
        <v>330</v>
      </c>
      <c r="B131" s="159"/>
      <c r="C131" s="114">
        <v>268.61500000000001</v>
      </c>
      <c r="D131" s="120">
        <v>17.899999999999999</v>
      </c>
      <c r="E131" s="120">
        <v>162.6</v>
      </c>
      <c r="F131" s="114">
        <v>123.91499999999999</v>
      </c>
      <c r="G131" s="120">
        <v>79.599999999999994</v>
      </c>
      <c r="H131" s="120">
        <v>27.1</v>
      </c>
      <c r="I131" s="120">
        <v>0.1</v>
      </c>
      <c r="J131" s="120">
        <v>0.3</v>
      </c>
      <c r="K131" s="120">
        <v>7.0000000000000007E-2</v>
      </c>
      <c r="L131" s="120">
        <v>0.3</v>
      </c>
      <c r="M131" s="120">
        <v>4.9000000000000004</v>
      </c>
      <c r="N131" s="120">
        <v>0.1</v>
      </c>
      <c r="O131" s="120">
        <v>0</v>
      </c>
      <c r="P131" s="120">
        <v>0</v>
      </c>
      <c r="Q131" s="120">
        <v>0.01</v>
      </c>
      <c r="R131" s="120">
        <v>0</v>
      </c>
      <c r="S131" s="120">
        <v>0</v>
      </c>
      <c r="T131" s="120">
        <v>0.2</v>
      </c>
      <c r="U131" s="120">
        <v>0</v>
      </c>
      <c r="V131" s="120">
        <v>0.9</v>
      </c>
      <c r="W131" s="120">
        <v>3.7</v>
      </c>
      <c r="X131" s="120">
        <v>0</v>
      </c>
      <c r="Y131" s="120">
        <v>0</v>
      </c>
      <c r="Z131" s="120">
        <v>0.01</v>
      </c>
      <c r="AA131" s="120">
        <v>5.4</v>
      </c>
      <c r="AB131" s="120">
        <v>0.02</v>
      </c>
      <c r="AC131" s="120">
        <v>0.2</v>
      </c>
      <c r="AD131" s="120">
        <v>1</v>
      </c>
      <c r="AE131" s="120">
        <v>5.0000000000000001E-3</v>
      </c>
    </row>
    <row r="132" spans="1:31" x14ac:dyDescent="0.35">
      <c r="A132" s="113" t="s">
        <v>36</v>
      </c>
      <c r="B132" s="159"/>
      <c r="C132" s="114">
        <v>413.38</v>
      </c>
      <c r="D132" s="120">
        <v>1</v>
      </c>
      <c r="E132" s="120">
        <v>182.7</v>
      </c>
      <c r="F132" s="114">
        <v>231.68000000000004</v>
      </c>
      <c r="G132" s="120">
        <v>11.5</v>
      </c>
      <c r="H132" s="120">
        <v>2</v>
      </c>
      <c r="I132" s="120">
        <v>32.700000000000003</v>
      </c>
      <c r="J132" s="120">
        <v>12.7</v>
      </c>
      <c r="K132" s="120">
        <v>5.3</v>
      </c>
      <c r="L132" s="120">
        <v>7.8</v>
      </c>
      <c r="M132" s="120">
        <v>56.2</v>
      </c>
      <c r="N132" s="120">
        <v>1.2</v>
      </c>
      <c r="O132" s="120">
        <v>0.02</v>
      </c>
      <c r="P132" s="120">
        <v>0.01</v>
      </c>
      <c r="Q132" s="120">
        <v>0.3</v>
      </c>
      <c r="R132" s="120">
        <v>0.3</v>
      </c>
      <c r="S132" s="120">
        <v>21.3</v>
      </c>
      <c r="T132" s="120">
        <v>2.5</v>
      </c>
      <c r="U132" s="120">
        <v>0.05</v>
      </c>
      <c r="V132" s="120">
        <v>0.8</v>
      </c>
      <c r="W132" s="120">
        <v>28.8</v>
      </c>
      <c r="X132" s="120">
        <v>0.2</v>
      </c>
      <c r="Y132" s="120">
        <v>0.1</v>
      </c>
      <c r="Z132" s="120">
        <v>0.4</v>
      </c>
      <c r="AA132" s="120">
        <v>1.8</v>
      </c>
      <c r="AB132" s="120">
        <v>5</v>
      </c>
      <c r="AC132" s="120">
        <v>36.5</v>
      </c>
      <c r="AD132" s="120">
        <v>4</v>
      </c>
      <c r="AE132" s="120">
        <v>0.2</v>
      </c>
    </row>
    <row r="133" spans="1:31" x14ac:dyDescent="0.35">
      <c r="A133" s="113" t="s">
        <v>37</v>
      </c>
      <c r="B133" s="159"/>
      <c r="C133" s="114">
        <v>28.799000000000003</v>
      </c>
      <c r="D133" s="120">
        <v>0</v>
      </c>
      <c r="E133" s="120">
        <v>0</v>
      </c>
      <c r="F133" s="114">
        <v>28.799000000000003</v>
      </c>
      <c r="G133" s="120">
        <v>6.8</v>
      </c>
      <c r="H133" s="120">
        <v>0</v>
      </c>
      <c r="I133" s="120">
        <v>0.2</v>
      </c>
      <c r="J133" s="120">
        <v>0.09</v>
      </c>
      <c r="K133" s="120">
        <v>0.06</v>
      </c>
      <c r="L133" s="120">
        <v>1E-3</v>
      </c>
      <c r="M133" s="120">
        <v>10.8</v>
      </c>
      <c r="N133" s="120">
        <v>0.3</v>
      </c>
      <c r="O133" s="120">
        <v>0.01</v>
      </c>
      <c r="P133" s="120">
        <v>0</v>
      </c>
      <c r="Q133" s="120">
        <v>0.8</v>
      </c>
      <c r="R133" s="120">
        <v>0.7</v>
      </c>
      <c r="S133" s="120">
        <v>1.5</v>
      </c>
      <c r="T133" s="120">
        <v>0.4</v>
      </c>
      <c r="U133" s="120">
        <v>0</v>
      </c>
      <c r="V133" s="120">
        <v>0.1</v>
      </c>
      <c r="W133" s="120">
        <v>6.8</v>
      </c>
      <c r="X133" s="120">
        <v>0</v>
      </c>
      <c r="Y133" s="120">
        <v>0</v>
      </c>
      <c r="Z133" s="120">
        <v>0</v>
      </c>
      <c r="AA133" s="120">
        <v>0.2</v>
      </c>
      <c r="AB133" s="120">
        <v>0</v>
      </c>
      <c r="AC133" s="120">
        <v>8.0000000000000002E-3</v>
      </c>
      <c r="AD133" s="120">
        <v>0.03</v>
      </c>
      <c r="AE133" s="120">
        <v>0</v>
      </c>
    </row>
    <row r="134" spans="1:31" x14ac:dyDescent="0.35">
      <c r="A134" s="113" t="s">
        <v>175</v>
      </c>
      <c r="B134" s="159"/>
      <c r="C134" s="114">
        <v>404.54999999999995</v>
      </c>
      <c r="D134" s="120">
        <v>0.5</v>
      </c>
      <c r="E134" s="120">
        <v>4.4000000000000004</v>
      </c>
      <c r="F134" s="114">
        <v>400.65</v>
      </c>
      <c r="G134" s="120">
        <v>1</v>
      </c>
      <c r="H134" s="120">
        <v>0</v>
      </c>
      <c r="I134" s="120">
        <v>0</v>
      </c>
      <c r="J134" s="120">
        <v>0</v>
      </c>
      <c r="K134" s="120">
        <v>6.8</v>
      </c>
      <c r="L134" s="120">
        <v>48.7</v>
      </c>
      <c r="M134" s="120">
        <v>110</v>
      </c>
      <c r="N134" s="120">
        <v>5.7</v>
      </c>
      <c r="O134" s="120">
        <v>0.5</v>
      </c>
      <c r="P134" s="120">
        <v>0.05</v>
      </c>
      <c r="Q134" s="120">
        <v>1.5</v>
      </c>
      <c r="R134" s="120">
        <v>6.3</v>
      </c>
      <c r="S134" s="120">
        <v>10.4</v>
      </c>
      <c r="T134" s="120">
        <v>14.5</v>
      </c>
      <c r="U134" s="120">
        <v>1.9</v>
      </c>
      <c r="V134" s="120">
        <v>5.8</v>
      </c>
      <c r="W134" s="120">
        <v>53.5</v>
      </c>
      <c r="X134" s="120">
        <v>2.2000000000000002</v>
      </c>
      <c r="Y134" s="120">
        <v>0.8</v>
      </c>
      <c r="Z134" s="120">
        <v>4.5</v>
      </c>
      <c r="AA134" s="120">
        <v>43.4</v>
      </c>
      <c r="AB134" s="120">
        <v>4.2</v>
      </c>
      <c r="AC134" s="120">
        <v>30.9</v>
      </c>
      <c r="AD134" s="120">
        <v>45.8</v>
      </c>
      <c r="AE134" s="120">
        <v>2.2000000000000002</v>
      </c>
    </row>
    <row r="135" spans="1:31" x14ac:dyDescent="0.35">
      <c r="A135" s="113" t="s">
        <v>176</v>
      </c>
      <c r="B135" s="159"/>
      <c r="C135" s="114">
        <v>162.04999999999995</v>
      </c>
      <c r="D135" s="120">
        <v>0</v>
      </c>
      <c r="E135" s="120">
        <v>0</v>
      </c>
      <c r="F135" s="114">
        <v>162.04999999999995</v>
      </c>
      <c r="G135" s="120">
        <v>0</v>
      </c>
      <c r="H135" s="120">
        <v>0</v>
      </c>
      <c r="I135" s="120">
        <v>0</v>
      </c>
      <c r="J135" s="120">
        <v>0</v>
      </c>
      <c r="K135" s="120">
        <v>3.8</v>
      </c>
      <c r="L135" s="120">
        <v>5.5</v>
      </c>
      <c r="M135" s="120">
        <v>62.3</v>
      </c>
      <c r="N135" s="120">
        <v>5.9</v>
      </c>
      <c r="O135" s="120">
        <v>0.3</v>
      </c>
      <c r="P135" s="120">
        <v>0.05</v>
      </c>
      <c r="Q135" s="120">
        <v>1.8</v>
      </c>
      <c r="R135" s="120">
        <v>6</v>
      </c>
      <c r="S135" s="120">
        <v>13.1</v>
      </c>
      <c r="T135" s="120">
        <v>16.899999999999999</v>
      </c>
      <c r="U135" s="120">
        <v>0.8</v>
      </c>
      <c r="V135" s="120">
        <v>3</v>
      </c>
      <c r="W135" s="120">
        <v>8.6999999999999993</v>
      </c>
      <c r="X135" s="120">
        <v>1.7</v>
      </c>
      <c r="Y135" s="120">
        <v>0.7</v>
      </c>
      <c r="Z135" s="120">
        <v>2.9</v>
      </c>
      <c r="AA135" s="120">
        <v>12.1</v>
      </c>
      <c r="AB135" s="120">
        <v>0.6</v>
      </c>
      <c r="AC135" s="120">
        <v>3.4</v>
      </c>
      <c r="AD135" s="120">
        <v>12.2</v>
      </c>
      <c r="AE135" s="120">
        <v>0.3</v>
      </c>
    </row>
    <row r="136" spans="1:31" x14ac:dyDescent="0.35">
      <c r="A136" s="113" t="s">
        <v>329</v>
      </c>
      <c r="B136" s="159"/>
      <c r="C136" s="114">
        <v>0.46</v>
      </c>
      <c r="D136" s="114">
        <v>0</v>
      </c>
      <c r="E136" s="114">
        <v>0</v>
      </c>
      <c r="F136" s="114">
        <v>0.46</v>
      </c>
      <c r="G136" s="114">
        <v>0</v>
      </c>
      <c r="H136" s="114">
        <v>0</v>
      </c>
      <c r="I136" s="114">
        <v>0</v>
      </c>
      <c r="J136" s="114">
        <v>0</v>
      </c>
      <c r="K136" s="114">
        <v>0</v>
      </c>
      <c r="L136" s="114">
        <v>0</v>
      </c>
      <c r="M136" s="114">
        <v>0</v>
      </c>
      <c r="N136" s="114">
        <v>0</v>
      </c>
      <c r="O136" s="114">
        <v>0</v>
      </c>
      <c r="P136" s="114">
        <v>0</v>
      </c>
      <c r="Q136" s="114">
        <v>0</v>
      </c>
      <c r="R136" s="114">
        <v>0</v>
      </c>
      <c r="S136" s="114">
        <v>0</v>
      </c>
      <c r="T136" s="114">
        <v>0</v>
      </c>
      <c r="U136" s="114">
        <v>0</v>
      </c>
      <c r="V136" s="114">
        <v>0</v>
      </c>
      <c r="W136" s="114">
        <v>0</v>
      </c>
      <c r="X136" s="114">
        <v>0</v>
      </c>
      <c r="Y136" s="114">
        <v>0</v>
      </c>
      <c r="Z136" s="114">
        <v>0</v>
      </c>
      <c r="AA136" s="114">
        <v>0</v>
      </c>
      <c r="AB136" s="114">
        <v>0</v>
      </c>
      <c r="AC136" s="114">
        <v>0</v>
      </c>
      <c r="AD136" s="114">
        <v>0.46</v>
      </c>
      <c r="AE136" s="114">
        <v>0</v>
      </c>
    </row>
    <row r="137" spans="1:31" x14ac:dyDescent="0.35">
      <c r="A137" s="118"/>
      <c r="B137" s="118"/>
      <c r="C137" s="128">
        <f>SUM(C129:C136)</f>
        <v>2858.7380000000003</v>
      </c>
      <c r="D137" s="128">
        <f t="shared" ref="D137:AE137" si="14">SUM(D129:D136)</f>
        <v>29.9</v>
      </c>
      <c r="E137" s="128">
        <f t="shared" si="14"/>
        <v>989.19999999999993</v>
      </c>
      <c r="F137" s="128">
        <f t="shared" si="14"/>
        <v>1899.4379999999999</v>
      </c>
      <c r="G137" s="128">
        <f t="shared" si="14"/>
        <v>379.40000000000003</v>
      </c>
      <c r="H137" s="128">
        <f t="shared" si="14"/>
        <v>417.5</v>
      </c>
      <c r="I137" s="128">
        <f t="shared" si="14"/>
        <v>138.79999999999998</v>
      </c>
      <c r="J137" s="128">
        <f t="shared" si="14"/>
        <v>23.79</v>
      </c>
      <c r="K137" s="128">
        <f t="shared" si="14"/>
        <v>17.75</v>
      </c>
      <c r="L137" s="128">
        <f t="shared" si="14"/>
        <v>80.301000000000002</v>
      </c>
      <c r="M137" s="128">
        <f t="shared" si="14"/>
        <v>291.32</v>
      </c>
      <c r="N137" s="128">
        <f t="shared" si="14"/>
        <v>15.102</v>
      </c>
      <c r="O137" s="128">
        <f t="shared" si="14"/>
        <v>0.89999999999999991</v>
      </c>
      <c r="P137" s="128">
        <f t="shared" si="14"/>
        <v>0.12000000000000001</v>
      </c>
      <c r="Q137" s="128">
        <f t="shared" si="14"/>
        <v>4.71</v>
      </c>
      <c r="R137" s="128">
        <f t="shared" si="14"/>
        <v>14.1</v>
      </c>
      <c r="S137" s="128">
        <f t="shared" si="14"/>
        <v>52.300000000000004</v>
      </c>
      <c r="T137" s="128">
        <f t="shared" si="14"/>
        <v>40.299999999999997</v>
      </c>
      <c r="U137" s="128">
        <f t="shared" si="14"/>
        <v>2.8499999999999996</v>
      </c>
      <c r="V137" s="128">
        <f t="shared" si="14"/>
        <v>22</v>
      </c>
      <c r="W137" s="128">
        <f t="shared" si="14"/>
        <v>117.92</v>
      </c>
      <c r="X137" s="128">
        <f t="shared" si="14"/>
        <v>6.0000000000000009</v>
      </c>
      <c r="Y137" s="128">
        <f t="shared" si="14"/>
        <v>1.9000000000000001</v>
      </c>
      <c r="Z137" s="128">
        <f t="shared" si="14"/>
        <v>8.91</v>
      </c>
      <c r="AA137" s="128">
        <f t="shared" si="14"/>
        <v>63.51</v>
      </c>
      <c r="AB137" s="128">
        <f t="shared" si="14"/>
        <v>15.126999999999997</v>
      </c>
      <c r="AC137" s="128">
        <f t="shared" si="14"/>
        <v>110.71100000000001</v>
      </c>
      <c r="AD137" s="128">
        <f t="shared" si="14"/>
        <v>71.391999999999996</v>
      </c>
      <c r="AE137" s="128">
        <f t="shared" si="14"/>
        <v>2.7250000000000001</v>
      </c>
    </row>
    <row r="138" spans="1:31" ht="15" customHeight="1" x14ac:dyDescent="0.35">
      <c r="A138" s="113" t="s">
        <v>327</v>
      </c>
      <c r="B138" s="159">
        <v>2020</v>
      </c>
      <c r="C138" s="114">
        <v>738.09613899999988</v>
      </c>
      <c r="D138" s="120">
        <v>3.8610000000000003E-3</v>
      </c>
      <c r="E138" s="120">
        <v>342</v>
      </c>
      <c r="F138" s="114">
        <v>396.09999999999991</v>
      </c>
      <c r="G138" s="120">
        <v>0.7</v>
      </c>
      <c r="H138" s="120">
        <v>362.3</v>
      </c>
      <c r="I138" s="120">
        <v>32.6</v>
      </c>
      <c r="J138" s="120">
        <v>0.2</v>
      </c>
      <c r="K138" s="120">
        <v>0.03</v>
      </c>
      <c r="L138" s="121">
        <v>0.2</v>
      </c>
      <c r="M138" s="121">
        <v>0.02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0</v>
      </c>
      <c r="W138" s="120">
        <v>0.02</v>
      </c>
      <c r="X138" s="120">
        <v>0</v>
      </c>
      <c r="Y138" s="120">
        <v>0</v>
      </c>
      <c r="Z138" s="120">
        <v>0</v>
      </c>
      <c r="AA138" s="120">
        <v>0.01</v>
      </c>
      <c r="AB138" s="120">
        <v>0.01</v>
      </c>
      <c r="AC138" s="120">
        <v>0.01</v>
      </c>
      <c r="AD138" s="120">
        <v>0</v>
      </c>
      <c r="AE138" s="120">
        <v>0</v>
      </c>
    </row>
    <row r="139" spans="1:31" x14ac:dyDescent="0.35">
      <c r="A139" s="113" t="s">
        <v>328</v>
      </c>
      <c r="B139" s="159"/>
      <c r="C139" s="114">
        <v>778.21000000000015</v>
      </c>
      <c r="D139" s="120">
        <v>10.4</v>
      </c>
      <c r="E139" s="120">
        <v>233.7</v>
      </c>
      <c r="F139" s="114">
        <v>554.91000000000008</v>
      </c>
      <c r="G139" s="120">
        <v>287.8</v>
      </c>
      <c r="H139" s="120">
        <v>34.799999999999997</v>
      </c>
      <c r="I139" s="120">
        <v>56.6</v>
      </c>
      <c r="J139" s="120">
        <v>11.3</v>
      </c>
      <c r="K139" s="120">
        <v>1.9</v>
      </c>
      <c r="L139" s="121">
        <v>26.4</v>
      </c>
      <c r="M139" s="121">
        <v>46.1</v>
      </c>
      <c r="N139" s="120">
        <v>1.8</v>
      </c>
      <c r="O139" s="120">
        <v>0.1</v>
      </c>
      <c r="P139" s="120">
        <v>0.01</v>
      </c>
      <c r="Q139" s="120">
        <v>0.3</v>
      </c>
      <c r="R139" s="120">
        <v>0.7</v>
      </c>
      <c r="S139" s="120">
        <v>5.3</v>
      </c>
      <c r="T139" s="120">
        <v>3.2</v>
      </c>
      <c r="U139" s="120">
        <v>0.1</v>
      </c>
      <c r="V139" s="120">
        <v>13.7</v>
      </c>
      <c r="W139" s="120">
        <v>16.2</v>
      </c>
      <c r="X139" s="120">
        <v>2.4</v>
      </c>
      <c r="Y139" s="120">
        <v>0.3</v>
      </c>
      <c r="Z139" s="120">
        <v>0.7</v>
      </c>
      <c r="AA139" s="120">
        <v>1.5</v>
      </c>
      <c r="AB139" s="120">
        <v>4.2</v>
      </c>
      <c r="AC139" s="120">
        <v>33.799999999999997</v>
      </c>
      <c r="AD139" s="120">
        <v>5.6</v>
      </c>
      <c r="AE139" s="120">
        <v>0.1</v>
      </c>
    </row>
    <row r="140" spans="1:31" x14ac:dyDescent="0.35">
      <c r="A140" s="113" t="s">
        <v>330</v>
      </c>
      <c r="B140" s="159"/>
      <c r="C140" s="114">
        <v>253.13599999999997</v>
      </c>
      <c r="D140" s="120">
        <v>18</v>
      </c>
      <c r="E140" s="120">
        <v>158.30000000000001</v>
      </c>
      <c r="F140" s="114">
        <v>112.83599999999998</v>
      </c>
      <c r="G140" s="120">
        <v>74.900000000000006</v>
      </c>
      <c r="H140" s="120">
        <v>27.5</v>
      </c>
      <c r="I140" s="120">
        <v>0.1</v>
      </c>
      <c r="J140" s="120">
        <v>0.3</v>
      </c>
      <c r="K140" s="120">
        <v>0.1</v>
      </c>
      <c r="L140" s="121">
        <v>0.3</v>
      </c>
      <c r="M140" s="121">
        <v>2.8</v>
      </c>
      <c r="N140" s="120">
        <v>0.1</v>
      </c>
      <c r="O140" s="120">
        <v>0</v>
      </c>
      <c r="P140" s="120">
        <v>0</v>
      </c>
      <c r="Q140" s="120">
        <v>1E-3</v>
      </c>
      <c r="R140" s="120">
        <v>1E-3</v>
      </c>
      <c r="S140" s="120">
        <v>0</v>
      </c>
      <c r="T140" s="120">
        <v>0.3</v>
      </c>
      <c r="U140" s="120">
        <v>0</v>
      </c>
      <c r="V140" s="120">
        <v>0.8</v>
      </c>
      <c r="W140" s="120">
        <v>1.6</v>
      </c>
      <c r="X140" s="120">
        <v>0</v>
      </c>
      <c r="Y140" s="120">
        <v>0</v>
      </c>
      <c r="Z140" s="120">
        <v>0.01</v>
      </c>
      <c r="AA140" s="120">
        <v>2.8</v>
      </c>
      <c r="AB140" s="120">
        <v>0.02</v>
      </c>
      <c r="AC140" s="120">
        <v>0.2</v>
      </c>
      <c r="AD140" s="120">
        <v>1</v>
      </c>
      <c r="AE140" s="120">
        <v>4.0000000000000001E-3</v>
      </c>
    </row>
    <row r="141" spans="1:31" x14ac:dyDescent="0.35">
      <c r="A141" s="113" t="s">
        <v>36</v>
      </c>
      <c r="B141" s="159"/>
      <c r="C141" s="114">
        <v>394.94299999999998</v>
      </c>
      <c r="D141" s="120">
        <v>1.9</v>
      </c>
      <c r="E141" s="120">
        <v>166.7</v>
      </c>
      <c r="F141" s="114">
        <v>230.143</v>
      </c>
      <c r="G141" s="120">
        <v>10.9</v>
      </c>
      <c r="H141" s="120">
        <v>2</v>
      </c>
      <c r="I141" s="120">
        <v>29.1</v>
      </c>
      <c r="J141" s="120">
        <v>14.7</v>
      </c>
      <c r="K141" s="120">
        <v>5.0999999999999996</v>
      </c>
      <c r="L141" s="121">
        <v>7.4</v>
      </c>
      <c r="M141" s="121">
        <v>56.8</v>
      </c>
      <c r="N141" s="120">
        <v>1.3</v>
      </c>
      <c r="O141" s="120">
        <v>0.04</v>
      </c>
      <c r="P141" s="120">
        <v>3.0000000000000001E-3</v>
      </c>
      <c r="Q141" s="120">
        <v>0.4</v>
      </c>
      <c r="R141" s="120">
        <v>0.3</v>
      </c>
      <c r="S141" s="120">
        <v>21</v>
      </c>
      <c r="T141" s="120">
        <v>3.9</v>
      </c>
      <c r="U141" s="120">
        <v>0.1</v>
      </c>
      <c r="V141" s="120">
        <v>0.6</v>
      </c>
      <c r="W141" s="120">
        <v>28.3</v>
      </c>
      <c r="X141" s="120">
        <v>0.2</v>
      </c>
      <c r="Y141" s="120">
        <v>0.1</v>
      </c>
      <c r="Z141" s="120">
        <v>0.3</v>
      </c>
      <c r="AA141" s="120">
        <v>1.6</v>
      </c>
      <c r="AB141" s="120">
        <v>4.0999999999999996</v>
      </c>
      <c r="AC141" s="120">
        <v>34.299999999999997</v>
      </c>
      <c r="AD141" s="120">
        <v>7.5</v>
      </c>
      <c r="AE141" s="120">
        <v>0.1</v>
      </c>
    </row>
    <row r="142" spans="1:31" x14ac:dyDescent="0.35">
      <c r="A142" s="113" t="s">
        <v>37</v>
      </c>
      <c r="B142" s="159"/>
      <c r="C142" s="114">
        <v>28.525999999999996</v>
      </c>
      <c r="D142" s="120">
        <v>0</v>
      </c>
      <c r="E142" s="120">
        <v>0</v>
      </c>
      <c r="F142" s="114">
        <v>28.525999999999996</v>
      </c>
      <c r="G142" s="120">
        <v>7.3</v>
      </c>
      <c r="H142" s="120">
        <v>0</v>
      </c>
      <c r="I142" s="120">
        <v>0.1</v>
      </c>
      <c r="J142" s="120">
        <v>0.1</v>
      </c>
      <c r="K142" s="120">
        <v>0.1</v>
      </c>
      <c r="L142" s="121">
        <v>1E-3</v>
      </c>
      <c r="M142" s="121">
        <v>10.4</v>
      </c>
      <c r="N142" s="120">
        <v>0.3</v>
      </c>
      <c r="O142" s="120">
        <v>2E-3</v>
      </c>
      <c r="P142" s="120">
        <v>0</v>
      </c>
      <c r="Q142" s="120">
        <v>0.8</v>
      </c>
      <c r="R142" s="120">
        <v>0.4</v>
      </c>
      <c r="S142" s="120">
        <v>1.5</v>
      </c>
      <c r="T142" s="120">
        <v>0.3</v>
      </c>
      <c r="U142" s="120">
        <v>0</v>
      </c>
      <c r="V142" s="120">
        <v>0.1</v>
      </c>
      <c r="W142" s="120">
        <v>6.9</v>
      </c>
      <c r="X142" s="120">
        <v>0</v>
      </c>
      <c r="Y142" s="120">
        <v>0</v>
      </c>
      <c r="Z142" s="120">
        <v>0</v>
      </c>
      <c r="AA142" s="120">
        <v>0.2</v>
      </c>
      <c r="AB142" s="120">
        <v>0</v>
      </c>
      <c r="AC142" s="120">
        <v>3.0000000000000001E-3</v>
      </c>
      <c r="AD142" s="120">
        <v>0.02</v>
      </c>
      <c r="AE142" s="120">
        <v>0</v>
      </c>
    </row>
    <row r="143" spans="1:31" x14ac:dyDescent="0.35">
      <c r="A143" s="113" t="s">
        <v>175</v>
      </c>
      <c r="B143" s="159"/>
      <c r="C143" s="114">
        <v>393.29999999999995</v>
      </c>
      <c r="D143" s="120">
        <v>1.1000000000000001</v>
      </c>
      <c r="E143" s="120">
        <v>2.7</v>
      </c>
      <c r="F143" s="114">
        <v>391.7</v>
      </c>
      <c r="G143" s="120">
        <v>0.9</v>
      </c>
      <c r="H143" s="120">
        <v>0</v>
      </c>
      <c r="I143" s="120">
        <v>0</v>
      </c>
      <c r="J143" s="120">
        <v>0</v>
      </c>
      <c r="K143" s="120">
        <v>6.8</v>
      </c>
      <c r="L143" s="121">
        <v>46.7</v>
      </c>
      <c r="M143" s="121">
        <v>108.4</v>
      </c>
      <c r="N143" s="120">
        <v>5.7</v>
      </c>
      <c r="O143" s="120">
        <v>0.5</v>
      </c>
      <c r="P143" s="120">
        <v>0.1</v>
      </c>
      <c r="Q143" s="120">
        <v>1.6</v>
      </c>
      <c r="R143" s="120">
        <v>6.3</v>
      </c>
      <c r="S143" s="120">
        <v>9.6999999999999993</v>
      </c>
      <c r="T143" s="120">
        <v>16</v>
      </c>
      <c r="U143" s="120">
        <v>1.7</v>
      </c>
      <c r="V143" s="120">
        <v>5.7</v>
      </c>
      <c r="W143" s="120">
        <v>52.9</v>
      </c>
      <c r="X143" s="120">
        <v>1.1000000000000001</v>
      </c>
      <c r="Y143" s="120">
        <v>1.7</v>
      </c>
      <c r="Z143" s="120">
        <v>4.0999999999999996</v>
      </c>
      <c r="AA143" s="120">
        <v>42.5</v>
      </c>
      <c r="AB143" s="120">
        <v>4.0999999999999996</v>
      </c>
      <c r="AC143" s="120">
        <v>29.3</v>
      </c>
      <c r="AD143" s="120">
        <v>43.5</v>
      </c>
      <c r="AE143" s="120">
        <v>2.4</v>
      </c>
    </row>
    <row r="144" spans="1:31" x14ac:dyDescent="0.35">
      <c r="A144" s="113" t="s">
        <v>176</v>
      </c>
      <c r="B144" s="159"/>
      <c r="C144" s="114">
        <v>162.65000000000003</v>
      </c>
      <c r="D144" s="120">
        <v>0</v>
      </c>
      <c r="E144" s="120">
        <v>0</v>
      </c>
      <c r="F144" s="114">
        <v>162.65000000000003</v>
      </c>
      <c r="G144" s="120">
        <v>0</v>
      </c>
      <c r="H144" s="120">
        <v>0</v>
      </c>
      <c r="I144" s="120">
        <v>0</v>
      </c>
      <c r="J144" s="120">
        <v>0</v>
      </c>
      <c r="K144" s="120">
        <v>4.0999999999999996</v>
      </c>
      <c r="L144" s="121">
        <v>5.5</v>
      </c>
      <c r="M144" s="121">
        <v>63</v>
      </c>
      <c r="N144" s="120">
        <v>5.9</v>
      </c>
      <c r="O144" s="120">
        <v>0.3</v>
      </c>
      <c r="P144" s="120">
        <v>0.05</v>
      </c>
      <c r="Q144" s="120">
        <v>1.7</v>
      </c>
      <c r="R144" s="120">
        <v>6.4</v>
      </c>
      <c r="S144" s="120">
        <v>12</v>
      </c>
      <c r="T144" s="120">
        <v>18.899999999999999</v>
      </c>
      <c r="U144" s="120">
        <v>0.7</v>
      </c>
      <c r="V144" s="120">
        <v>3</v>
      </c>
      <c r="W144" s="120">
        <v>8.5</v>
      </c>
      <c r="X144" s="120">
        <v>1.4</v>
      </c>
      <c r="Y144" s="120">
        <v>1</v>
      </c>
      <c r="Z144" s="120">
        <v>2.7</v>
      </c>
      <c r="AA144" s="120">
        <v>12.1</v>
      </c>
      <c r="AB144" s="120">
        <v>0.5</v>
      </c>
      <c r="AC144" s="120">
        <v>2.8</v>
      </c>
      <c r="AD144" s="120">
        <v>11.8</v>
      </c>
      <c r="AE144" s="120">
        <v>0.3</v>
      </c>
    </row>
    <row r="145" spans="1:31" x14ac:dyDescent="0.35">
      <c r="A145" s="113" t="s">
        <v>329</v>
      </c>
      <c r="B145" s="159"/>
      <c r="C145" s="114">
        <v>0.7</v>
      </c>
      <c r="D145" s="114">
        <v>0</v>
      </c>
      <c r="E145" s="114">
        <v>0</v>
      </c>
      <c r="F145" s="114">
        <v>0.7</v>
      </c>
      <c r="G145" s="114">
        <v>0</v>
      </c>
      <c r="H145" s="114">
        <v>0</v>
      </c>
      <c r="I145" s="114">
        <v>0</v>
      </c>
      <c r="J145" s="114">
        <v>0</v>
      </c>
      <c r="K145" s="114">
        <v>0</v>
      </c>
      <c r="L145" s="114">
        <v>0</v>
      </c>
      <c r="M145" s="114">
        <v>0</v>
      </c>
      <c r="N145" s="114">
        <v>0</v>
      </c>
      <c r="O145" s="114">
        <v>0</v>
      </c>
      <c r="P145" s="114">
        <v>0</v>
      </c>
      <c r="Q145" s="114">
        <v>0</v>
      </c>
      <c r="R145" s="114">
        <v>0</v>
      </c>
      <c r="S145" s="114">
        <v>0</v>
      </c>
      <c r="T145" s="114">
        <v>0</v>
      </c>
      <c r="U145" s="114">
        <v>0</v>
      </c>
      <c r="V145" s="114">
        <v>0</v>
      </c>
      <c r="W145" s="114">
        <v>0</v>
      </c>
      <c r="X145" s="114">
        <v>0</v>
      </c>
      <c r="Y145" s="114">
        <v>0</v>
      </c>
      <c r="Z145" s="114">
        <v>0</v>
      </c>
      <c r="AA145" s="114">
        <v>0</v>
      </c>
      <c r="AB145" s="114">
        <v>0</v>
      </c>
      <c r="AC145" s="114">
        <v>0</v>
      </c>
      <c r="AD145" s="114">
        <v>0.7</v>
      </c>
      <c r="AE145" s="114">
        <v>0</v>
      </c>
    </row>
    <row r="146" spans="1:31" x14ac:dyDescent="0.35">
      <c r="A146" s="118"/>
      <c r="B146" s="118"/>
      <c r="C146" s="128">
        <f>SUM(C138:C145)</f>
        <v>2749.5611389999999</v>
      </c>
      <c r="D146" s="128">
        <f t="shared" ref="D146:AE146" si="15">SUM(D138:D145)</f>
        <v>31.403860999999999</v>
      </c>
      <c r="E146" s="128">
        <f t="shared" si="15"/>
        <v>903.40000000000009</v>
      </c>
      <c r="F146" s="128">
        <f t="shared" si="15"/>
        <v>1877.5650000000003</v>
      </c>
      <c r="G146" s="128">
        <f t="shared" si="15"/>
        <v>382.49999999999994</v>
      </c>
      <c r="H146" s="128">
        <f t="shared" si="15"/>
        <v>426.6</v>
      </c>
      <c r="I146" s="128">
        <f t="shared" si="15"/>
        <v>118.5</v>
      </c>
      <c r="J146" s="128">
        <f t="shared" si="15"/>
        <v>26.6</v>
      </c>
      <c r="K146" s="128">
        <f t="shared" si="15"/>
        <v>18.129999999999995</v>
      </c>
      <c r="L146" s="128">
        <f t="shared" si="15"/>
        <v>86.501000000000005</v>
      </c>
      <c r="M146" s="128">
        <f t="shared" si="15"/>
        <v>287.52</v>
      </c>
      <c r="N146" s="128">
        <f t="shared" si="15"/>
        <v>15.1</v>
      </c>
      <c r="O146" s="128">
        <f t="shared" si="15"/>
        <v>0.94199999999999995</v>
      </c>
      <c r="P146" s="128">
        <f t="shared" si="15"/>
        <v>0.16300000000000001</v>
      </c>
      <c r="Q146" s="128">
        <f t="shared" si="15"/>
        <v>4.8010000000000002</v>
      </c>
      <c r="R146" s="128">
        <f t="shared" si="15"/>
        <v>14.100999999999999</v>
      </c>
      <c r="S146" s="128">
        <f t="shared" si="15"/>
        <v>49.5</v>
      </c>
      <c r="T146" s="128">
        <f t="shared" si="15"/>
        <v>42.599999999999994</v>
      </c>
      <c r="U146" s="128">
        <f t="shared" si="15"/>
        <v>2.5999999999999996</v>
      </c>
      <c r="V146" s="128">
        <f t="shared" si="15"/>
        <v>23.9</v>
      </c>
      <c r="W146" s="128">
        <f t="shared" si="15"/>
        <v>114.42</v>
      </c>
      <c r="X146" s="128">
        <f t="shared" si="15"/>
        <v>5.0999999999999996</v>
      </c>
      <c r="Y146" s="128">
        <f t="shared" si="15"/>
        <v>3.1</v>
      </c>
      <c r="Z146" s="128">
        <f t="shared" si="15"/>
        <v>7.81</v>
      </c>
      <c r="AA146" s="128">
        <f t="shared" si="15"/>
        <v>60.71</v>
      </c>
      <c r="AB146" s="128">
        <f t="shared" si="15"/>
        <v>12.929999999999998</v>
      </c>
      <c r="AC146" s="128">
        <f t="shared" si="15"/>
        <v>100.413</v>
      </c>
      <c r="AD146" s="128">
        <f t="shared" si="15"/>
        <v>70.12</v>
      </c>
      <c r="AE146" s="128">
        <f t="shared" si="15"/>
        <v>2.9039999999999999</v>
      </c>
    </row>
    <row r="147" spans="1:31" x14ac:dyDescent="0.35">
      <c r="A147" s="113" t="s">
        <v>327</v>
      </c>
      <c r="B147" s="159">
        <v>2021</v>
      </c>
      <c r="C147" s="114">
        <v>754.33425405800017</v>
      </c>
      <c r="D147" s="120">
        <v>3.945942E-3</v>
      </c>
      <c r="E147" s="120">
        <v>349.524</v>
      </c>
      <c r="F147" s="114">
        <v>404.81420000000008</v>
      </c>
      <c r="G147" s="120">
        <v>0.71539999999999992</v>
      </c>
      <c r="H147" s="120">
        <v>370.2706</v>
      </c>
      <c r="I147" s="120">
        <v>33.3172</v>
      </c>
      <c r="J147" s="120">
        <v>0.20440000000000003</v>
      </c>
      <c r="K147" s="120">
        <v>3.066E-2</v>
      </c>
      <c r="L147" s="120">
        <v>0.20440000000000003</v>
      </c>
      <c r="M147" s="120">
        <v>2.044E-2</v>
      </c>
      <c r="N147" s="120">
        <v>0</v>
      </c>
      <c r="O147" s="120">
        <v>0</v>
      </c>
      <c r="P147" s="120">
        <v>0</v>
      </c>
      <c r="Q147" s="120">
        <v>0</v>
      </c>
      <c r="R147" s="120">
        <v>0</v>
      </c>
      <c r="S147" s="120">
        <v>0</v>
      </c>
      <c r="T147" s="120">
        <v>0</v>
      </c>
      <c r="U147" s="120">
        <v>0</v>
      </c>
      <c r="V147" s="120">
        <v>0</v>
      </c>
      <c r="W147" s="120">
        <v>2.044E-2</v>
      </c>
      <c r="X147" s="120">
        <v>0</v>
      </c>
      <c r="Y147" s="120">
        <v>0</v>
      </c>
      <c r="Z147" s="120">
        <v>0</v>
      </c>
      <c r="AA147" s="120">
        <v>1.022E-2</v>
      </c>
      <c r="AB147" s="120">
        <v>1.022E-2</v>
      </c>
      <c r="AC147" s="120">
        <v>1.022E-2</v>
      </c>
      <c r="AD147" s="120">
        <v>0</v>
      </c>
      <c r="AE147" s="120">
        <v>0</v>
      </c>
    </row>
    <row r="148" spans="1:31" x14ac:dyDescent="0.35">
      <c r="A148" s="113" t="s">
        <v>328</v>
      </c>
      <c r="B148" s="159"/>
      <c r="C148" s="114">
        <v>856.03099999999995</v>
      </c>
      <c r="D148" s="120">
        <v>11.440000000000001</v>
      </c>
      <c r="E148" s="120">
        <v>257.07</v>
      </c>
      <c r="F148" s="114">
        <v>610.40100000000007</v>
      </c>
      <c r="G148" s="120">
        <v>316.58000000000004</v>
      </c>
      <c r="H148" s="120">
        <v>38.28</v>
      </c>
      <c r="I148" s="120">
        <v>62.260000000000005</v>
      </c>
      <c r="J148" s="120">
        <v>12.430000000000001</v>
      </c>
      <c r="K148" s="120">
        <v>2.09</v>
      </c>
      <c r="L148" s="120">
        <v>29.04</v>
      </c>
      <c r="M148" s="120">
        <v>50.710000000000008</v>
      </c>
      <c r="N148" s="120">
        <v>1.9800000000000002</v>
      </c>
      <c r="O148" s="120">
        <v>0.11000000000000001</v>
      </c>
      <c r="P148" s="120">
        <v>1.1000000000000001E-2</v>
      </c>
      <c r="Q148" s="120">
        <v>0.33</v>
      </c>
      <c r="R148" s="120">
        <v>0.77</v>
      </c>
      <c r="S148" s="120">
        <v>5.83</v>
      </c>
      <c r="T148" s="120">
        <v>3.5200000000000005</v>
      </c>
      <c r="U148" s="120">
        <v>0.11000000000000001</v>
      </c>
      <c r="V148" s="120">
        <v>15.07</v>
      </c>
      <c r="W148" s="120">
        <v>17.82</v>
      </c>
      <c r="X148" s="120">
        <v>2.64</v>
      </c>
      <c r="Y148" s="120">
        <v>0.33</v>
      </c>
      <c r="Z148" s="120">
        <v>0.77</v>
      </c>
      <c r="AA148" s="120">
        <v>1.6500000000000001</v>
      </c>
      <c r="AB148" s="120">
        <v>4.620000000000001</v>
      </c>
      <c r="AC148" s="120">
        <v>37.18</v>
      </c>
      <c r="AD148" s="120">
        <v>6.16</v>
      </c>
      <c r="AE148" s="120">
        <v>0.11000000000000001</v>
      </c>
    </row>
    <row r="149" spans="1:31" x14ac:dyDescent="0.35">
      <c r="A149" s="113" t="s">
        <v>330</v>
      </c>
      <c r="B149" s="159"/>
      <c r="C149" s="114">
        <v>250.49340560000002</v>
      </c>
      <c r="D149" s="120">
        <v>20.12</v>
      </c>
      <c r="E149" s="120">
        <v>156.13</v>
      </c>
      <c r="F149" s="114">
        <v>114.48340560000001</v>
      </c>
      <c r="G149" s="120">
        <v>75.993539999999996</v>
      </c>
      <c r="H149" s="120">
        <v>27.901499999999999</v>
      </c>
      <c r="I149" s="120">
        <v>0.10145999999999999</v>
      </c>
      <c r="J149" s="120">
        <v>0.30437999999999998</v>
      </c>
      <c r="K149" s="120">
        <v>0.10145999999999999</v>
      </c>
      <c r="L149" s="120">
        <v>0.30437999999999998</v>
      </c>
      <c r="M149" s="120">
        <v>2.8408799999999998</v>
      </c>
      <c r="N149" s="120">
        <v>0.10145999999999999</v>
      </c>
      <c r="O149" s="120">
        <v>0</v>
      </c>
      <c r="P149" s="120">
        <v>0</v>
      </c>
      <c r="Q149" s="120">
        <v>1.0146000000000001E-3</v>
      </c>
      <c r="R149" s="120">
        <v>1.0146000000000001E-3</v>
      </c>
      <c r="S149" s="120">
        <v>0</v>
      </c>
      <c r="T149" s="120">
        <v>0.30437999999999998</v>
      </c>
      <c r="U149" s="120">
        <v>0</v>
      </c>
      <c r="V149" s="120">
        <v>0.81167999999999996</v>
      </c>
      <c r="W149" s="120">
        <v>1.6233599999999999</v>
      </c>
      <c r="X149" s="120">
        <v>0</v>
      </c>
      <c r="Y149" s="120">
        <v>0</v>
      </c>
      <c r="Z149" s="120">
        <v>1.0146000000000001E-2</v>
      </c>
      <c r="AA149" s="120">
        <v>2.8408799999999998</v>
      </c>
      <c r="AB149" s="120">
        <v>2.0292000000000001E-2</v>
      </c>
      <c r="AC149" s="120">
        <v>0.20291999999999999</v>
      </c>
      <c r="AD149" s="120">
        <v>1.0145999999999999</v>
      </c>
      <c r="AE149" s="120">
        <v>4.0584000000000002E-3</v>
      </c>
    </row>
    <row r="150" spans="1:31" x14ac:dyDescent="0.35">
      <c r="A150" s="113" t="s">
        <v>36</v>
      </c>
      <c r="B150" s="159"/>
      <c r="C150" s="114">
        <v>411.80802138231536</v>
      </c>
      <c r="D150" s="120">
        <v>6.9851012369646011</v>
      </c>
      <c r="E150" s="120">
        <v>168.79082120000001</v>
      </c>
      <c r="F150" s="114">
        <v>250.00230141928</v>
      </c>
      <c r="G150" s="120">
        <v>87.034842422000011</v>
      </c>
      <c r="H150" s="120">
        <v>96.586849730000012</v>
      </c>
      <c r="I150" s="120">
        <v>21.173687458</v>
      </c>
      <c r="J150" s="120">
        <v>2.8633520140000002</v>
      </c>
      <c r="K150" s="120">
        <v>0.49175515599999997</v>
      </c>
      <c r="L150" s="120">
        <v>6.5391450139999989</v>
      </c>
      <c r="M150" s="120">
        <v>11.855333116000001</v>
      </c>
      <c r="N150" s="120">
        <v>0.46062709800000007</v>
      </c>
      <c r="O150" s="120">
        <v>2.4343000000000004E-2</v>
      </c>
      <c r="P150" s="120">
        <v>2.4343000000000004E-3</v>
      </c>
      <c r="Q150" s="120">
        <v>7.3253530979999995E-2</v>
      </c>
      <c r="R150" s="120">
        <v>0.17062553098</v>
      </c>
      <c r="S150" s="120">
        <v>1.290179</v>
      </c>
      <c r="T150" s="120">
        <v>0.84633529400000007</v>
      </c>
      <c r="U150" s="120">
        <v>2.4343000000000004E-2</v>
      </c>
      <c r="V150" s="120">
        <v>3.5146157839999996</v>
      </c>
      <c r="W150" s="120">
        <v>4.3073389400000002</v>
      </c>
      <c r="X150" s="120">
        <v>0.58423199999999997</v>
      </c>
      <c r="Y150" s="120">
        <v>7.3028999999999997E-2</v>
      </c>
      <c r="Z150" s="120">
        <v>0.17264630980000001</v>
      </c>
      <c r="AA150" s="120">
        <v>0.99609343000000006</v>
      </c>
      <c r="AB150" s="120">
        <v>1.0291583056000004</v>
      </c>
      <c r="AC150" s="120">
        <v>8.2751018819999995</v>
      </c>
      <c r="AD150" s="120">
        <v>1.5877389799999999</v>
      </c>
      <c r="AE150" s="120">
        <v>2.5241123920000004E-2</v>
      </c>
    </row>
    <row r="151" spans="1:31" x14ac:dyDescent="0.35">
      <c r="A151" s="113" t="s">
        <v>37</v>
      </c>
      <c r="B151" s="159"/>
      <c r="C151" s="114">
        <v>22.820799999999998</v>
      </c>
      <c r="D151" s="120">
        <v>0</v>
      </c>
      <c r="E151" s="120">
        <v>0</v>
      </c>
      <c r="F151" s="114">
        <v>22.820799999999998</v>
      </c>
      <c r="G151" s="120">
        <v>5.84</v>
      </c>
      <c r="H151" s="120">
        <v>0</v>
      </c>
      <c r="I151" s="120">
        <v>8.0000000000000016E-2</v>
      </c>
      <c r="J151" s="120">
        <v>8.0000000000000016E-2</v>
      </c>
      <c r="K151" s="120">
        <v>8.0000000000000016E-2</v>
      </c>
      <c r="L151" s="120">
        <v>8.0000000000000004E-4</v>
      </c>
      <c r="M151" s="120">
        <v>8.32</v>
      </c>
      <c r="N151" s="120">
        <v>0.24</v>
      </c>
      <c r="O151" s="120">
        <v>1.6000000000000001E-3</v>
      </c>
      <c r="P151" s="120">
        <v>0</v>
      </c>
      <c r="Q151" s="120">
        <v>0.64000000000000012</v>
      </c>
      <c r="R151" s="120">
        <v>0.32000000000000006</v>
      </c>
      <c r="S151" s="120">
        <v>1.2000000000000002</v>
      </c>
      <c r="T151" s="120">
        <v>0.24</v>
      </c>
      <c r="U151" s="120">
        <v>0</v>
      </c>
      <c r="V151" s="120">
        <v>8.0000000000000016E-2</v>
      </c>
      <c r="W151" s="120">
        <v>5.5200000000000005</v>
      </c>
      <c r="X151" s="120">
        <v>0</v>
      </c>
      <c r="Y151" s="120">
        <v>0</v>
      </c>
      <c r="Z151" s="120">
        <v>0</v>
      </c>
      <c r="AA151" s="120">
        <v>0.16000000000000003</v>
      </c>
      <c r="AB151" s="120">
        <v>0</v>
      </c>
      <c r="AC151" s="120">
        <v>2.4000000000000002E-3</v>
      </c>
      <c r="AD151" s="120">
        <v>1.6E-2</v>
      </c>
      <c r="AE151" s="120">
        <v>0</v>
      </c>
    </row>
    <row r="152" spans="1:31" x14ac:dyDescent="0.35">
      <c r="A152" s="113" t="s">
        <v>175</v>
      </c>
      <c r="B152" s="159"/>
      <c r="C152" s="114">
        <v>417.21009999999984</v>
      </c>
      <c r="D152" s="120">
        <v>1.1000000000000001</v>
      </c>
      <c r="E152" s="120">
        <v>5.066599999999994</v>
      </c>
      <c r="F152" s="114">
        <v>413.24349999999987</v>
      </c>
      <c r="G152" s="120">
        <v>0.94950000000000001</v>
      </c>
      <c r="H152" s="120">
        <v>0</v>
      </c>
      <c r="I152" s="120">
        <v>0</v>
      </c>
      <c r="J152" s="120">
        <v>0</v>
      </c>
      <c r="K152" s="120">
        <v>7.1739999999999995</v>
      </c>
      <c r="L152" s="120">
        <v>49.268500000000003</v>
      </c>
      <c r="M152" s="120">
        <v>114.36199999999999</v>
      </c>
      <c r="N152" s="120">
        <v>6.0134999999999996</v>
      </c>
      <c r="O152" s="120">
        <v>0.52749999999999997</v>
      </c>
      <c r="P152" s="120">
        <v>0.1055</v>
      </c>
      <c r="Q152" s="120">
        <v>1.6879999999999999</v>
      </c>
      <c r="R152" s="120">
        <v>6.6464999999999996</v>
      </c>
      <c r="S152" s="120">
        <v>10.233499999999999</v>
      </c>
      <c r="T152" s="120">
        <v>16.88</v>
      </c>
      <c r="U152" s="120">
        <v>1.7934999999999999</v>
      </c>
      <c r="V152" s="120">
        <v>6.0134999999999996</v>
      </c>
      <c r="W152" s="120">
        <v>55.809499999999993</v>
      </c>
      <c r="X152" s="120">
        <v>1.1605000000000001</v>
      </c>
      <c r="Y152" s="120">
        <v>1.7934999999999999</v>
      </c>
      <c r="Z152" s="120">
        <v>4.325499999999999</v>
      </c>
      <c r="AA152" s="120">
        <v>44.837499999999999</v>
      </c>
      <c r="AB152" s="120">
        <v>4.325499999999999</v>
      </c>
      <c r="AC152" s="120">
        <v>30.9115</v>
      </c>
      <c r="AD152" s="120">
        <v>45.892499999999998</v>
      </c>
      <c r="AE152" s="120">
        <v>2.5319999999999996</v>
      </c>
    </row>
    <row r="153" spans="1:31" x14ac:dyDescent="0.35">
      <c r="A153" s="113" t="s">
        <v>176</v>
      </c>
      <c r="B153" s="159"/>
      <c r="C153" s="114">
        <v>172.89695000000003</v>
      </c>
      <c r="D153" s="120">
        <v>0</v>
      </c>
      <c r="E153" s="120">
        <v>0</v>
      </c>
      <c r="F153" s="114">
        <v>172.89695000000003</v>
      </c>
      <c r="G153" s="120">
        <v>0</v>
      </c>
      <c r="H153" s="120">
        <v>0</v>
      </c>
      <c r="I153" s="120">
        <v>0</v>
      </c>
      <c r="J153" s="120">
        <v>0</v>
      </c>
      <c r="K153" s="120">
        <v>4.3582999999999998</v>
      </c>
      <c r="L153" s="120">
        <v>5.8464999999999998</v>
      </c>
      <c r="M153" s="120">
        <v>66.968999999999994</v>
      </c>
      <c r="N153" s="120">
        <v>6.2717000000000001</v>
      </c>
      <c r="O153" s="120">
        <v>0.31889999999999996</v>
      </c>
      <c r="P153" s="120">
        <v>5.3150000000000003E-2</v>
      </c>
      <c r="Q153" s="120">
        <v>1.8070999999999999</v>
      </c>
      <c r="R153" s="120">
        <v>6.8032000000000004</v>
      </c>
      <c r="S153" s="120">
        <v>12.756</v>
      </c>
      <c r="T153" s="120">
        <v>20.090699999999998</v>
      </c>
      <c r="U153" s="120">
        <v>0.74409999999999987</v>
      </c>
      <c r="V153" s="120">
        <v>3.1890000000000001</v>
      </c>
      <c r="W153" s="120">
        <v>9.035499999999999</v>
      </c>
      <c r="X153" s="120">
        <v>1.4881999999999997</v>
      </c>
      <c r="Y153" s="120">
        <v>1.0629999999999999</v>
      </c>
      <c r="Z153" s="120">
        <v>2.8700999999999999</v>
      </c>
      <c r="AA153" s="120">
        <v>12.862299999999999</v>
      </c>
      <c r="AB153" s="120">
        <v>0.53149999999999997</v>
      </c>
      <c r="AC153" s="120">
        <v>2.9763999999999995</v>
      </c>
      <c r="AD153" s="120">
        <v>12.5434</v>
      </c>
      <c r="AE153" s="120">
        <v>0.31889999999999996</v>
      </c>
    </row>
    <row r="154" spans="1:31" x14ac:dyDescent="0.35">
      <c r="A154" s="113" t="s">
        <v>329</v>
      </c>
      <c r="B154" s="159"/>
      <c r="C154" s="114">
        <v>1.2</v>
      </c>
      <c r="D154" s="114">
        <v>0</v>
      </c>
      <c r="E154" s="114">
        <v>0</v>
      </c>
      <c r="F154" s="114">
        <v>1.2</v>
      </c>
      <c r="G154" s="114">
        <v>0</v>
      </c>
      <c r="H154" s="114">
        <v>0</v>
      </c>
      <c r="I154" s="114">
        <v>0</v>
      </c>
      <c r="J154" s="114">
        <v>0</v>
      </c>
      <c r="K154" s="114">
        <v>0</v>
      </c>
      <c r="L154" s="114">
        <v>0</v>
      </c>
      <c r="M154" s="114">
        <v>0</v>
      </c>
      <c r="N154" s="114">
        <v>0</v>
      </c>
      <c r="O154" s="114">
        <v>0</v>
      </c>
      <c r="P154" s="114">
        <v>0</v>
      </c>
      <c r="Q154" s="114">
        <v>0</v>
      </c>
      <c r="R154" s="114">
        <v>0</v>
      </c>
      <c r="S154" s="114">
        <v>0</v>
      </c>
      <c r="T154" s="114">
        <v>0</v>
      </c>
      <c r="U154" s="114">
        <v>0</v>
      </c>
      <c r="V154" s="114">
        <v>0</v>
      </c>
      <c r="W154" s="114">
        <v>0</v>
      </c>
      <c r="X154" s="114">
        <v>0</v>
      </c>
      <c r="Y154" s="114">
        <v>0</v>
      </c>
      <c r="Z154" s="114">
        <v>0</v>
      </c>
      <c r="AA154" s="114">
        <v>0</v>
      </c>
      <c r="AB154" s="114">
        <v>0</v>
      </c>
      <c r="AC154" s="114">
        <v>0</v>
      </c>
      <c r="AD154" s="114">
        <v>1.2</v>
      </c>
      <c r="AE154" s="114">
        <v>0</v>
      </c>
    </row>
    <row r="155" spans="1:31" x14ac:dyDescent="0.35">
      <c r="A155" s="118"/>
      <c r="B155" s="118"/>
      <c r="C155" s="128">
        <f>SUM(C147:C154)</f>
        <v>2886.7945310403147</v>
      </c>
      <c r="D155" s="128">
        <f t="shared" ref="D155:AE155" si="16">SUM(D147:D154)</f>
        <v>39.649047178964608</v>
      </c>
      <c r="E155" s="128">
        <f t="shared" si="16"/>
        <v>936.58142120000002</v>
      </c>
      <c r="F155" s="128">
        <f t="shared" si="16"/>
        <v>1989.8621570192799</v>
      </c>
      <c r="G155" s="128">
        <f t="shared" si="16"/>
        <v>487.113282422</v>
      </c>
      <c r="H155" s="128">
        <f t="shared" si="16"/>
        <v>533.03894973000001</v>
      </c>
      <c r="I155" s="128">
        <f t="shared" si="16"/>
        <v>116.93234745800001</v>
      </c>
      <c r="J155" s="128">
        <f t="shared" si="16"/>
        <v>15.882132014000002</v>
      </c>
      <c r="K155" s="128">
        <f t="shared" si="16"/>
        <v>14.326175156</v>
      </c>
      <c r="L155" s="128">
        <f t="shared" si="16"/>
        <v>91.203725014</v>
      </c>
      <c r="M155" s="128">
        <f t="shared" si="16"/>
        <v>255.07765311599999</v>
      </c>
      <c r="N155" s="128">
        <f t="shared" si="16"/>
        <v>15.067287098000001</v>
      </c>
      <c r="O155" s="128">
        <f t="shared" si="16"/>
        <v>0.98234299999999997</v>
      </c>
      <c r="P155" s="128">
        <f t="shared" si="16"/>
        <v>0.1720843</v>
      </c>
      <c r="Q155" s="128">
        <f t="shared" si="16"/>
        <v>4.5393681309799998</v>
      </c>
      <c r="R155" s="128">
        <f t="shared" si="16"/>
        <v>14.71134013098</v>
      </c>
      <c r="S155" s="128">
        <f t="shared" si="16"/>
        <v>31.309678999999999</v>
      </c>
      <c r="T155" s="128">
        <f t="shared" si="16"/>
        <v>41.881415294</v>
      </c>
      <c r="U155" s="128">
        <f t="shared" si="16"/>
        <v>2.6719429999999997</v>
      </c>
      <c r="V155" s="128">
        <f t="shared" si="16"/>
        <v>28.678795783999998</v>
      </c>
      <c r="W155" s="128">
        <f t="shared" si="16"/>
        <v>94.136138939999995</v>
      </c>
      <c r="X155" s="128">
        <f t="shared" si="16"/>
        <v>5.8729320000000005</v>
      </c>
      <c r="Y155" s="128">
        <f t="shared" si="16"/>
        <v>3.2595289999999997</v>
      </c>
      <c r="Z155" s="128">
        <f t="shared" si="16"/>
        <v>8.1483923097999984</v>
      </c>
      <c r="AA155" s="128">
        <f t="shared" si="16"/>
        <v>63.356993429999996</v>
      </c>
      <c r="AB155" s="128">
        <f t="shared" si="16"/>
        <v>10.5366703056</v>
      </c>
      <c r="AC155" s="128">
        <f t="shared" si="16"/>
        <v>79.558541882</v>
      </c>
      <c r="AD155" s="128">
        <f t="shared" si="16"/>
        <v>68.414238980000007</v>
      </c>
      <c r="AE155" s="128">
        <f t="shared" si="16"/>
        <v>2.9901995239199994</v>
      </c>
    </row>
    <row r="156" spans="1:31" x14ac:dyDescent="0.35">
      <c r="A156" s="113" t="s">
        <v>327</v>
      </c>
      <c r="B156" s="159">
        <v>2022</v>
      </c>
      <c r="C156" s="114">
        <v>770.17527339321805</v>
      </c>
      <c r="D156" s="127">
        <v>4.0288067819999997E-3</v>
      </c>
      <c r="E156" s="127">
        <v>356.86400399999997</v>
      </c>
      <c r="F156" s="114">
        <v>413.31529820000009</v>
      </c>
      <c r="G156" s="127">
        <v>0.73042339999999983</v>
      </c>
      <c r="H156" s="127">
        <v>378.04628259999998</v>
      </c>
      <c r="I156" s="127">
        <v>34.016861199999994</v>
      </c>
      <c r="J156" s="127">
        <v>0.2086924</v>
      </c>
      <c r="K156" s="127">
        <v>3.1303859999999996E-2</v>
      </c>
      <c r="L156" s="127">
        <v>0.2086924</v>
      </c>
      <c r="M156" s="127">
        <v>2.0869239999999997E-2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2.0869239999999997E-2</v>
      </c>
      <c r="X156" s="127">
        <v>0</v>
      </c>
      <c r="Y156" s="127">
        <v>0</v>
      </c>
      <c r="Z156" s="127">
        <v>0</v>
      </c>
      <c r="AA156" s="127">
        <v>1.0434619999999999E-2</v>
      </c>
      <c r="AB156" s="127">
        <v>1.0434619999999999E-2</v>
      </c>
      <c r="AC156" s="127">
        <v>1.0434619999999999E-2</v>
      </c>
      <c r="AD156" s="127">
        <v>0</v>
      </c>
      <c r="AE156" s="127">
        <v>0</v>
      </c>
    </row>
    <row r="157" spans="1:31" x14ac:dyDescent="0.35">
      <c r="A157" s="113" t="s">
        <v>328</v>
      </c>
      <c r="B157" s="159"/>
      <c r="C157" s="114">
        <v>827.38938700000006</v>
      </c>
      <c r="D157" s="125">
        <v>9.9070400000000003</v>
      </c>
      <c r="E157" s="125">
        <v>222.62261999999998</v>
      </c>
      <c r="F157" s="114">
        <v>614.67380700000012</v>
      </c>
      <c r="G157" s="125">
        <v>318.79606000000001</v>
      </c>
      <c r="H157" s="125">
        <v>38.547959999999996</v>
      </c>
      <c r="I157" s="125">
        <v>62.695819999999998</v>
      </c>
      <c r="J157" s="125">
        <v>12.517010000000001</v>
      </c>
      <c r="K157" s="125">
        <v>2.1046299999999998</v>
      </c>
      <c r="L157" s="125">
        <v>29.243279999999995</v>
      </c>
      <c r="M157" s="125">
        <v>51.064970000000002</v>
      </c>
      <c r="N157" s="125">
        <v>1.99386</v>
      </c>
      <c r="O157" s="125">
        <v>0.11077000000000001</v>
      </c>
      <c r="P157" s="125">
        <v>1.1077E-2</v>
      </c>
      <c r="Q157" s="125">
        <v>0.33230999999999999</v>
      </c>
      <c r="R157" s="125">
        <v>0.77538999999999991</v>
      </c>
      <c r="S157" s="125">
        <v>5.8708099999999996</v>
      </c>
      <c r="T157" s="125">
        <v>3.5446400000000002</v>
      </c>
      <c r="U157" s="125">
        <v>0.11077000000000001</v>
      </c>
      <c r="V157" s="125">
        <v>15.175489999999998</v>
      </c>
      <c r="W157" s="125">
        <v>17.944739999999999</v>
      </c>
      <c r="X157" s="125">
        <v>2.65848</v>
      </c>
      <c r="Y157" s="125">
        <v>0.33230999999999999</v>
      </c>
      <c r="Z157" s="125">
        <v>0.77538999999999991</v>
      </c>
      <c r="AA157" s="125">
        <v>1.6615499999999999</v>
      </c>
      <c r="AB157" s="125">
        <v>4.6523400000000006</v>
      </c>
      <c r="AC157" s="125">
        <v>37.440259999999995</v>
      </c>
      <c r="AD157" s="125">
        <v>6.2031199999999993</v>
      </c>
      <c r="AE157" s="125">
        <v>0.11077000000000001</v>
      </c>
    </row>
    <row r="158" spans="1:31" x14ac:dyDescent="0.35">
      <c r="A158" s="113" t="s">
        <v>330</v>
      </c>
      <c r="B158" s="159"/>
      <c r="C158" s="114">
        <v>255.63058280144006</v>
      </c>
      <c r="D158" s="125">
        <v>21.47</v>
      </c>
      <c r="E158" s="125">
        <v>161.77000000000001</v>
      </c>
      <c r="F158" s="114">
        <v>115.33058280144002</v>
      </c>
      <c r="G158" s="125">
        <v>76.555892196000002</v>
      </c>
      <c r="H158" s="125">
        <v>28.1079711</v>
      </c>
      <c r="I158" s="125">
        <v>0.102210804</v>
      </c>
      <c r="J158" s="125">
        <v>0.30663241200000002</v>
      </c>
      <c r="K158" s="125">
        <v>0.102210804</v>
      </c>
      <c r="L158" s="125">
        <v>0.30663241200000002</v>
      </c>
      <c r="M158" s="125">
        <v>2.8619025119999999</v>
      </c>
      <c r="N158" s="125">
        <v>0.102210804</v>
      </c>
      <c r="O158" s="125">
        <v>0</v>
      </c>
      <c r="P158" s="125">
        <v>0</v>
      </c>
      <c r="Q158" s="125">
        <v>1.0221080400000001E-3</v>
      </c>
      <c r="R158" s="125">
        <v>1.0221080400000001E-3</v>
      </c>
      <c r="S158" s="125">
        <v>0</v>
      </c>
      <c r="T158" s="125">
        <v>0.30663241200000002</v>
      </c>
      <c r="U158" s="125">
        <v>0</v>
      </c>
      <c r="V158" s="125">
        <v>0.81768643200000002</v>
      </c>
      <c r="W158" s="125">
        <v>1.635372864</v>
      </c>
      <c r="X158" s="125">
        <v>0</v>
      </c>
      <c r="Y158" s="125">
        <v>0</v>
      </c>
      <c r="Z158" s="125">
        <v>1.0221080400000001E-2</v>
      </c>
      <c r="AA158" s="125">
        <v>2.8619025119999999</v>
      </c>
      <c r="AB158" s="125">
        <v>2.0442160800000001E-2</v>
      </c>
      <c r="AC158" s="125">
        <v>0.204421608</v>
      </c>
      <c r="AD158" s="125">
        <v>1.02210804</v>
      </c>
      <c r="AE158" s="125">
        <v>4.0884321600000006E-3</v>
      </c>
    </row>
    <row r="159" spans="1:31" x14ac:dyDescent="0.35">
      <c r="A159" s="113" t="s">
        <v>36</v>
      </c>
      <c r="B159" s="159"/>
      <c r="C159" s="114">
        <v>410.11210731897779</v>
      </c>
      <c r="D159" s="125">
        <v>6.9446305269408555</v>
      </c>
      <c r="E159" s="125">
        <v>164.04009089119998</v>
      </c>
      <c r="F159" s="114">
        <v>253.01664695471868</v>
      </c>
      <c r="G159" s="125">
        <v>87.653029719394809</v>
      </c>
      <c r="H159" s="125">
        <v>98.41259989180999</v>
      </c>
      <c r="I159" s="125">
        <v>21.425135600485195</v>
      </c>
      <c r="J159" s="125">
        <v>2.8840556938956006</v>
      </c>
      <c r="K159" s="125">
        <v>0.49530141414319989</v>
      </c>
      <c r="L159" s="125">
        <v>6.585579244895599</v>
      </c>
      <c r="M159" s="125">
        <v>11.938635249717601</v>
      </c>
      <c r="N159" s="125">
        <v>0.4638604689252</v>
      </c>
      <c r="O159" s="125">
        <v>2.4513401000000001E-2</v>
      </c>
      <c r="P159" s="125">
        <v>2.4513400999999998E-3</v>
      </c>
      <c r="Q159" s="125">
        <v>7.3766395509252E-2</v>
      </c>
      <c r="R159" s="125">
        <v>0.17181999950925197</v>
      </c>
      <c r="S159" s="125">
        <v>1.2992102529999998</v>
      </c>
      <c r="T159" s="125">
        <v>0.85228658477560004</v>
      </c>
      <c r="U159" s="125">
        <v>2.4513401000000001E-2</v>
      </c>
      <c r="V159" s="125">
        <v>3.5392899444015997</v>
      </c>
      <c r="W159" s="125">
        <v>4.3376973396152003</v>
      </c>
      <c r="X159" s="125">
        <v>0.58832162399999999</v>
      </c>
      <c r="Y159" s="125">
        <v>7.3540202999999998E-2</v>
      </c>
      <c r="Z159" s="125">
        <v>0.17385573209251998</v>
      </c>
      <c r="AA159" s="125">
        <v>1.0033492223116001</v>
      </c>
      <c r="AB159" s="125">
        <v>1.0363958735910401</v>
      </c>
      <c r="AC159" s="125">
        <v>8.3330772212563975</v>
      </c>
      <c r="AD159" s="125">
        <v>1.5989429652519997</v>
      </c>
      <c r="AE159" s="125">
        <v>2.5418171037008001E-2</v>
      </c>
    </row>
    <row r="160" spans="1:31" x14ac:dyDescent="0.35">
      <c r="A160" s="113" t="s">
        <v>37</v>
      </c>
      <c r="B160" s="159"/>
      <c r="C160" s="114">
        <v>21.930788799999998</v>
      </c>
      <c r="D160" s="125">
        <v>0</v>
      </c>
      <c r="E160" s="125">
        <v>0</v>
      </c>
      <c r="F160" s="114">
        <v>21.930788799999998</v>
      </c>
      <c r="G160" s="125">
        <v>5.6122399999999999</v>
      </c>
      <c r="H160" s="125">
        <v>0</v>
      </c>
      <c r="I160" s="125">
        <v>7.6880000000000018E-2</v>
      </c>
      <c r="J160" s="125">
        <v>7.6880000000000018E-2</v>
      </c>
      <c r="K160" s="125">
        <v>7.6880000000000018E-2</v>
      </c>
      <c r="L160" s="125">
        <v>7.6880000000000004E-4</v>
      </c>
      <c r="M160" s="125">
        <v>7.99552</v>
      </c>
      <c r="N160" s="125">
        <v>0.23063999999999998</v>
      </c>
      <c r="O160" s="125">
        <v>1.5376000000000001E-3</v>
      </c>
      <c r="P160" s="125">
        <v>0</v>
      </c>
      <c r="Q160" s="125">
        <v>0.61504000000000014</v>
      </c>
      <c r="R160" s="125">
        <v>0.30752000000000007</v>
      </c>
      <c r="S160" s="125">
        <v>1.1532000000000002</v>
      </c>
      <c r="T160" s="125">
        <v>0.23063999999999998</v>
      </c>
      <c r="U160" s="125">
        <v>0</v>
      </c>
      <c r="V160" s="125">
        <v>7.6880000000000018E-2</v>
      </c>
      <c r="W160" s="125">
        <v>5.3047200000000005</v>
      </c>
      <c r="X160" s="125">
        <v>0</v>
      </c>
      <c r="Y160" s="125">
        <v>0</v>
      </c>
      <c r="Z160" s="125">
        <v>0</v>
      </c>
      <c r="AA160" s="125">
        <v>0.15376000000000004</v>
      </c>
      <c r="AB160" s="125">
        <v>0</v>
      </c>
      <c r="AC160" s="125">
        <v>2.3064000000000001E-3</v>
      </c>
      <c r="AD160" s="125">
        <v>1.5375999999999999E-2</v>
      </c>
      <c r="AE160" s="125">
        <v>0</v>
      </c>
    </row>
    <row r="161" spans="1:31" x14ac:dyDescent="0.35">
      <c r="A161" s="113" t="s">
        <v>175</v>
      </c>
      <c r="B161" s="159"/>
      <c r="C161" s="114">
        <v>423.05104139999992</v>
      </c>
      <c r="D161" s="125">
        <v>1.1154000000000002</v>
      </c>
      <c r="E161" s="125">
        <v>5.1375323999999942</v>
      </c>
      <c r="F161" s="114">
        <v>419.02890899999994</v>
      </c>
      <c r="G161" s="125">
        <v>0.96279300000000001</v>
      </c>
      <c r="H161" s="125">
        <v>0</v>
      </c>
      <c r="I161" s="125">
        <v>0</v>
      </c>
      <c r="J161" s="125">
        <v>0</v>
      </c>
      <c r="K161" s="125">
        <v>7.2744359999999997</v>
      </c>
      <c r="L161" s="125">
        <v>49.958259000000005</v>
      </c>
      <c r="M161" s="125">
        <v>115.96306799999999</v>
      </c>
      <c r="N161" s="125">
        <v>6.0976889999999999</v>
      </c>
      <c r="O161" s="125">
        <v>0.53488499999999994</v>
      </c>
      <c r="P161" s="125">
        <v>0.106977</v>
      </c>
      <c r="Q161" s="125">
        <v>1.711632</v>
      </c>
      <c r="R161" s="125">
        <v>6.7395509999999996</v>
      </c>
      <c r="S161" s="125">
        <v>10.376768999999999</v>
      </c>
      <c r="T161" s="125">
        <v>17.116319999999998</v>
      </c>
      <c r="U161" s="125">
        <v>1.8186089999999999</v>
      </c>
      <c r="V161" s="125">
        <v>6.0976889999999999</v>
      </c>
      <c r="W161" s="125">
        <v>56.590832999999996</v>
      </c>
      <c r="X161" s="125">
        <v>1.1767470000000002</v>
      </c>
      <c r="Y161" s="125">
        <v>1.8186089999999999</v>
      </c>
      <c r="Z161" s="125">
        <v>4.3860569999999992</v>
      </c>
      <c r="AA161" s="125">
        <v>45.465224999999997</v>
      </c>
      <c r="AB161" s="125">
        <v>4.3860569999999992</v>
      </c>
      <c r="AC161" s="125">
        <v>31.344260999999999</v>
      </c>
      <c r="AD161" s="125">
        <v>46.534995000000002</v>
      </c>
      <c r="AE161" s="125">
        <v>2.5674479999999997</v>
      </c>
    </row>
    <row r="162" spans="1:31" x14ac:dyDescent="0.35">
      <c r="A162" s="113" t="s">
        <v>176</v>
      </c>
      <c r="B162" s="159"/>
      <c r="C162" s="114">
        <v>165.98107199999998</v>
      </c>
      <c r="D162" s="125">
        <v>0</v>
      </c>
      <c r="E162" s="125">
        <v>0</v>
      </c>
      <c r="F162" s="114">
        <v>165.98107199999998</v>
      </c>
      <c r="G162" s="125">
        <v>0</v>
      </c>
      <c r="H162" s="125">
        <v>0</v>
      </c>
      <c r="I162" s="125">
        <v>0</v>
      </c>
      <c r="J162" s="125">
        <v>0</v>
      </c>
      <c r="K162" s="125">
        <v>4.1839680000000001</v>
      </c>
      <c r="L162" s="125">
        <v>5.6126399999999999</v>
      </c>
      <c r="M162" s="125">
        <v>64.290239999999997</v>
      </c>
      <c r="N162" s="125">
        <v>6.0208319999999995</v>
      </c>
      <c r="O162" s="125">
        <v>0.30614399999999997</v>
      </c>
      <c r="P162" s="125">
        <v>5.1024E-2</v>
      </c>
      <c r="Q162" s="125">
        <v>1.7348159999999999</v>
      </c>
      <c r="R162" s="125">
        <v>6.531072</v>
      </c>
      <c r="S162" s="125">
        <v>12.245760000000001</v>
      </c>
      <c r="T162" s="125">
        <v>19.287071999999998</v>
      </c>
      <c r="U162" s="125">
        <v>0.71433599999999986</v>
      </c>
      <c r="V162" s="125">
        <v>3.0614400000000002</v>
      </c>
      <c r="W162" s="125">
        <v>8.6740799999999982</v>
      </c>
      <c r="X162" s="125">
        <v>1.4286719999999997</v>
      </c>
      <c r="Y162" s="125">
        <v>1.0204799999999998</v>
      </c>
      <c r="Z162" s="125">
        <v>2.755296</v>
      </c>
      <c r="AA162" s="125">
        <v>12.347807999999999</v>
      </c>
      <c r="AB162" s="125">
        <v>0.51023999999999992</v>
      </c>
      <c r="AC162" s="125">
        <v>2.8573439999999994</v>
      </c>
      <c r="AD162" s="125">
        <v>12.041663999999999</v>
      </c>
      <c r="AE162" s="125">
        <v>0.30614399999999997</v>
      </c>
    </row>
    <row r="163" spans="1:31" x14ac:dyDescent="0.35">
      <c r="A163" s="113" t="s">
        <v>329</v>
      </c>
      <c r="B163" s="159"/>
      <c r="C163" s="114">
        <v>1.29</v>
      </c>
      <c r="D163" s="126">
        <v>0</v>
      </c>
      <c r="E163" s="126">
        <v>0</v>
      </c>
      <c r="F163" s="114">
        <v>1.29</v>
      </c>
      <c r="G163" s="126">
        <v>0</v>
      </c>
      <c r="H163" s="126">
        <v>0</v>
      </c>
      <c r="I163" s="126">
        <v>0</v>
      </c>
      <c r="J163" s="126">
        <v>0</v>
      </c>
      <c r="K163" s="126">
        <v>0</v>
      </c>
      <c r="L163" s="126">
        <v>0</v>
      </c>
      <c r="M163" s="126">
        <v>0</v>
      </c>
      <c r="N163" s="126">
        <v>0</v>
      </c>
      <c r="O163" s="126">
        <v>0</v>
      </c>
      <c r="P163" s="126">
        <v>0</v>
      </c>
      <c r="Q163" s="126">
        <v>0</v>
      </c>
      <c r="R163" s="126">
        <v>0</v>
      </c>
      <c r="S163" s="126">
        <v>0</v>
      </c>
      <c r="T163" s="126">
        <v>0</v>
      </c>
      <c r="U163" s="126">
        <v>0</v>
      </c>
      <c r="V163" s="126">
        <v>0</v>
      </c>
      <c r="W163" s="126">
        <v>0</v>
      </c>
      <c r="X163" s="126">
        <v>0</v>
      </c>
      <c r="Y163" s="126">
        <v>0</v>
      </c>
      <c r="Z163" s="126">
        <v>0</v>
      </c>
      <c r="AA163" s="126">
        <v>0</v>
      </c>
      <c r="AB163" s="126">
        <v>0</v>
      </c>
      <c r="AC163" s="126">
        <v>0</v>
      </c>
      <c r="AD163" s="126">
        <v>1.29</v>
      </c>
      <c r="AE163" s="126">
        <v>0</v>
      </c>
    </row>
    <row r="164" spans="1:31" x14ac:dyDescent="0.35">
      <c r="A164" s="118"/>
      <c r="B164" s="118"/>
      <c r="C164" s="132">
        <f>SUM(C156:C163)</f>
        <v>2875.5602527136361</v>
      </c>
      <c r="D164" s="132">
        <f t="shared" ref="D164:AE164" si="17">SUM(D156:D163)</f>
        <v>39.441099333722853</v>
      </c>
      <c r="E164" s="132">
        <f t="shared" si="17"/>
        <v>910.43424729119977</v>
      </c>
      <c r="F164" s="132">
        <f t="shared" si="17"/>
        <v>2004.5671047561589</v>
      </c>
      <c r="G164" s="132">
        <f t="shared" si="17"/>
        <v>490.31043831539478</v>
      </c>
      <c r="H164" s="132">
        <f t="shared" si="17"/>
        <v>543.11481359180993</v>
      </c>
      <c r="I164" s="132">
        <f t="shared" si="17"/>
        <v>118.31690760448518</v>
      </c>
      <c r="J164" s="132">
        <f t="shared" si="17"/>
        <v>15.993270505895602</v>
      </c>
      <c r="K164" s="132">
        <f t="shared" si="17"/>
        <v>14.2687300781432</v>
      </c>
      <c r="L164" s="132">
        <f t="shared" si="17"/>
        <v>91.9158518568956</v>
      </c>
      <c r="M164" s="132">
        <f t="shared" si="17"/>
        <v>254.13520500171757</v>
      </c>
      <c r="N164" s="132">
        <f t="shared" si="17"/>
        <v>14.9090922729252</v>
      </c>
      <c r="O164" s="132">
        <f t="shared" si="17"/>
        <v>0.97785000099999997</v>
      </c>
      <c r="P164" s="132">
        <f t="shared" si="17"/>
        <v>0.17152934009999998</v>
      </c>
      <c r="Q164" s="132">
        <f t="shared" si="17"/>
        <v>4.4685865035492522</v>
      </c>
      <c r="R164" s="132">
        <f t="shared" si="17"/>
        <v>14.526375107549251</v>
      </c>
      <c r="S164" s="132">
        <f t="shared" si="17"/>
        <v>30.945749252999999</v>
      </c>
      <c r="T164" s="132">
        <f t="shared" si="17"/>
        <v>41.337590996775596</v>
      </c>
      <c r="U164" s="132">
        <f t="shared" si="17"/>
        <v>2.6682284009999995</v>
      </c>
      <c r="V164" s="132">
        <f t="shared" si="17"/>
        <v>28.768475376401597</v>
      </c>
      <c r="W164" s="132">
        <f t="shared" si="17"/>
        <v>94.508312443615196</v>
      </c>
      <c r="X164" s="132">
        <f t="shared" si="17"/>
        <v>5.8522206240000001</v>
      </c>
      <c r="Y164" s="132">
        <f t="shared" si="17"/>
        <v>3.2449392029999995</v>
      </c>
      <c r="Z164" s="132">
        <f t="shared" si="17"/>
        <v>8.100819812492519</v>
      </c>
      <c r="AA164" s="132">
        <f t="shared" si="17"/>
        <v>63.504029354311598</v>
      </c>
      <c r="AB164" s="132">
        <f t="shared" si="17"/>
        <v>10.615909654391039</v>
      </c>
      <c r="AC164" s="132">
        <f t="shared" si="17"/>
        <v>80.192104849256381</v>
      </c>
      <c r="AD164" s="132">
        <f t="shared" si="17"/>
        <v>68.706206005252014</v>
      </c>
      <c r="AE164" s="132">
        <f t="shared" si="17"/>
        <v>3.0138686031970074</v>
      </c>
    </row>
  </sheetData>
  <mergeCells count="20">
    <mergeCell ref="G1:AE1"/>
    <mergeCell ref="A1:D1"/>
    <mergeCell ref="B3:B11"/>
    <mergeCell ref="B12:B20"/>
    <mergeCell ref="B21:B29"/>
    <mergeCell ref="B39:B46"/>
    <mergeCell ref="B48:B55"/>
    <mergeCell ref="B30:B38"/>
    <mergeCell ref="B156:B163"/>
    <mergeCell ref="B57:B64"/>
    <mergeCell ref="B66:B73"/>
    <mergeCell ref="B75:B82"/>
    <mergeCell ref="B84:B91"/>
    <mergeCell ref="B93:B100"/>
    <mergeCell ref="B102:B109"/>
    <mergeCell ref="B111:B118"/>
    <mergeCell ref="B120:B127"/>
    <mergeCell ref="B129:B136"/>
    <mergeCell ref="B138:B145"/>
    <mergeCell ref="B147:B1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Диаграммы</vt:lpstr>
      </vt:variant>
      <vt:variant>
        <vt:i4>3</vt:i4>
      </vt:variant>
    </vt:vector>
  </HeadingPairs>
  <TitlesOfParts>
    <vt:vector size="31" baseType="lpstr">
      <vt:lpstr>Отраслевой график</vt:lpstr>
      <vt:lpstr>Отраслевой накопит</vt:lpstr>
      <vt:lpstr>График</vt:lpstr>
      <vt:lpstr>Баланс</vt:lpstr>
      <vt:lpstr>Совокупный</vt:lpstr>
      <vt:lpstr>Линейн</vt:lpstr>
      <vt:lpstr>Экспон</vt:lpstr>
      <vt:lpstr>Нейрон</vt:lpstr>
      <vt:lpstr>БезФормул</vt:lpstr>
      <vt:lpstr>Корректировка</vt:lpstr>
      <vt:lpstr>Сводная</vt:lpstr>
      <vt:lpstr>Содержание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Прогноз спроса и предложения</vt:lpstr>
      <vt:lpstr>Прогноз энергобаланса</vt:lpstr>
      <vt:lpstr>Накопительный итог по отраслям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2023-04-14T15:42:13Z</dcterms:modified>
</cp:coreProperties>
</file>