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dra\Desktop\"/>
    </mc:Choice>
  </mc:AlternateContent>
  <xr:revisionPtr revIDLastSave="0" documentId="13_ncr:1_{AA9ADAFA-35EA-4BDF-8477-3C32772FB36D}" xr6:coauthVersionLast="36" xr6:coauthVersionMax="36" xr10:uidLastSave="{00000000-0000-0000-0000-000000000000}"/>
  <bookViews>
    <workbookView xWindow="0" yWindow="0" windowWidth="28800" windowHeight="12225" xr2:uid="{A4D74AA0-BED2-4B51-A815-CC79449528FA}"/>
  </bookViews>
  <sheets>
    <sheet name="18-9-2018  " sheetId="1" r:id="rId1"/>
  </sheets>
  <definedNames>
    <definedName name="_xlnm.Print_Area" localSheetId="0">'18-9-2018  '!$A$1:$AK$104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5" i="1" l="1"/>
  <c r="AF96" i="1"/>
  <c r="AD96" i="1" s="1"/>
  <c r="O96" i="1"/>
  <c r="N96" i="1"/>
  <c r="AJ86" i="1"/>
  <c r="O100" i="1" l="1"/>
  <c r="O102" i="1" s="1"/>
  <c r="P100" i="1"/>
  <c r="AB105" i="1" l="1"/>
  <c r="B100" i="1"/>
  <c r="Y97" i="1"/>
  <c r="X97" i="1"/>
  <c r="W97" i="1"/>
  <c r="V97" i="1"/>
  <c r="U97" i="1"/>
  <c r="T97" i="1"/>
  <c r="S97" i="1"/>
  <c r="R97" i="1"/>
  <c r="Q97" i="1"/>
  <c r="P97" i="1"/>
  <c r="O97" i="1"/>
  <c r="Y96" i="1"/>
  <c r="X96" i="1"/>
  <c r="W96" i="1"/>
  <c r="V96" i="1"/>
  <c r="U96" i="1"/>
  <c r="T96" i="1"/>
  <c r="S96" i="1"/>
  <c r="R96" i="1"/>
  <c r="Q96" i="1"/>
  <c r="P96" i="1"/>
  <c r="L96" i="1"/>
  <c r="K96" i="1"/>
  <c r="J96" i="1"/>
  <c r="Z95" i="1"/>
  <c r="N95" i="1"/>
  <c r="Z94" i="1"/>
  <c r="N94" i="1"/>
  <c r="Z93" i="1"/>
  <c r="N93" i="1"/>
  <c r="Z92" i="1"/>
  <c r="N92" i="1"/>
  <c r="Z91" i="1"/>
  <c r="N91" i="1"/>
  <c r="Z90" i="1"/>
  <c r="Z89" i="1"/>
  <c r="N89" i="1"/>
  <c r="Z88" i="1"/>
  <c r="N88" i="1"/>
  <c r="Z87" i="1"/>
  <c r="N87" i="1"/>
  <c r="AB84" i="1"/>
  <c r="Z84" i="1"/>
  <c r="AJ83" i="1"/>
  <c r="AG83" i="1"/>
  <c r="AB83" i="1"/>
  <c r="Z83" i="1"/>
  <c r="AE83" i="1" s="1"/>
  <c r="AH83" i="1" s="1"/>
  <c r="N83" i="1"/>
  <c r="AF83" i="1" s="1"/>
  <c r="AB80" i="1"/>
  <c r="Z80" i="1"/>
  <c r="AG79" i="1"/>
  <c r="Z79" i="1"/>
  <c r="AE79" i="1" s="1"/>
  <c r="AH79" i="1" s="1"/>
  <c r="N79" i="1"/>
  <c r="AF79" i="1" s="1"/>
  <c r="AB76" i="1"/>
  <c r="Z76" i="1"/>
  <c r="AG75" i="1"/>
  <c r="AF75" i="1"/>
  <c r="Z75" i="1"/>
  <c r="AB72" i="1"/>
  <c r="Z72" i="1"/>
  <c r="AJ71" i="1"/>
  <c r="AG71" i="1"/>
  <c r="AB71" i="1"/>
  <c r="Z71" i="1"/>
  <c r="AE71" i="1" s="1"/>
  <c r="AH71" i="1" s="1"/>
  <c r="N71" i="1"/>
  <c r="AF71" i="1" s="1"/>
  <c r="Z70" i="1"/>
  <c r="AG69" i="1"/>
  <c r="AF69" i="1"/>
  <c r="Z69" i="1"/>
  <c r="AE69" i="1" s="1"/>
  <c r="AH69" i="1" s="1"/>
  <c r="N69" i="1"/>
  <c r="Z66" i="1"/>
  <c r="Z65" i="1"/>
  <c r="AB62" i="1"/>
  <c r="Z62" i="1"/>
  <c r="AJ61" i="1"/>
  <c r="AG61" i="1"/>
  <c r="AF61" i="1"/>
  <c r="Z61" i="1"/>
  <c r="AE61" i="1" s="1"/>
  <c r="AH61" i="1" s="1"/>
  <c r="N61" i="1"/>
  <c r="AB58" i="1"/>
  <c r="Z58" i="1"/>
  <c r="AH57" i="1"/>
  <c r="AF57" i="1"/>
  <c r="Z57" i="1"/>
  <c r="I57" i="1"/>
  <c r="I97" i="1" s="1"/>
  <c r="AB54" i="1"/>
  <c r="Z54" i="1"/>
  <c r="AJ53" i="1"/>
  <c r="AG53" i="1"/>
  <c r="AE53" i="1"/>
  <c r="AH53" i="1" s="1"/>
  <c r="AB53" i="1"/>
  <c r="Z53" i="1"/>
  <c r="N53" i="1"/>
  <c r="AF53" i="1" s="1"/>
  <c r="AB50" i="1"/>
  <c r="Z50" i="1"/>
  <c r="AG49" i="1"/>
  <c r="AF49" i="1"/>
  <c r="AE49" i="1"/>
  <c r="AH49" i="1" s="1"/>
  <c r="Z49" i="1"/>
  <c r="AB46" i="1"/>
  <c r="Z46" i="1"/>
  <c r="AJ45" i="1"/>
  <c r="AG45" i="1"/>
  <c r="AB45" i="1"/>
  <c r="Z45" i="1"/>
  <c r="AE45" i="1" s="1"/>
  <c r="AH45" i="1" s="1"/>
  <c r="N45" i="1"/>
  <c r="AF45" i="1" s="1"/>
  <c r="AB42" i="1"/>
  <c r="Z42" i="1"/>
  <c r="AG41" i="1"/>
  <c r="AF41" i="1"/>
  <c r="Z41" i="1"/>
  <c r="AE41" i="1" s="1"/>
  <c r="AH41" i="1" s="1"/>
  <c r="N41" i="1"/>
  <c r="AB38" i="1"/>
  <c r="Z38" i="1"/>
  <c r="AJ37" i="1"/>
  <c r="AG37" i="1"/>
  <c r="AB37" i="1"/>
  <c r="Z37" i="1"/>
  <c r="AE37" i="1" s="1"/>
  <c r="AH37" i="1" s="1"/>
  <c r="N37" i="1"/>
  <c r="AF37" i="1" s="1"/>
  <c r="AB34" i="1"/>
  <c r="Z34" i="1"/>
  <c r="Z33" i="1"/>
  <c r="AB30" i="1"/>
  <c r="Z30" i="1"/>
  <c r="AJ29" i="1"/>
  <c r="AG29" i="1"/>
  <c r="AF29" i="1"/>
  <c r="Z29" i="1"/>
  <c r="AE29" i="1" s="1"/>
  <c r="AH29" i="1" s="1"/>
  <c r="N29" i="1"/>
  <c r="AB26" i="1"/>
  <c r="Z26" i="1"/>
  <c r="AG25" i="1"/>
  <c r="AF25" i="1"/>
  <c r="Z25" i="1"/>
  <c r="AB22" i="1"/>
  <c r="Z22" i="1"/>
  <c r="AJ21" i="1"/>
  <c r="AG21" i="1"/>
  <c r="AB21" i="1"/>
  <c r="Z21" i="1"/>
  <c r="AE21" i="1" s="1"/>
  <c r="AH21" i="1" s="1"/>
  <c r="N21" i="1"/>
  <c r="AF21" i="1" s="1"/>
  <c r="AB18" i="1"/>
  <c r="Z18" i="1"/>
  <c r="AJ17" i="1"/>
  <c r="AG17" i="1"/>
  <c r="AF17" i="1"/>
  <c r="Z17" i="1"/>
  <c r="AE17" i="1" s="1"/>
  <c r="AH17" i="1" s="1"/>
  <c r="N17" i="1"/>
  <c r="AB14" i="1"/>
  <c r="Z14" i="1"/>
  <c r="AJ13" i="1"/>
  <c r="AJ85" i="1" s="1"/>
  <c r="AG13" i="1"/>
  <c r="AE13" i="1"/>
  <c r="AH13" i="1" s="1"/>
  <c r="AB13" i="1"/>
  <c r="Z13" i="1"/>
  <c r="N13" i="1"/>
  <c r="AF13" i="1" s="1"/>
  <c r="AB10" i="1"/>
  <c r="Z10" i="1"/>
  <c r="Z9" i="1"/>
  <c r="AB6" i="1"/>
  <c r="Z6" i="1"/>
  <c r="AJ5" i="1"/>
  <c r="AG5" i="1"/>
  <c r="Z5" i="1"/>
  <c r="AE5" i="1" s="1"/>
  <c r="AH5" i="1" s="1"/>
  <c r="N5" i="1"/>
  <c r="Z97" i="1" l="1"/>
  <c r="I96" i="1"/>
  <c r="Z96" i="1"/>
  <c r="AG57" i="1"/>
  <c r="AG96" i="1" s="1"/>
  <c r="AE96" i="1" l="1"/>
  <c r="P102" i="1" s="1"/>
  <c r="Z100" i="1" l="1"/>
  <c r="AH96" i="1"/>
  <c r="Z102" i="1"/>
</calcChain>
</file>

<file path=xl/sharedStrings.xml><?xml version="1.0" encoding="utf-8"?>
<sst xmlns="http://schemas.openxmlformats.org/spreadsheetml/2006/main" count="178" uniqueCount="95">
  <si>
    <t xml:space="preserve"> </t>
  </si>
  <si>
    <t>BIPL  UNIT C-47  HOURLY PRODUCTION UPDATE</t>
  </si>
  <si>
    <t xml:space="preserve">UNIT </t>
  </si>
  <si>
    <t>Line No.</t>
  </si>
  <si>
    <t>Serial No.</t>
  </si>
  <si>
    <t>Color</t>
  </si>
  <si>
    <r>
      <t xml:space="preserve">Stitching </t>
    </r>
    <r>
      <rPr>
        <sz val="10"/>
        <color theme="1"/>
        <rFont val="Calibri"/>
        <family val="2"/>
        <scheme val="minor"/>
      </rPr>
      <t>(Peak Capacity/ Peak OB)</t>
    </r>
  </si>
  <si>
    <t>Supervisor Name</t>
  </si>
  <si>
    <t>Actual W/S</t>
  </si>
  <si>
    <t>Actul P/M</t>
  </si>
  <si>
    <t>T'Dy EFF%</t>
  </si>
  <si>
    <r>
      <t xml:space="preserve">Prod. Day/ </t>
    </r>
    <r>
      <rPr>
        <b/>
        <sz val="12"/>
        <color rgb="FFC00000"/>
        <rFont val="Calibri"/>
        <family val="2"/>
        <scheme val="minor"/>
      </rPr>
      <t>CPTY</t>
    </r>
  </si>
  <si>
    <t>Hourly Target</t>
  </si>
  <si>
    <t>HOURLY ACTUAL PRODUCTION &amp; ALTERATION Pcs</t>
  </si>
  <si>
    <t>FINISHING /COT</t>
  </si>
  <si>
    <t>Stitching</t>
  </si>
  <si>
    <t>Finishing</t>
  </si>
  <si>
    <t>PRESSING</t>
  </si>
  <si>
    <t>09:00 - 10:00</t>
  </si>
  <si>
    <t>10:00 - 11:00</t>
  </si>
  <si>
    <t>11:00 - 12:00</t>
  </si>
  <si>
    <t>12:00 - 01:00</t>
  </si>
  <si>
    <t>01:00 - 02:30</t>
  </si>
  <si>
    <t>02:30 - 03:30</t>
  </si>
  <si>
    <t>03:30 - 04:30</t>
  </si>
  <si>
    <t>04:30 - 05:30</t>
  </si>
  <si>
    <t>05:30 - 06:45</t>
  </si>
  <si>
    <t>06:45 - 07:45</t>
  </si>
  <si>
    <t>07:45 - 08:45</t>
  </si>
  <si>
    <t>TOTAL</t>
  </si>
  <si>
    <t>STATUS</t>
  </si>
  <si>
    <t>REMARKS</t>
  </si>
  <si>
    <t>SAM</t>
  </si>
  <si>
    <t>EFF%</t>
  </si>
  <si>
    <t>EARN MINUT</t>
  </si>
  <si>
    <t>AVAIL MINUT</t>
  </si>
  <si>
    <t>Achieved</t>
  </si>
  <si>
    <t>ERN-480</t>
  </si>
  <si>
    <t>PRINT</t>
  </si>
  <si>
    <t>RUPNARAYAN</t>
  </si>
  <si>
    <t>Alter</t>
  </si>
  <si>
    <t>Bottle neck</t>
  </si>
  <si>
    <t>1. placket end tacking with diamond making</t>
  </si>
  <si>
    <t>Dump Pcs</t>
  </si>
  <si>
    <t>2. cuff finish with edge stitch</t>
  </si>
  <si>
    <t>Achieve Pcs</t>
  </si>
  <si>
    <t>ERN-478</t>
  </si>
  <si>
    <t>JAISHILAL PATEL</t>
  </si>
  <si>
    <t>17</t>
  </si>
  <si>
    <t>1.PLACKET ATTACH</t>
  </si>
  <si>
    <t>2.Side closed</t>
  </si>
  <si>
    <t>ASO-3893</t>
  </si>
  <si>
    <t>print</t>
  </si>
  <si>
    <t>3</t>
  </si>
  <si>
    <t>INLINE</t>
  </si>
  <si>
    <t>1.Upper attach to lower body</t>
  </si>
  <si>
    <t>3B</t>
  </si>
  <si>
    <t>ERN-476</t>
  </si>
  <si>
    <t xml:space="preserve">ASST SUBOTH </t>
  </si>
  <si>
    <t>8</t>
  </si>
  <si>
    <t>1.RAGLON ATTACH @ FRONT TO BACK</t>
  </si>
  <si>
    <t>2.Sew bust dart</t>
  </si>
  <si>
    <t>HASMULLA ANSARI</t>
  </si>
  <si>
    <t>7</t>
  </si>
  <si>
    <t>NECK BAND ATTACH TO BODY</t>
  </si>
  <si>
    <t xml:space="preserve"> ASO-3595/ ASO-3782</t>
  </si>
  <si>
    <t>navy/black</t>
  </si>
  <si>
    <t>SHATRUDHAN</t>
  </si>
  <si>
    <t>65</t>
  </si>
  <si>
    <t>MD UMER</t>
  </si>
  <si>
    <t>1.CUFF FINISH</t>
  </si>
  <si>
    <t>ERN-479</t>
  </si>
  <si>
    <t>MD.MUSTKEEM</t>
  </si>
  <si>
    <t>ASO-3610</t>
  </si>
  <si>
    <t>black</t>
  </si>
  <si>
    <t>MUSTKEEM</t>
  </si>
  <si>
    <t>ASO-3891</t>
  </si>
  <si>
    <t>NIZAMUDDIN ANSARI</t>
  </si>
  <si>
    <t>1.Front neck facing finish</t>
  </si>
  <si>
    <t>2.side slit making</t>
  </si>
  <si>
    <t>13A</t>
  </si>
  <si>
    <t>ASO-3922/ASO-3922</t>
  </si>
  <si>
    <t>BLACK/red</t>
  </si>
  <si>
    <t>GAURAV</t>
  </si>
  <si>
    <t>ss</t>
  </si>
  <si>
    <t>initial output start</t>
  </si>
  <si>
    <t>AMARNATH</t>
  </si>
  <si>
    <t>1. Cuff attach</t>
  </si>
  <si>
    <t>GF</t>
  </si>
  <si>
    <t>FF</t>
  </si>
  <si>
    <t>TP</t>
  </si>
  <si>
    <t>TOTAL PRODUCTION Pcs</t>
  </si>
  <si>
    <t>TOTAL ALTERATION Pcs</t>
  </si>
  <si>
    <t xml:space="preserve"> Efficiency %</t>
  </si>
  <si>
    <t xml:space="preserve"> Achieve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</si>
</sst>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0.0"/>
    <numFmt numFmtId="166" formatCode="0.000000000000000%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4"/>
      <scheme val="minor"/>
    </font>
    <font>
      <b/>
      <sz val="20"/>
      <color rgb="FFFF0066"/>
      <name val="Courier New"/>
      <family val="3"/>
    </font>
    <font>
      <b/>
      <sz val="12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9"/>
      <color theme="0" tint="-0.149998474074526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Miriam"/>
      <family val="2"/>
      <charset val="177"/>
    </font>
    <font>
      <sz val="12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omic Sans MS"/>
      <family val="4"/>
    </font>
    <font>
      <sz val="14"/>
      <name val="Comic Sans MS"/>
      <family val="4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rgb="FF0000FF"/>
      <name val="Cambria"/>
      <family val="1"/>
    </font>
    <font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Times New Roman"/>
      <family val="1"/>
    </font>
    <font>
      <b/>
      <sz val="11"/>
      <color rgb="FFC00000"/>
      <name val="Cambria"/>
      <family val="1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"/>
      <color rgb="FFA21620"/>
      <name val="Calibri"/>
      <family val="2"/>
      <scheme val="minor"/>
    </font>
    <font>
      <b/>
      <i/>
      <sz val="11"/>
      <name val="Calibri"/>
      <family val="2"/>
      <scheme val="minor"/>
    </font>
    <font>
      <sz val="14"/>
      <color rgb="FFC00000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A2162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4"/>
      <color rgb="FF00B0F0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1"/>
      <name val="Calibri"/>
      <family val="2"/>
      <scheme val="minor"/>
    </font>
    <font>
      <sz val="14"/>
      <color rgb="FFFF0000"/>
      <name val="Comic Sans MS"/>
      <family val="4"/>
    </font>
    <font>
      <b/>
      <sz val="14"/>
      <color rgb="FFC00000"/>
      <name val="Calibri"/>
      <family val="2"/>
      <scheme val="minor"/>
    </font>
    <font>
      <b/>
      <sz val="1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rgb="FFC0000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28"/>
      <color theme="4" tint="-0.249977111117893"/>
      <name val="Calibri"/>
      <family val="2"/>
      <scheme val="minor"/>
    </font>
    <font>
      <sz val="11"/>
      <color rgb="FFC00000"/>
      <name val="Arial"/>
      <family val="2"/>
    </font>
    <font>
      <sz val="11"/>
      <color theme="1"/>
      <name val="Miriam"/>
      <family val="2"/>
      <charset val="177"/>
    </font>
    <font>
      <b/>
      <sz val="14"/>
      <color rgb="FFC00000"/>
      <name val="Cambria"/>
      <family val="1"/>
    </font>
    <font>
      <b/>
      <sz val="12"/>
      <color rgb="FFC00000"/>
      <name val="Cambria"/>
      <family val="1"/>
    </font>
    <font>
      <b/>
      <i/>
      <sz val="14"/>
      <color theme="1" tint="0.249977111117893"/>
      <name val="Calibri"/>
      <family val="2"/>
      <scheme val="minor"/>
    </font>
    <font>
      <b/>
      <i/>
      <sz val="10"/>
      <color theme="1" tint="0.249977111117893"/>
      <name val="Calibri"/>
      <family val="2"/>
      <scheme val="minor"/>
    </font>
    <font>
      <b/>
      <sz val="13"/>
      <color theme="1"/>
      <name val="Comic Sans MS"/>
      <family val="4"/>
    </font>
    <font>
      <sz val="12"/>
      <name val="Comic Sans MS"/>
      <family val="4"/>
    </font>
    <font>
      <b/>
      <sz val="14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3"/>
      <name val="Comic Sans MS"/>
      <family val="4"/>
    </font>
    <font>
      <b/>
      <sz val="12"/>
      <color theme="8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rgb="FF0066FF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1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7" fillId="3" borderId="1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2" fillId="5" borderId="22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" fontId="23" fillId="9" borderId="25" xfId="0" applyNumberFormat="1" applyFont="1" applyFill="1" applyBorder="1" applyAlignment="1">
      <alignment horizontal="center" vertical="center" wrapText="1"/>
    </xf>
    <xf numFmtId="1" fontId="24" fillId="6" borderId="27" xfId="0" applyNumberFormat="1" applyFont="1" applyFill="1" applyBorder="1" applyAlignment="1">
      <alignment horizontal="center" vertical="center" wrapText="1"/>
    </xf>
    <xf numFmtId="1" fontId="25" fillId="7" borderId="28" xfId="0" applyNumberFormat="1" applyFont="1" applyFill="1" applyBorder="1" applyAlignment="1">
      <alignment horizontal="center" vertical="center" wrapText="1"/>
    </xf>
    <xf numFmtId="0" fontId="27" fillId="6" borderId="26" xfId="0" applyFont="1" applyFill="1" applyBorder="1" applyAlignment="1">
      <alignment horizontal="center" vertical="center" wrapText="1"/>
    </xf>
    <xf numFmtId="2" fontId="29" fillId="0" borderId="12" xfId="0" applyNumberFormat="1" applyFont="1" applyBorder="1" applyAlignment="1">
      <alignment horizontal="center" vertical="center"/>
    </xf>
    <xf numFmtId="9" fontId="29" fillId="0" borderId="26" xfId="1" applyFont="1" applyBorder="1" applyAlignment="1">
      <alignment horizontal="center" vertical="center"/>
    </xf>
    <xf numFmtId="1" fontId="30" fillId="0" borderId="26" xfId="0" quotePrefix="1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9" fontId="31" fillId="0" borderId="4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3" fillId="9" borderId="30" xfId="0" applyNumberFormat="1" applyFont="1" applyFill="1" applyBorder="1" applyAlignment="1">
      <alignment horizontal="center" vertical="center" wrapText="1"/>
    </xf>
    <xf numFmtId="1" fontId="32" fillId="2" borderId="38" xfId="1" applyNumberFormat="1" applyFont="1" applyFill="1" applyBorder="1" applyAlignment="1">
      <alignment horizontal="center" vertical="center" wrapText="1"/>
    </xf>
    <xf numFmtId="1" fontId="18" fillId="7" borderId="21" xfId="0" applyNumberFormat="1" applyFont="1" applyFill="1" applyBorder="1" applyAlignment="1">
      <alignment horizontal="center" vertical="center" wrapText="1"/>
    </xf>
    <xf numFmtId="1" fontId="33" fillId="11" borderId="21" xfId="0" applyNumberFormat="1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/>
    </xf>
    <xf numFmtId="9" fontId="29" fillId="0" borderId="33" xfId="1" applyNumberFormat="1" applyFont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0" fillId="0" borderId="33" xfId="0" applyFont="1" applyFill="1" applyBorder="1" applyAlignment="1">
      <alignment horizontal="center" vertical="center"/>
    </xf>
    <xf numFmtId="9" fontId="31" fillId="0" borderId="40" xfId="1" applyFont="1" applyBorder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6" fillId="6" borderId="42" xfId="0" applyFont="1" applyFill="1" applyBorder="1" applyAlignment="1">
      <alignment horizontal="center" vertical="center" wrapText="1"/>
    </xf>
    <xf numFmtId="1" fontId="37" fillId="12" borderId="43" xfId="0" applyNumberFormat="1" applyFont="1" applyFill="1" applyBorder="1" applyAlignment="1">
      <alignment horizontal="center" vertical="center"/>
    </xf>
    <xf numFmtId="0" fontId="38" fillId="12" borderId="44" xfId="0" applyFont="1" applyFill="1" applyBorder="1" applyAlignment="1">
      <alignment horizontal="center" vertical="center"/>
    </xf>
    <xf numFmtId="0" fontId="38" fillId="12" borderId="45" xfId="0" applyFont="1" applyFill="1" applyBorder="1" applyAlignment="1">
      <alignment horizontal="center" vertical="center"/>
    </xf>
    <xf numFmtId="0" fontId="39" fillId="12" borderId="45" xfId="0" applyFont="1" applyFill="1" applyBorder="1" applyAlignment="1">
      <alignment horizontal="center" vertical="center"/>
    </xf>
    <xf numFmtId="0" fontId="40" fillId="12" borderId="45" xfId="0" applyFont="1" applyFill="1" applyBorder="1" applyAlignment="1">
      <alignment horizontal="center" vertical="center"/>
    </xf>
    <xf numFmtId="0" fontId="41" fillId="12" borderId="45" xfId="0" applyFont="1" applyFill="1" applyBorder="1" applyAlignment="1">
      <alignment horizontal="center" vertical="center"/>
    </xf>
    <xf numFmtId="0" fontId="28" fillId="12" borderId="45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/>
    </xf>
    <xf numFmtId="0" fontId="0" fillId="0" borderId="0" xfId="0" applyBorder="1"/>
    <xf numFmtId="0" fontId="36" fillId="6" borderId="46" xfId="0" applyFont="1" applyFill="1" applyBorder="1" applyAlignment="1">
      <alignment horizontal="center" vertical="center" wrapText="1"/>
    </xf>
    <xf numFmtId="0" fontId="37" fillId="6" borderId="47" xfId="0" applyFont="1" applyFill="1" applyBorder="1" applyAlignment="1">
      <alignment horizontal="center" vertical="center"/>
    </xf>
    <xf numFmtId="0" fontId="42" fillId="6" borderId="44" xfId="0" applyFont="1" applyFill="1" applyBorder="1" applyAlignment="1">
      <alignment horizontal="center" vertical="center" wrapText="1"/>
    </xf>
    <xf numFmtId="0" fontId="42" fillId="6" borderId="45" xfId="0" applyFont="1" applyFill="1" applyBorder="1" applyAlignment="1">
      <alignment horizontal="center" vertical="center" wrapText="1"/>
    </xf>
    <xf numFmtId="0" fontId="43" fillId="6" borderId="45" xfId="0" applyFont="1" applyFill="1" applyBorder="1" applyAlignment="1">
      <alignment horizontal="center" vertical="center" wrapText="1"/>
    </xf>
    <xf numFmtId="0" fontId="36" fillId="6" borderId="45" xfId="0" applyFont="1" applyFill="1" applyBorder="1" applyAlignment="1">
      <alignment horizontal="center" vertical="center" wrapText="1"/>
    </xf>
    <xf numFmtId="0" fontId="36" fillId="6" borderId="39" xfId="0" applyFont="1" applyFill="1" applyBorder="1" applyAlignment="1">
      <alignment horizontal="center" vertical="center" wrapText="1"/>
    </xf>
    <xf numFmtId="0" fontId="0" fillId="0" borderId="48" xfId="0" applyBorder="1"/>
    <xf numFmtId="0" fontId="44" fillId="12" borderId="45" xfId="0" applyFont="1" applyFill="1" applyBorder="1" applyAlignment="1">
      <alignment horizontal="center" vertical="center"/>
    </xf>
    <xf numFmtId="1" fontId="24" fillId="6" borderId="12" xfId="0" applyNumberFormat="1" applyFont="1" applyFill="1" applyBorder="1" applyAlignment="1">
      <alignment horizontal="center" vertical="center" wrapText="1"/>
    </xf>
    <xf numFmtId="1" fontId="24" fillId="6" borderId="26" xfId="0" applyNumberFormat="1" applyFont="1" applyFill="1" applyBorder="1" applyAlignment="1">
      <alignment horizontal="center" vertical="center" wrapText="1"/>
    </xf>
    <xf numFmtId="1" fontId="25" fillId="7" borderId="26" xfId="0" applyNumberFormat="1" applyFont="1" applyFill="1" applyBorder="1" applyAlignment="1">
      <alignment horizontal="center" vertical="center" wrapText="1"/>
    </xf>
    <xf numFmtId="0" fontId="27" fillId="6" borderId="12" xfId="0" applyFont="1" applyFill="1" applyBorder="1" applyAlignment="1">
      <alignment horizontal="center" vertical="center" wrapText="1"/>
    </xf>
    <xf numFmtId="1" fontId="32" fillId="2" borderId="44" xfId="1" applyNumberFormat="1" applyFont="1" applyFill="1" applyBorder="1" applyAlignment="1">
      <alignment horizontal="center" vertical="center" wrapText="1"/>
    </xf>
    <xf numFmtId="1" fontId="32" fillId="2" borderId="45" xfId="1" applyNumberFormat="1" applyFont="1" applyFill="1" applyBorder="1" applyAlignment="1">
      <alignment horizontal="center" vertical="center" wrapText="1"/>
    </xf>
    <xf numFmtId="1" fontId="18" fillId="7" borderId="45" xfId="0" applyNumberFormat="1" applyFont="1" applyFill="1" applyBorder="1" applyAlignment="1">
      <alignment horizontal="center" vertical="center" wrapText="1"/>
    </xf>
    <xf numFmtId="1" fontId="33" fillId="11" borderId="33" xfId="0" applyNumberFormat="1" applyFont="1" applyFill="1" applyBorder="1" applyAlignment="1">
      <alignment horizontal="center" vertical="center" wrapText="1"/>
    </xf>
    <xf numFmtId="0" fontId="46" fillId="12" borderId="4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36" fillId="6" borderId="33" xfId="0" applyFont="1" applyFill="1" applyBorder="1" applyAlignment="1">
      <alignment horizontal="center" vertical="center" wrapText="1"/>
    </xf>
    <xf numFmtId="165" fontId="29" fillId="0" borderId="12" xfId="0" applyNumberFormat="1" applyFont="1" applyBorder="1" applyAlignment="1">
      <alignment horizontal="center" vertical="center"/>
    </xf>
    <xf numFmtId="0" fontId="38" fillId="12" borderId="45" xfId="0" quotePrefix="1" applyFont="1" applyFill="1" applyBorder="1" applyAlignment="1">
      <alignment horizontal="center" vertical="center"/>
    </xf>
    <xf numFmtId="1" fontId="25" fillId="7" borderId="45" xfId="0" applyNumberFormat="1" applyFont="1" applyFill="1" applyBorder="1" applyAlignment="1">
      <alignment horizontal="center" vertical="center" wrapText="1"/>
    </xf>
    <xf numFmtId="0" fontId="27" fillId="6" borderId="45" xfId="0" applyFont="1" applyFill="1" applyBorder="1" applyAlignment="1">
      <alignment horizontal="center" vertical="center" wrapText="1"/>
    </xf>
    <xf numFmtId="0" fontId="47" fillId="6" borderId="45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27" fillId="6" borderId="5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Font="1"/>
    <xf numFmtId="0" fontId="27" fillId="6" borderId="56" xfId="0" applyFont="1" applyFill="1" applyBorder="1" applyAlignment="1">
      <alignment horizontal="center" vertical="center" wrapText="1"/>
    </xf>
    <xf numFmtId="1" fontId="18" fillId="7" borderId="33" xfId="0" applyNumberFormat="1" applyFont="1" applyFill="1" applyBorder="1" applyAlignment="1">
      <alignment horizontal="center" vertical="center" wrapText="1"/>
    </xf>
    <xf numFmtId="1" fontId="49" fillId="6" borderId="33" xfId="0" applyNumberFormat="1" applyFont="1" applyFill="1" applyBorder="1" applyAlignment="1">
      <alignment horizontal="center" vertical="center" wrapText="1"/>
    </xf>
    <xf numFmtId="1" fontId="23" fillId="9" borderId="4" xfId="0" applyNumberFormat="1" applyFont="1" applyFill="1" applyBorder="1" applyAlignment="1">
      <alignment horizontal="center" vertical="center" wrapText="1"/>
    </xf>
    <xf numFmtId="1" fontId="24" fillId="6" borderId="28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0" fillId="12" borderId="44" xfId="0" applyFont="1" applyFill="1" applyBorder="1" applyAlignment="1">
      <alignment horizontal="center" vertical="center"/>
    </xf>
    <xf numFmtId="0" fontId="50" fillId="6" borderId="45" xfId="0" applyFont="1" applyFill="1" applyBorder="1" applyAlignment="1">
      <alignment horizontal="center" vertical="center" wrapText="1"/>
    </xf>
    <xf numFmtId="1" fontId="24" fillId="6" borderId="13" xfId="0" applyNumberFormat="1" applyFont="1" applyFill="1" applyBorder="1" applyAlignment="1">
      <alignment horizontal="center" vertical="center" wrapText="1"/>
    </xf>
    <xf numFmtId="1" fontId="51" fillId="6" borderId="42" xfId="0" applyNumberFormat="1" applyFont="1" applyFill="1" applyBorder="1" applyAlignment="1">
      <alignment horizontal="center" vertical="center" wrapText="1"/>
    </xf>
    <xf numFmtId="1" fontId="32" fillId="2" borderId="28" xfId="1" applyNumberFormat="1" applyFont="1" applyFill="1" applyBorder="1" applyAlignment="1">
      <alignment horizontal="center" vertical="center" wrapText="1"/>
    </xf>
    <xf numFmtId="0" fontId="38" fillId="13" borderId="45" xfId="0" quotePrefix="1" applyFont="1" applyFill="1" applyBorder="1" applyAlignment="1">
      <alignment horizontal="center" vertical="center"/>
    </xf>
    <xf numFmtId="0" fontId="45" fillId="12" borderId="28" xfId="0" applyFont="1" applyFill="1" applyBorder="1" applyAlignment="1">
      <alignment horizontal="center" vertical="center"/>
    </xf>
    <xf numFmtId="0" fontId="38" fillId="12" borderId="28" xfId="0" applyFont="1" applyFill="1" applyBorder="1" applyAlignment="1">
      <alignment horizontal="center" vertical="center"/>
    </xf>
    <xf numFmtId="0" fontId="42" fillId="6" borderId="21" xfId="0" applyFont="1" applyFill="1" applyBorder="1" applyAlignment="1">
      <alignment horizontal="center" vertical="center" wrapText="1"/>
    </xf>
    <xf numFmtId="1" fontId="29" fillId="0" borderId="12" xfId="0" applyNumberFormat="1" applyFont="1" applyBorder="1" applyAlignment="1">
      <alignment horizontal="center" vertical="center"/>
    </xf>
    <xf numFmtId="0" fontId="44" fillId="13" borderId="45" xfId="0" quotePrefix="1" applyFont="1" applyFill="1" applyBorder="1" applyAlignment="1">
      <alignment horizontal="center" vertical="center"/>
    </xf>
    <xf numFmtId="0" fontId="53" fillId="0" borderId="0" xfId="0" applyFont="1" applyBorder="1" applyAlignment="1">
      <alignment horizontal="center" vertical="top"/>
    </xf>
    <xf numFmtId="0" fontId="53" fillId="0" borderId="0" xfId="0" applyFont="1" applyBorder="1" applyAlignment="1">
      <alignment vertical="top"/>
    </xf>
    <xf numFmtId="1" fontId="25" fillId="7" borderId="11" xfId="0" applyNumberFormat="1" applyFont="1" applyFill="1" applyBorder="1" applyAlignment="1">
      <alignment horizontal="center" vertical="center" wrapText="1"/>
    </xf>
    <xf numFmtId="1" fontId="18" fillId="7" borderId="49" xfId="0" applyNumberFormat="1" applyFont="1" applyFill="1" applyBorder="1" applyAlignment="1">
      <alignment horizontal="center" vertical="center" wrapText="1"/>
    </xf>
    <xf numFmtId="0" fontId="38" fillId="12" borderId="27" xfId="0" applyFont="1" applyFill="1" applyBorder="1" applyAlignment="1">
      <alignment horizontal="center" vertical="center"/>
    </xf>
    <xf numFmtId="0" fontId="46" fillId="12" borderId="28" xfId="0" applyFont="1" applyFill="1" applyBorder="1" applyAlignment="1">
      <alignment horizontal="center" vertical="center"/>
    </xf>
    <xf numFmtId="0" fontId="28" fillId="12" borderId="28" xfId="0" applyFont="1" applyFill="1" applyBorder="1" applyAlignment="1">
      <alignment horizontal="center" vertical="center"/>
    </xf>
    <xf numFmtId="0" fontId="28" fillId="12" borderId="54" xfId="0" applyFont="1" applyFill="1" applyBorder="1" applyAlignment="1">
      <alignment horizontal="center" vertical="center" wrapText="1"/>
    </xf>
    <xf numFmtId="0" fontId="42" fillId="6" borderId="57" xfId="0" applyFont="1" applyFill="1" applyBorder="1" applyAlignment="1">
      <alignment horizontal="center" vertical="center" wrapText="1"/>
    </xf>
    <xf numFmtId="0" fontId="42" fillId="6" borderId="33" xfId="0" applyFont="1" applyFill="1" applyBorder="1" applyAlignment="1">
      <alignment horizontal="center" vertical="center" wrapText="1"/>
    </xf>
    <xf numFmtId="0" fontId="55" fillId="6" borderId="33" xfId="0" applyFont="1" applyFill="1" applyBorder="1" applyAlignment="1">
      <alignment horizontal="center" vertical="center" wrapText="1"/>
    </xf>
    <xf numFmtId="0" fontId="53" fillId="0" borderId="19" xfId="0" applyFont="1" applyBorder="1" applyAlignment="1">
      <alignment vertical="top" wrapText="1"/>
    </xf>
    <xf numFmtId="1" fontId="20" fillId="6" borderId="6" xfId="0" applyNumberFormat="1" applyFont="1" applyFill="1" applyBorder="1" applyAlignment="1">
      <alignment horizontal="center" vertical="center" wrapText="1"/>
    </xf>
    <xf numFmtId="1" fontId="25" fillId="7" borderId="42" xfId="0" applyNumberFormat="1" applyFont="1" applyFill="1" applyBorder="1" applyAlignment="1">
      <alignment horizontal="center" vertical="center" wrapText="1"/>
    </xf>
    <xf numFmtId="1" fontId="26" fillId="10" borderId="21" xfId="1" applyNumberFormat="1" applyFont="1" applyFill="1" applyBorder="1" applyAlignment="1">
      <alignment horizontal="center" vertical="center" wrapText="1"/>
    </xf>
    <xf numFmtId="1" fontId="27" fillId="6" borderId="44" xfId="0" applyNumberFormat="1" applyFont="1" applyFill="1" applyBorder="1" applyAlignment="1">
      <alignment horizontal="center" vertical="center" wrapText="1"/>
    </xf>
    <xf numFmtId="0" fontId="53" fillId="0" borderId="19" xfId="0" applyFont="1" applyBorder="1" applyAlignment="1">
      <alignment vertical="top"/>
    </xf>
    <xf numFmtId="1" fontId="20" fillId="6" borderId="37" xfId="0" applyNumberFormat="1" applyFont="1" applyFill="1" applyBorder="1" applyAlignment="1">
      <alignment horizontal="center" vertical="center" wrapText="1"/>
    </xf>
    <xf numFmtId="1" fontId="32" fillId="2" borderId="31" xfId="1" applyNumberFormat="1" applyFont="1" applyFill="1" applyBorder="1" applyAlignment="1">
      <alignment horizontal="center" vertical="center" wrapText="1"/>
    </xf>
    <xf numFmtId="1" fontId="32" fillId="2" borderId="33" xfId="1" applyNumberFormat="1" applyFont="1" applyFill="1" applyBorder="1" applyAlignment="1">
      <alignment horizontal="center" vertical="center" wrapText="1"/>
    </xf>
    <xf numFmtId="1" fontId="20" fillId="10" borderId="37" xfId="1" applyNumberFormat="1" applyFont="1" applyFill="1" applyBorder="1" applyAlignment="1">
      <alignment horizontal="center" wrapText="1"/>
    </xf>
    <xf numFmtId="1" fontId="33" fillId="11" borderId="31" xfId="0" applyNumberFormat="1" applyFont="1" applyFill="1" applyBorder="1" applyAlignment="1">
      <alignment horizontal="center" vertical="center" wrapText="1"/>
    </xf>
    <xf numFmtId="1" fontId="24" fillId="6" borderId="56" xfId="0" applyNumberFormat="1" applyFont="1" applyFill="1" applyBorder="1" applyAlignment="1">
      <alignment horizontal="center" vertical="center" wrapText="1"/>
    </xf>
    <xf numFmtId="1" fontId="24" fillId="6" borderId="45" xfId="0" applyNumberFormat="1" applyFont="1" applyFill="1" applyBorder="1" applyAlignment="1">
      <alignment horizontal="center" vertical="center" wrapText="1"/>
    </xf>
    <xf numFmtId="1" fontId="27" fillId="6" borderId="26" xfId="0" applyNumberFormat="1" applyFont="1" applyFill="1" applyBorder="1" applyAlignment="1">
      <alignment horizontal="center" vertical="center" wrapText="1"/>
    </xf>
    <xf numFmtId="0" fontId="31" fillId="0" borderId="4" xfId="1" applyNumberFormat="1" applyFont="1" applyBorder="1" applyAlignment="1">
      <alignment horizontal="center" vertical="center"/>
    </xf>
    <xf numFmtId="1" fontId="56" fillId="0" borderId="0" xfId="0" applyNumberFormat="1" applyFont="1" applyFill="1" applyBorder="1" applyAlignment="1">
      <alignment horizontal="left" vertical="center"/>
    </xf>
    <xf numFmtId="1" fontId="32" fillId="2" borderId="56" xfId="1" applyNumberFormat="1" applyFont="1" applyFill="1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top" wrapText="1"/>
    </xf>
    <xf numFmtId="0" fontId="28" fillId="12" borderId="54" xfId="0" applyFont="1" applyFill="1" applyBorder="1" applyAlignment="1">
      <alignment horizontal="center" vertical="center"/>
    </xf>
    <xf numFmtId="0" fontId="42" fillId="6" borderId="38" xfId="0" applyFont="1" applyFill="1" applyBorder="1" applyAlignment="1">
      <alignment horizontal="center" vertical="center" wrapText="1"/>
    </xf>
    <xf numFmtId="0" fontId="36" fillId="6" borderId="21" xfId="0" applyFont="1" applyFill="1" applyBorder="1" applyAlignment="1">
      <alignment horizontal="center" vertical="center" wrapText="1"/>
    </xf>
    <xf numFmtId="0" fontId="36" fillId="6" borderId="55" xfId="0" applyFont="1" applyFill="1" applyBorder="1" applyAlignment="1">
      <alignment horizontal="center" vertical="center" wrapText="1"/>
    </xf>
    <xf numFmtId="1" fontId="27" fillId="6" borderId="45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1" fillId="0" borderId="0" xfId="0" applyFont="1" applyAlignment="1">
      <alignment vertical="center" wrapText="1"/>
    </xf>
    <xf numFmtId="1" fontId="33" fillId="11" borderId="45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7" fillId="6" borderId="30" xfId="0" applyFont="1" applyFill="1" applyBorder="1" applyAlignment="1">
      <alignment horizontal="center" vertical="center"/>
    </xf>
    <xf numFmtId="1" fontId="24" fillId="6" borderId="44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53" fillId="0" borderId="0" xfId="0" applyFont="1" applyBorder="1" applyAlignment="1">
      <alignment horizontal="center" vertical="center" wrapText="1"/>
    </xf>
    <xf numFmtId="0" fontId="53" fillId="0" borderId="0" xfId="0" applyFont="1" applyBorder="1" applyAlignment="1">
      <alignment vertical="top" wrapText="1"/>
    </xf>
    <xf numFmtId="0" fontId="28" fillId="12" borderId="39" xfId="0" applyFont="1" applyFill="1" applyBorder="1" applyAlignment="1">
      <alignment horizontal="center" vertical="center" wrapText="1"/>
    </xf>
    <xf numFmtId="9" fontId="0" fillId="0" borderId="0" xfId="1" applyFont="1"/>
    <xf numFmtId="0" fontId="15" fillId="6" borderId="12" xfId="0" applyFont="1" applyFill="1" applyBorder="1" applyAlignment="1">
      <alignment horizontal="center" vertical="center" wrapText="1"/>
    </xf>
    <xf numFmtId="1" fontId="19" fillId="6" borderId="26" xfId="0" applyNumberFormat="1" applyFont="1" applyFill="1" applyBorder="1" applyAlignment="1">
      <alignment horizontal="center" vertical="center" wrapText="1"/>
    </xf>
    <xf numFmtId="0" fontId="18" fillId="6" borderId="26" xfId="0" applyFont="1" applyFill="1" applyBorder="1" applyAlignment="1">
      <alignment horizontal="center" vertical="center" wrapText="1"/>
    </xf>
    <xf numFmtId="1" fontId="20" fillId="6" borderId="11" xfId="0" applyNumberFormat="1" applyFont="1" applyFill="1" applyBorder="1" applyAlignment="1">
      <alignment vertical="center" wrapText="1"/>
    </xf>
    <xf numFmtId="1" fontId="20" fillId="6" borderId="11" xfId="0" applyNumberFormat="1" applyFont="1" applyFill="1" applyBorder="1" applyAlignment="1">
      <alignment horizontal="center" vertical="center" wrapText="1"/>
    </xf>
    <xf numFmtId="1" fontId="20" fillId="6" borderId="26" xfId="0" applyNumberFormat="1" applyFont="1" applyFill="1" applyBorder="1" applyAlignment="1">
      <alignment horizontal="center" vertical="center" wrapText="1"/>
    </xf>
    <xf numFmtId="1" fontId="20" fillId="6" borderId="26" xfId="0" applyNumberFormat="1" applyFont="1" applyFill="1" applyBorder="1" applyAlignment="1">
      <alignment vertical="center" wrapText="1"/>
    </xf>
    <xf numFmtId="0" fontId="22" fillId="6" borderId="11" xfId="0" applyFont="1" applyFill="1" applyBorder="1" applyAlignment="1">
      <alignment horizontal="center" vertical="center" wrapText="1"/>
    </xf>
    <xf numFmtId="1" fontId="32" fillId="6" borderId="12" xfId="1" applyNumberFormat="1" applyFont="1" applyFill="1" applyBorder="1" applyAlignment="1">
      <alignment horizontal="center" vertical="center" wrapText="1"/>
    </xf>
    <xf numFmtId="1" fontId="32" fillId="6" borderId="26" xfId="1" applyNumberFormat="1" applyFont="1" applyFill="1" applyBorder="1" applyAlignment="1">
      <alignment horizontal="center" vertical="center" wrapText="1"/>
    </xf>
    <xf numFmtId="1" fontId="25" fillId="14" borderId="26" xfId="0" applyNumberFormat="1" applyFont="1" applyFill="1" applyBorder="1" applyAlignment="1">
      <alignment horizontal="center" vertical="center" wrapText="1"/>
    </xf>
    <xf numFmtId="1" fontId="59" fillId="10" borderId="26" xfId="1" applyNumberFormat="1" applyFont="1" applyFill="1" applyBorder="1" applyAlignment="1">
      <alignment horizontal="center" wrapText="1"/>
    </xf>
    <xf numFmtId="0" fontId="1" fillId="0" borderId="0" xfId="1" applyNumberFormat="1" applyFont="1" applyAlignment="1">
      <alignment horizontal="center" vertical="center"/>
    </xf>
    <xf numFmtId="9" fontId="1" fillId="0" borderId="0" xfId="1" applyFont="1" applyAlignment="1">
      <alignment horizontal="center"/>
    </xf>
    <xf numFmtId="0" fontId="60" fillId="0" borderId="0" xfId="0" applyFont="1" applyAlignment="1">
      <alignment horizontal="left" vertical="center"/>
    </xf>
    <xf numFmtId="0" fontId="15" fillId="6" borderId="44" xfId="0" applyFont="1" applyFill="1" applyBorder="1" applyAlignment="1">
      <alignment horizontal="center" vertical="center" wrapText="1"/>
    </xf>
    <xf numFmtId="1" fontId="19" fillId="6" borderId="28" xfId="0" applyNumberFormat="1" applyFont="1" applyFill="1" applyBorder="1" applyAlignment="1">
      <alignment horizontal="center" vertical="center" wrapText="1"/>
    </xf>
    <xf numFmtId="0" fontId="18" fillId="6" borderId="28" xfId="0" applyFont="1" applyFill="1" applyBorder="1" applyAlignment="1">
      <alignment horizontal="center" vertical="center" wrapText="1"/>
    </xf>
    <xf numFmtId="1" fontId="20" fillId="6" borderId="42" xfId="0" applyNumberFormat="1" applyFont="1" applyFill="1" applyBorder="1" applyAlignment="1">
      <alignment vertical="center" wrapText="1"/>
    </xf>
    <xf numFmtId="1" fontId="20" fillId="6" borderId="45" xfId="0" applyNumberFormat="1" applyFont="1" applyFill="1" applyBorder="1" applyAlignment="1">
      <alignment horizontal="center" vertical="center" wrapText="1"/>
    </xf>
    <xf numFmtId="1" fontId="20" fillId="6" borderId="21" xfId="0" applyNumberFormat="1" applyFont="1" applyFill="1" applyBorder="1" applyAlignment="1">
      <alignment horizontal="center" vertical="center" wrapText="1"/>
    </xf>
    <xf numFmtId="1" fontId="20" fillId="6" borderId="45" xfId="0" applyNumberFormat="1" applyFont="1" applyFill="1" applyBorder="1" applyAlignment="1">
      <alignment vertical="center" wrapText="1"/>
    </xf>
    <xf numFmtId="0" fontId="22" fillId="6" borderId="58" xfId="0" applyFont="1" applyFill="1" applyBorder="1" applyAlignment="1">
      <alignment horizontal="center" vertical="center" wrapText="1"/>
    </xf>
    <xf numFmtId="1" fontId="23" fillId="9" borderId="60" xfId="0" applyNumberFormat="1" applyFont="1" applyFill="1" applyBorder="1" applyAlignment="1">
      <alignment horizontal="center" vertical="center" wrapText="1"/>
    </xf>
    <xf numFmtId="1" fontId="32" fillId="6" borderId="44" xfId="1" applyNumberFormat="1" applyFont="1" applyFill="1" applyBorder="1" applyAlignment="1">
      <alignment horizontal="center" vertical="center" wrapText="1"/>
    </xf>
    <xf numFmtId="1" fontId="32" fillId="6" borderId="45" xfId="1" applyNumberFormat="1" applyFont="1" applyFill="1" applyBorder="1" applyAlignment="1">
      <alignment horizontal="center" vertical="center" wrapText="1"/>
    </xf>
    <xf numFmtId="1" fontId="25" fillId="14" borderId="45" xfId="0" applyNumberFormat="1" applyFont="1" applyFill="1" applyBorder="1" applyAlignment="1">
      <alignment horizontal="center" vertical="center" wrapText="1"/>
    </xf>
    <xf numFmtId="1" fontId="59" fillId="10" borderId="45" xfId="1" applyNumberFormat="1" applyFont="1" applyFill="1" applyBorder="1" applyAlignment="1">
      <alignment horizontal="center" wrapText="1"/>
    </xf>
    <xf numFmtId="0" fontId="61" fillId="6" borderId="38" xfId="0" applyFont="1" applyFill="1" applyBorder="1" applyAlignment="1">
      <alignment horizontal="center" vertical="center" wrapText="1"/>
    </xf>
    <xf numFmtId="1" fontId="19" fillId="6" borderId="45" xfId="0" applyNumberFormat="1" applyFont="1" applyFill="1" applyBorder="1" applyAlignment="1">
      <alignment horizontal="center" vertical="center" wrapText="1"/>
    </xf>
    <xf numFmtId="0" fontId="18" fillId="6" borderId="45" xfId="0" applyFont="1" applyFill="1" applyBorder="1" applyAlignment="1">
      <alignment horizontal="center" vertical="center" wrapText="1"/>
    </xf>
    <xf numFmtId="1" fontId="20" fillId="6" borderId="58" xfId="0" applyNumberFormat="1" applyFont="1" applyFill="1" applyBorder="1" applyAlignment="1">
      <alignment vertical="center" wrapText="1"/>
    </xf>
    <xf numFmtId="1" fontId="23" fillId="9" borderId="47" xfId="0" applyNumberFormat="1" applyFont="1" applyFill="1" applyBorder="1" applyAlignment="1">
      <alignment horizontal="center" vertical="center" wrapText="1"/>
    </xf>
    <xf numFmtId="1" fontId="32" fillId="6" borderId="38" xfId="1" applyNumberFormat="1" applyFont="1" applyFill="1" applyBorder="1" applyAlignment="1">
      <alignment horizontal="center" vertical="center" wrapText="1"/>
    </xf>
    <xf numFmtId="1" fontId="32" fillId="6" borderId="21" xfId="1" applyNumberFormat="1" applyFont="1" applyFill="1" applyBorder="1" applyAlignment="1">
      <alignment horizontal="center" vertical="center" wrapText="1"/>
    </xf>
    <xf numFmtId="1" fontId="25" fillId="14" borderId="21" xfId="0" applyNumberFormat="1" applyFont="1" applyFill="1" applyBorder="1" applyAlignment="1">
      <alignment horizontal="center" vertical="center" wrapText="1"/>
    </xf>
    <xf numFmtId="1" fontId="59" fillId="10" borderId="21" xfId="1" applyNumberFormat="1" applyFont="1" applyFill="1" applyBorder="1" applyAlignment="1">
      <alignment horizontal="center" wrapText="1"/>
    </xf>
    <xf numFmtId="0" fontId="58" fillId="6" borderId="41" xfId="0" applyFont="1" applyFill="1" applyBorder="1" applyAlignment="1">
      <alignment horizontal="center" vertical="center" wrapText="1"/>
    </xf>
    <xf numFmtId="0" fontId="15" fillId="6" borderId="38" xfId="0" applyFont="1" applyFill="1" applyBorder="1" applyAlignment="1">
      <alignment horizontal="center" vertical="center" wrapText="1"/>
    </xf>
    <xf numFmtId="1" fontId="20" fillId="6" borderId="42" xfId="0" applyNumberFormat="1" applyFont="1" applyFill="1" applyBorder="1" applyAlignment="1">
      <alignment horizontal="center" vertical="center" wrapText="1"/>
    </xf>
    <xf numFmtId="1" fontId="25" fillId="14" borderId="58" xfId="0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0" fontId="1" fillId="0" borderId="0" xfId="1" applyNumberFormat="1" applyFont="1" applyBorder="1" applyAlignment="1">
      <alignment horizontal="center" vertical="center"/>
    </xf>
    <xf numFmtId="9" fontId="1" fillId="0" borderId="0" xfId="1" applyFont="1" applyBorder="1" applyAlignment="1">
      <alignment horizontal="center"/>
    </xf>
    <xf numFmtId="0" fontId="60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 wrapText="1"/>
    </xf>
    <xf numFmtId="1" fontId="20" fillId="6" borderId="28" xfId="0" applyNumberFormat="1" applyFont="1" applyFill="1" applyBorder="1" applyAlignment="1">
      <alignment vertical="center" wrapText="1"/>
    </xf>
    <xf numFmtId="1" fontId="32" fillId="6" borderId="27" xfId="1" applyNumberFormat="1" applyFont="1" applyFill="1" applyBorder="1" applyAlignment="1">
      <alignment horizontal="center" vertical="center" wrapText="1"/>
    </xf>
    <xf numFmtId="1" fontId="32" fillId="6" borderId="28" xfId="1" applyNumberFormat="1" applyFont="1" applyFill="1" applyBorder="1" applyAlignment="1">
      <alignment horizontal="center" vertical="center" wrapText="1"/>
    </xf>
    <xf numFmtId="1" fontId="43" fillId="10" borderId="16" xfId="1" applyNumberFormat="1" applyFont="1" applyFill="1" applyBorder="1" applyAlignment="1">
      <alignment horizontal="center" wrapText="1"/>
    </xf>
    <xf numFmtId="1" fontId="20" fillId="6" borderId="28" xfId="0" applyNumberFormat="1" applyFont="1" applyFill="1" applyBorder="1" applyAlignment="1">
      <alignment horizontal="center" vertical="center" wrapText="1"/>
    </xf>
    <xf numFmtId="1" fontId="23" fillId="9" borderId="43" xfId="0" applyNumberFormat="1" applyFont="1" applyFill="1" applyBorder="1" applyAlignment="1">
      <alignment horizontal="center" vertical="center" wrapText="1"/>
    </xf>
    <xf numFmtId="1" fontId="25" fillId="14" borderId="42" xfId="0" applyNumberFormat="1" applyFont="1" applyFill="1" applyBorder="1" applyAlignment="1">
      <alignment horizontal="center" vertical="center" wrapText="1"/>
    </xf>
    <xf numFmtId="1" fontId="43" fillId="10" borderId="28" xfId="1" applyNumberFormat="1" applyFont="1" applyFill="1" applyBorder="1" applyAlignment="1">
      <alignment horizontal="center" wrapText="1"/>
    </xf>
    <xf numFmtId="1" fontId="43" fillId="10" borderId="45" xfId="1" applyNumberFormat="1" applyFont="1" applyFill="1" applyBorder="1" applyAlignment="1">
      <alignment horizontal="center" wrapText="1"/>
    </xf>
    <xf numFmtId="0" fontId="15" fillId="6" borderId="31" xfId="0" applyFont="1" applyFill="1" applyBorder="1" applyAlignment="1">
      <alignment horizontal="center" vertical="center" wrapText="1"/>
    </xf>
    <xf numFmtId="1" fontId="20" fillId="6" borderId="31" xfId="0" applyNumberFormat="1" applyFont="1" applyFill="1" applyBorder="1" applyAlignment="1">
      <alignment vertical="center" wrapText="1"/>
    </xf>
    <xf numFmtId="0" fontId="22" fillId="6" borderId="49" xfId="0" applyFont="1" applyFill="1" applyBorder="1" applyAlignment="1">
      <alignment horizontal="center" vertical="center" wrapText="1"/>
    </xf>
    <xf numFmtId="1" fontId="23" fillId="9" borderId="14" xfId="0" applyNumberFormat="1" applyFont="1" applyFill="1" applyBorder="1" applyAlignment="1">
      <alignment horizontal="center" vertical="center" wrapText="1"/>
    </xf>
    <xf numFmtId="1" fontId="32" fillId="6" borderId="31" xfId="1" applyNumberFormat="1" applyFont="1" applyFill="1" applyBorder="1" applyAlignment="1">
      <alignment horizontal="center" vertical="center" wrapText="1"/>
    </xf>
    <xf numFmtId="1" fontId="32" fillId="6" borderId="33" xfId="1" applyNumberFormat="1" applyFont="1" applyFill="1" applyBorder="1" applyAlignment="1">
      <alignment horizontal="center" vertical="center" wrapText="1"/>
    </xf>
    <xf numFmtId="1" fontId="25" fillId="14" borderId="32" xfId="0" applyNumberFormat="1" applyFont="1" applyFill="1" applyBorder="1" applyAlignment="1">
      <alignment horizontal="center" vertical="center" wrapText="1"/>
    </xf>
    <xf numFmtId="1" fontId="43" fillId="10" borderId="33" xfId="1" applyNumberFormat="1" applyFont="1" applyFill="1" applyBorder="1" applyAlignment="1">
      <alignment horizontal="center" wrapText="1"/>
    </xf>
    <xf numFmtId="1" fontId="64" fillId="7" borderId="65" xfId="0" applyNumberFormat="1" applyFont="1" applyFill="1" applyBorder="1" applyAlignment="1">
      <alignment horizontal="center" vertical="center" wrapText="1"/>
    </xf>
    <xf numFmtId="9" fontId="65" fillId="7" borderId="65" xfId="1" applyFont="1" applyFill="1" applyBorder="1" applyAlignment="1">
      <alignment horizontal="center" vertical="center" wrapText="1"/>
    </xf>
    <xf numFmtId="1" fontId="64" fillId="7" borderId="13" xfId="0" applyNumberFormat="1" applyFont="1" applyFill="1" applyBorder="1" applyAlignment="1">
      <alignment horizontal="center" vertical="center" wrapText="1"/>
    </xf>
    <xf numFmtId="1" fontId="67" fillId="7" borderId="12" xfId="0" applyNumberFormat="1" applyFont="1" applyFill="1" applyBorder="1" applyAlignment="1">
      <alignment horizontal="center" vertical="center" wrapText="1"/>
    </xf>
    <xf numFmtId="1" fontId="68" fillId="15" borderId="26" xfId="0" applyNumberFormat="1" applyFont="1" applyFill="1" applyBorder="1" applyAlignment="1">
      <alignment horizontal="center" vertical="center" wrapText="1"/>
    </xf>
    <xf numFmtId="1" fontId="31" fillId="16" borderId="2" xfId="0" applyNumberFormat="1" applyFont="1" applyFill="1" applyBorder="1" applyAlignment="1">
      <alignment horizontal="center" vertical="center"/>
    </xf>
    <xf numFmtId="9" fontId="71" fillId="16" borderId="24" xfId="1" applyNumberFormat="1" applyFont="1" applyFill="1" applyBorder="1" applyAlignment="1">
      <alignment horizontal="center" vertical="center"/>
    </xf>
    <xf numFmtId="1" fontId="72" fillId="0" borderId="1" xfId="0" quotePrefix="1" applyNumberFormat="1" applyFont="1" applyBorder="1" applyAlignment="1">
      <alignment horizontal="center" vertical="center"/>
    </xf>
    <xf numFmtId="0" fontId="73" fillId="0" borderId="2" xfId="0" applyFont="1" applyBorder="1" applyAlignment="1">
      <alignment horizontal="center" vertical="center"/>
    </xf>
    <xf numFmtId="9" fontId="22" fillId="0" borderId="24" xfId="1" applyFont="1" applyBorder="1" applyAlignment="1">
      <alignment horizontal="center" vertical="center"/>
    </xf>
    <xf numFmtId="1" fontId="64" fillId="7" borderId="68" xfId="0" applyNumberFormat="1" applyFont="1" applyFill="1" applyBorder="1" applyAlignment="1">
      <alignment horizontal="center" vertical="center" wrapText="1"/>
    </xf>
    <xf numFmtId="0" fontId="64" fillId="7" borderId="68" xfId="0" applyFont="1" applyFill="1" applyBorder="1" applyAlignment="1">
      <alignment vertical="center" wrapText="1"/>
    </xf>
    <xf numFmtId="1" fontId="74" fillId="2" borderId="31" xfId="1" applyNumberFormat="1" applyFont="1" applyFill="1" applyBorder="1" applyAlignment="1">
      <alignment horizontal="center" vertical="center" wrapText="1"/>
    </xf>
    <xf numFmtId="1" fontId="51" fillId="15" borderId="33" xfId="0" applyNumberFormat="1" applyFont="1" applyFill="1" applyBorder="1" applyAlignment="1">
      <alignment horizontal="center" vertical="center" wrapText="1"/>
    </xf>
    <xf numFmtId="166" fontId="1" fillId="0" borderId="0" xfId="1" applyNumberFormat="1" applyFont="1" applyAlignment="1">
      <alignment horizontal="center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textRotation="45"/>
    </xf>
    <xf numFmtId="0" fontId="13" fillId="0" borderId="0" xfId="0" applyFont="1" applyFill="1" applyBorder="1" applyAlignment="1">
      <alignment horizontal="center" vertical="center"/>
    </xf>
    <xf numFmtId="0" fontId="1" fillId="0" borderId="0" xfId="0" applyFont="1" applyFill="1"/>
    <xf numFmtId="0" fontId="7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65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/>
    <xf numFmtId="0" fontId="77" fillId="0" borderId="0" xfId="0" applyFont="1" applyAlignment="1">
      <alignment vertical="top"/>
    </xf>
    <xf numFmtId="0" fontId="1" fillId="0" borderId="0" xfId="0" applyFont="1" applyAlignment="1">
      <alignment wrapText="1"/>
    </xf>
    <xf numFmtId="9" fontId="18" fillId="7" borderId="6" xfId="1" applyFont="1" applyFill="1" applyBorder="1" applyAlignment="1">
      <alignment horizontal="center" vertical="center" wrapText="1"/>
    </xf>
    <xf numFmtId="9" fontId="18" fillId="7" borderId="37" xfId="1" applyFont="1" applyFill="1" applyBorder="1" applyAlignment="1">
      <alignment horizontal="center" vertical="center" wrapText="1"/>
    </xf>
    <xf numFmtId="9" fontId="76" fillId="7" borderId="54" xfId="1" applyFont="1" applyFill="1" applyBorder="1" applyAlignment="1">
      <alignment horizontal="center" vertical="center" wrapText="1"/>
    </xf>
    <xf numFmtId="9" fontId="76" fillId="7" borderId="40" xfId="1" applyFont="1" applyFill="1" applyBorder="1" applyAlignment="1">
      <alignment horizontal="center" vertical="center" wrapText="1"/>
    </xf>
    <xf numFmtId="9" fontId="18" fillId="7" borderId="26" xfId="1" applyFont="1" applyFill="1" applyBorder="1" applyAlignment="1">
      <alignment horizontal="center" vertical="center" wrapText="1"/>
    </xf>
    <xf numFmtId="9" fontId="18" fillId="7" borderId="33" xfId="1" applyFont="1" applyFill="1" applyBorder="1" applyAlignment="1">
      <alignment horizontal="center" vertical="center" wrapText="1"/>
    </xf>
    <xf numFmtId="9" fontId="76" fillId="7" borderId="29" xfId="1" applyFont="1" applyFill="1" applyBorder="1" applyAlignment="1">
      <alignment horizontal="center" vertical="center" wrapText="1"/>
    </xf>
    <xf numFmtId="9" fontId="58" fillId="0" borderId="70" xfId="1" applyFont="1" applyFill="1" applyBorder="1" applyAlignment="1">
      <alignment horizontal="center" vertical="center" wrapText="1"/>
    </xf>
    <xf numFmtId="9" fontId="58" fillId="0" borderId="28" xfId="1" applyFont="1" applyFill="1" applyBorder="1" applyAlignment="1">
      <alignment horizontal="center" vertical="center" wrapText="1"/>
    </xf>
    <xf numFmtId="9" fontId="58" fillId="0" borderId="57" xfId="1" applyFont="1" applyFill="1" applyBorder="1" applyAlignment="1">
      <alignment horizontal="center" vertical="center" wrapText="1"/>
    </xf>
    <xf numFmtId="9" fontId="58" fillId="0" borderId="33" xfId="1" applyFont="1" applyFill="1" applyBorder="1" applyAlignment="1">
      <alignment horizontal="center" vertical="center" wrapText="1"/>
    </xf>
    <xf numFmtId="0" fontId="13" fillId="0" borderId="69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9" fontId="58" fillId="0" borderId="52" xfId="1" applyFont="1" applyFill="1" applyBorder="1" applyAlignment="1">
      <alignment horizontal="center" vertical="center" wrapText="1"/>
    </xf>
    <xf numFmtId="9" fontId="58" fillId="0" borderId="26" xfId="1" applyFont="1" applyFill="1" applyBorder="1" applyAlignment="1">
      <alignment horizontal="center" vertical="center" wrapText="1"/>
    </xf>
    <xf numFmtId="0" fontId="58" fillId="6" borderId="25" xfId="0" applyFont="1" applyFill="1" applyBorder="1" applyAlignment="1">
      <alignment horizontal="center" vertical="center" wrapText="1"/>
    </xf>
    <xf numFmtId="0" fontId="58" fillId="6" borderId="41" xfId="0" applyFont="1" applyFill="1" applyBorder="1" applyAlignment="1">
      <alignment horizontal="center" vertical="center" wrapText="1"/>
    </xf>
    <xf numFmtId="0" fontId="16" fillId="6" borderId="58" xfId="0" applyFont="1" applyFill="1" applyBorder="1" applyAlignment="1">
      <alignment horizontal="center" vertical="center" wrapText="1"/>
    </xf>
    <xf numFmtId="0" fontId="16" fillId="6" borderId="59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1" fontId="63" fillId="6" borderId="45" xfId="0" applyNumberFormat="1" applyFont="1" applyFill="1" applyBorder="1" applyAlignment="1">
      <alignment horizontal="center" vertical="center" wrapText="1"/>
    </xf>
    <xf numFmtId="1" fontId="63" fillId="6" borderId="39" xfId="0" applyNumberFormat="1" applyFont="1" applyFill="1" applyBorder="1" applyAlignment="1">
      <alignment horizontal="center" vertical="center" wrapText="1"/>
    </xf>
    <xf numFmtId="1" fontId="33" fillId="6" borderId="33" xfId="0" applyNumberFormat="1" applyFont="1" applyFill="1" applyBorder="1" applyAlignment="1">
      <alignment horizontal="center" vertical="center" wrapText="1"/>
    </xf>
    <xf numFmtId="1" fontId="33" fillId="6" borderId="40" xfId="0" applyNumberFormat="1" applyFont="1" applyFill="1" applyBorder="1" applyAlignment="1">
      <alignment horizontal="center" vertical="center" wrapText="1"/>
    </xf>
    <xf numFmtId="0" fontId="64" fillId="7" borderId="64" xfId="0" applyFont="1" applyFill="1" applyBorder="1" applyAlignment="1">
      <alignment horizontal="center" vertical="center" wrapText="1"/>
    </xf>
    <xf numFmtId="0" fontId="64" fillId="7" borderId="13" xfId="0" applyFont="1" applyFill="1" applyBorder="1" applyAlignment="1">
      <alignment horizontal="center" vertical="center" wrapText="1"/>
    </xf>
    <xf numFmtId="1" fontId="66" fillId="9" borderId="4" xfId="1" applyNumberFormat="1" applyFont="1" applyFill="1" applyBorder="1" applyAlignment="1">
      <alignment horizontal="center" vertical="center" wrapText="1"/>
    </xf>
    <xf numFmtId="1" fontId="66" fillId="9" borderId="14" xfId="1" applyNumberFormat="1" applyFont="1" applyFill="1" applyBorder="1" applyAlignment="1">
      <alignment horizontal="center" vertical="center" wrapText="1"/>
    </xf>
    <xf numFmtId="9" fontId="69" fillId="10" borderId="51" xfId="1" applyFont="1" applyFill="1" applyBorder="1" applyAlignment="1">
      <alignment horizontal="center" vertical="center" wrapText="1"/>
    </xf>
    <xf numFmtId="9" fontId="69" fillId="10" borderId="53" xfId="1" applyFont="1" applyFill="1" applyBorder="1" applyAlignment="1">
      <alignment horizontal="center" vertical="center" wrapText="1"/>
    </xf>
    <xf numFmtId="0" fontId="70" fillId="0" borderId="9" xfId="1" applyNumberFormat="1" applyFont="1" applyFill="1" applyBorder="1" applyAlignment="1">
      <alignment horizontal="center" vertical="center" wrapText="1"/>
    </xf>
    <xf numFmtId="0" fontId="70" fillId="0" borderId="8" xfId="1" applyNumberFormat="1" applyFont="1" applyFill="1" applyBorder="1" applyAlignment="1">
      <alignment horizontal="center" vertical="center" wrapText="1"/>
    </xf>
    <xf numFmtId="0" fontId="70" fillId="0" borderId="34" xfId="1" applyNumberFormat="1" applyFont="1" applyFill="1" applyBorder="1" applyAlignment="1">
      <alignment horizontal="center" vertical="center" wrapText="1"/>
    </xf>
    <xf numFmtId="0" fontId="70" fillId="0" borderId="35" xfId="1" applyNumberFormat="1" applyFont="1" applyFill="1" applyBorder="1" applyAlignment="1">
      <alignment horizontal="center" vertical="center" wrapText="1"/>
    </xf>
    <xf numFmtId="0" fontId="64" fillId="7" borderId="66" xfId="0" applyFont="1" applyFill="1" applyBorder="1" applyAlignment="1">
      <alignment horizontal="center" vertical="center" wrapText="1"/>
    </xf>
    <xf numFmtId="0" fontId="64" fillId="7" borderId="67" xfId="0" applyFont="1" applyFill="1" applyBorder="1" applyAlignment="1">
      <alignment horizontal="center" vertical="center" wrapText="1"/>
    </xf>
    <xf numFmtId="1" fontId="33" fillId="6" borderId="45" xfId="0" applyNumberFormat="1" applyFont="1" applyFill="1" applyBorder="1" applyAlignment="1">
      <alignment horizontal="center" vertical="center" wrapText="1"/>
    </xf>
    <xf numFmtId="1" fontId="33" fillId="6" borderId="39" xfId="0" applyNumberFormat="1" applyFont="1" applyFill="1" applyBorder="1" applyAlignment="1">
      <alignment horizontal="center" vertical="center" wrapText="1"/>
    </xf>
    <xf numFmtId="1" fontId="33" fillId="6" borderId="58" xfId="0" applyNumberFormat="1" applyFont="1" applyFill="1" applyBorder="1" applyAlignment="1">
      <alignment horizontal="center" vertical="center" wrapText="1"/>
    </xf>
    <xf numFmtId="1" fontId="33" fillId="6" borderId="61" xfId="0" applyNumberFormat="1" applyFont="1" applyFill="1" applyBorder="1" applyAlignment="1">
      <alignment horizontal="center" vertical="center" wrapText="1"/>
    </xf>
    <xf numFmtId="0" fontId="58" fillId="6" borderId="47" xfId="0" applyFont="1" applyFill="1" applyBorder="1" applyAlignment="1">
      <alignment horizontal="center" vertical="center" wrapText="1"/>
    </xf>
    <xf numFmtId="0" fontId="16" fillId="6" borderId="42" xfId="0" applyFont="1" applyFill="1" applyBorder="1" applyAlignment="1">
      <alignment horizontal="center" vertical="center" wrapText="1"/>
    </xf>
    <xf numFmtId="0" fontId="16" fillId="6" borderId="48" xfId="0" applyFont="1" applyFill="1" applyBorder="1" applyAlignment="1">
      <alignment horizontal="center" vertical="center" wrapText="1"/>
    </xf>
    <xf numFmtId="0" fontId="16" fillId="6" borderId="27" xfId="0" applyFont="1" applyFill="1" applyBorder="1" applyAlignment="1">
      <alignment horizontal="center" vertical="center" wrapText="1"/>
    </xf>
    <xf numFmtId="1" fontId="62" fillId="6" borderId="46" xfId="0" applyNumberFormat="1" applyFont="1" applyFill="1" applyBorder="1" applyAlignment="1">
      <alignment horizontal="center" vertical="center" wrapText="1"/>
    </xf>
    <xf numFmtId="1" fontId="62" fillId="6" borderId="62" xfId="0" applyNumberFormat="1" applyFont="1" applyFill="1" applyBorder="1" applyAlignment="1">
      <alignment horizontal="center" vertical="center" wrapText="1"/>
    </xf>
    <xf numFmtId="0" fontId="16" fillId="6" borderId="46" xfId="0" applyFont="1" applyFill="1" applyBorder="1" applyAlignment="1">
      <alignment horizontal="center" vertical="center" wrapText="1"/>
    </xf>
    <xf numFmtId="0" fontId="16" fillId="6" borderId="50" xfId="0" applyFont="1" applyFill="1" applyBorder="1" applyAlignment="1">
      <alignment horizontal="center" vertical="center" wrapText="1"/>
    </xf>
    <xf numFmtId="0" fontId="16" fillId="6" borderId="38" xfId="0" applyFont="1" applyFill="1" applyBorder="1" applyAlignment="1">
      <alignment horizontal="center" vertical="center" wrapText="1"/>
    </xf>
    <xf numFmtId="1" fontId="62" fillId="6" borderId="42" xfId="0" applyNumberFormat="1" applyFont="1" applyFill="1" applyBorder="1" applyAlignment="1">
      <alignment horizontal="center" vertical="center" wrapText="1"/>
    </xf>
    <xf numFmtId="1" fontId="62" fillId="6" borderId="63" xfId="0" applyNumberFormat="1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39" xfId="0" applyFont="1" applyFill="1" applyBorder="1" applyAlignment="1">
      <alignment horizontal="center" vertical="center" wrapText="1"/>
    </xf>
    <xf numFmtId="49" fontId="16" fillId="6" borderId="43" xfId="0" applyNumberFormat="1" applyFont="1" applyFill="1" applyBorder="1" applyAlignment="1">
      <alignment horizontal="center" vertical="center" wrapText="1"/>
    </xf>
    <xf numFmtId="49" fontId="16" fillId="6" borderId="47" xfId="0" applyNumberFormat="1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left" vertical="center" wrapText="1"/>
    </xf>
    <xf numFmtId="49" fontId="14" fillId="6" borderId="28" xfId="0" applyNumberFormat="1" applyFont="1" applyFill="1" applyBorder="1" applyAlignment="1">
      <alignment horizontal="left" vertical="center" wrapText="1"/>
    </xf>
    <xf numFmtId="49" fontId="14" fillId="6" borderId="38" xfId="0" applyNumberFormat="1" applyFont="1" applyFill="1" applyBorder="1" applyAlignment="1">
      <alignment horizontal="left" vertical="center" wrapText="1"/>
    </xf>
    <xf numFmtId="49" fontId="14" fillId="6" borderId="21" xfId="0" applyNumberFormat="1" applyFont="1" applyFill="1" applyBorder="1" applyAlignment="1">
      <alignment horizontal="left" vertical="center" wrapText="1"/>
    </xf>
    <xf numFmtId="0" fontId="58" fillId="6" borderId="4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0" fontId="16" fillId="6" borderId="12" xfId="0" applyFont="1" applyFill="1" applyBorder="1" applyAlignment="1">
      <alignment horizontal="center" vertical="center" wrapText="1"/>
    </xf>
    <xf numFmtId="1" fontId="33" fillId="6" borderId="26" xfId="0" applyNumberFormat="1" applyFont="1" applyFill="1" applyBorder="1" applyAlignment="1">
      <alignment horizontal="center" vertical="center" wrapText="1"/>
    </xf>
    <xf numFmtId="1" fontId="33" fillId="6" borderId="29" xfId="0" applyNumberFormat="1" applyFont="1" applyFill="1" applyBorder="1" applyAlignment="1">
      <alignment horizontal="center" vertical="center" wrapText="1"/>
    </xf>
    <xf numFmtId="1" fontId="20" fillId="6" borderId="26" xfId="0" applyNumberFormat="1" applyFont="1" applyFill="1" applyBorder="1" applyAlignment="1">
      <alignment horizontal="center" vertical="center" wrapText="1"/>
    </xf>
    <xf numFmtId="1" fontId="20" fillId="6" borderId="33" xfId="0" applyNumberFormat="1" applyFont="1" applyFill="1" applyBorder="1" applyAlignment="1">
      <alignment horizontal="center" vertical="center" wrapText="1"/>
    </xf>
    <xf numFmtId="9" fontId="21" fillId="8" borderId="26" xfId="1" applyFont="1" applyFill="1" applyBorder="1" applyAlignment="1">
      <alignment horizontal="center" vertical="center" wrapText="1"/>
    </xf>
    <xf numFmtId="9" fontId="21" fillId="8" borderId="33" xfId="1" applyFont="1" applyFill="1" applyBorder="1" applyAlignment="1">
      <alignment horizontal="center" vertical="center" wrapText="1"/>
    </xf>
    <xf numFmtId="0" fontId="22" fillId="6" borderId="11" xfId="0" applyNumberFormat="1" applyFont="1" applyFill="1" applyBorder="1" applyAlignment="1">
      <alignment horizontal="center" vertical="center" wrapText="1"/>
    </xf>
    <xf numFmtId="0" fontId="22" fillId="6" borderId="49" xfId="0" applyNumberFormat="1" applyFont="1" applyFill="1" applyBorder="1" applyAlignment="1">
      <alignment horizontal="center" vertical="center" wrapText="1"/>
    </xf>
    <xf numFmtId="1" fontId="57" fillId="10" borderId="45" xfId="1" applyNumberFormat="1" applyFont="1" applyFill="1" applyBorder="1" applyAlignment="1">
      <alignment horizontal="center" vertical="center" wrapText="1"/>
    </xf>
    <xf numFmtId="0" fontId="28" fillId="6" borderId="29" xfId="0" applyFont="1" applyFill="1" applyBorder="1" applyAlignment="1">
      <alignment horizontal="center" vertical="center" wrapText="1"/>
    </xf>
    <xf numFmtId="0" fontId="28" fillId="6" borderId="39" xfId="0" applyFont="1" applyFill="1" applyBorder="1" applyAlignment="1">
      <alignment horizontal="center" vertical="center" wrapText="1"/>
    </xf>
    <xf numFmtId="49" fontId="16" fillId="6" borderId="41" xfId="0" applyNumberFormat="1" applyFont="1" applyFill="1" applyBorder="1" applyAlignment="1">
      <alignment horizontal="center" vertical="center" wrapText="1"/>
    </xf>
    <xf numFmtId="0" fontId="14" fillId="6" borderId="25" xfId="0" applyFont="1" applyFill="1" applyBorder="1" applyAlignment="1">
      <alignment horizontal="center" vertical="center" wrapText="1"/>
    </xf>
    <xf numFmtId="0" fontId="14" fillId="6" borderId="30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31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 wrapText="1"/>
    </xf>
    <xf numFmtId="0" fontId="16" fillId="6" borderId="33" xfId="0" applyFont="1" applyFill="1" applyBorder="1" applyAlignment="1">
      <alignment horizontal="center" vertical="center" wrapText="1"/>
    </xf>
    <xf numFmtId="1" fontId="17" fillId="6" borderId="26" xfId="0" applyNumberFormat="1" applyFont="1" applyFill="1" applyBorder="1" applyAlignment="1">
      <alignment horizontal="center" vertical="center" wrapText="1"/>
    </xf>
    <xf numFmtId="1" fontId="17" fillId="6" borderId="33" xfId="0" applyNumberFormat="1" applyFont="1" applyFill="1" applyBorder="1" applyAlignment="1">
      <alignment horizontal="center" vertical="center" wrapText="1"/>
    </xf>
    <xf numFmtId="0" fontId="18" fillId="6" borderId="26" xfId="0" applyFont="1" applyFill="1" applyBorder="1" applyAlignment="1">
      <alignment horizontal="center" vertical="center" wrapText="1"/>
    </xf>
    <xf numFmtId="0" fontId="18" fillId="6" borderId="33" xfId="0" applyFont="1" applyFill="1" applyBorder="1" applyAlignment="1">
      <alignment horizontal="center" vertical="center" wrapText="1"/>
    </xf>
    <xf numFmtId="1" fontId="19" fillId="7" borderId="7" xfId="0" applyNumberFormat="1" applyFont="1" applyFill="1" applyBorder="1" applyAlignment="1">
      <alignment horizontal="center" vertical="center" wrapText="1"/>
    </xf>
    <xf numFmtId="1" fontId="19" fillId="7" borderId="10" xfId="0" applyNumberFormat="1" applyFont="1" applyFill="1" applyBorder="1" applyAlignment="1">
      <alignment horizontal="center" vertical="center" wrapText="1"/>
    </xf>
    <xf numFmtId="1" fontId="19" fillId="7" borderId="32" xfId="0" applyNumberFormat="1" applyFont="1" applyFill="1" applyBorder="1" applyAlignment="1">
      <alignment horizontal="center" vertical="center" wrapText="1"/>
    </xf>
    <xf numFmtId="1" fontId="19" fillId="7" borderId="36" xfId="0" applyNumberFormat="1" applyFont="1" applyFill="1" applyBorder="1" applyAlignment="1">
      <alignment horizontal="center" vertical="center" wrapText="1"/>
    </xf>
    <xf numFmtId="1" fontId="26" fillId="10" borderId="6" xfId="1" applyNumberFormat="1" applyFont="1" applyFill="1" applyBorder="1" applyAlignment="1">
      <alignment horizontal="center" vertical="center" wrapText="1"/>
    </xf>
    <xf numFmtId="1" fontId="26" fillId="10" borderId="28" xfId="1" applyNumberFormat="1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1" fontId="20" fillId="6" borderId="10" xfId="0" applyNumberFormat="1" applyFont="1" applyFill="1" applyBorder="1" applyAlignment="1">
      <alignment horizontal="center" vertical="center" wrapText="1"/>
    </xf>
    <xf numFmtId="1" fontId="20" fillId="6" borderId="36" xfId="0" applyNumberFormat="1" applyFont="1" applyFill="1" applyBorder="1" applyAlignment="1">
      <alignment horizontal="center" vertical="center" wrapText="1"/>
    </xf>
    <xf numFmtId="1" fontId="20" fillId="6" borderId="6" xfId="0" applyNumberFormat="1" applyFont="1" applyFill="1" applyBorder="1" applyAlignment="1">
      <alignment horizontal="center" vertical="center" wrapText="1"/>
    </xf>
    <xf numFmtId="1" fontId="20" fillId="6" borderId="37" xfId="0" applyNumberFormat="1" applyFont="1" applyFill="1" applyBorder="1" applyAlignment="1">
      <alignment horizontal="center" vertical="center" wrapText="1"/>
    </xf>
    <xf numFmtId="9" fontId="21" fillId="8" borderId="6" xfId="1" applyFont="1" applyFill="1" applyBorder="1" applyAlignment="1">
      <alignment horizontal="center" vertical="center" wrapText="1"/>
    </xf>
    <xf numFmtId="9" fontId="21" fillId="8" borderId="37" xfId="1" applyFont="1" applyFill="1" applyBorder="1" applyAlignment="1">
      <alignment horizontal="center" vertical="center" wrapText="1"/>
    </xf>
    <xf numFmtId="0" fontId="22" fillId="6" borderId="7" xfId="0" applyNumberFormat="1" applyFont="1" applyFill="1" applyBorder="1" applyAlignment="1">
      <alignment horizontal="center" vertical="center" wrapText="1"/>
    </xf>
    <xf numFmtId="0" fontId="22" fillId="6" borderId="32" xfId="0" applyNumberFormat="1" applyFont="1" applyFill="1" applyBorder="1" applyAlignment="1">
      <alignment horizontal="center" vertical="center" wrapText="1"/>
    </xf>
    <xf numFmtId="1" fontId="26" fillId="10" borderId="16" xfId="1" applyNumberFormat="1" applyFont="1" applyFill="1" applyBorder="1" applyAlignment="1">
      <alignment horizontal="center" vertical="center" wrapText="1"/>
    </xf>
    <xf numFmtId="1" fontId="26" fillId="10" borderId="37" xfId="1" applyNumberFormat="1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36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6" fillId="6" borderId="32" xfId="0" applyFont="1" applyFill="1" applyBorder="1" applyAlignment="1">
      <alignment horizontal="center" vertical="center" wrapText="1"/>
    </xf>
    <xf numFmtId="1" fontId="17" fillId="6" borderId="6" xfId="0" applyNumberFormat="1" applyFont="1" applyFill="1" applyBorder="1" applyAlignment="1">
      <alignment horizontal="center" vertical="center" wrapText="1"/>
    </xf>
    <xf numFmtId="1" fontId="17" fillId="6" borderId="37" xfId="0" applyNumberFormat="1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37" xfId="0" applyFont="1" applyFill="1" applyBorder="1" applyAlignment="1">
      <alignment horizontal="center" vertical="center" wrapText="1"/>
    </xf>
    <xf numFmtId="0" fontId="28" fillId="6" borderId="55" xfId="0" applyFont="1" applyFill="1" applyBorder="1" applyAlignment="1">
      <alignment horizontal="left" vertical="center" wrapText="1"/>
    </xf>
    <xf numFmtId="0" fontId="28" fillId="6" borderId="53" xfId="0" applyFont="1" applyFill="1" applyBorder="1" applyAlignment="1">
      <alignment horizontal="left" vertical="center" wrapText="1"/>
    </xf>
    <xf numFmtId="1" fontId="52" fillId="10" borderId="6" xfId="1" applyNumberFormat="1" applyFont="1" applyFill="1" applyBorder="1" applyAlignment="1">
      <alignment horizontal="center" vertical="center" wrapText="1"/>
    </xf>
    <xf numFmtId="1" fontId="52" fillId="10" borderId="28" xfId="1" applyNumberFormat="1" applyFont="1" applyFill="1" applyBorder="1" applyAlignment="1">
      <alignment horizontal="center" vertical="center" wrapText="1"/>
    </xf>
    <xf numFmtId="0" fontId="45" fillId="6" borderId="29" xfId="0" applyFont="1" applyFill="1" applyBorder="1" applyAlignment="1">
      <alignment horizontal="center" vertical="center" wrapText="1"/>
    </xf>
    <xf numFmtId="0" fontId="45" fillId="6" borderId="39" xfId="0" applyFont="1" applyFill="1" applyBorder="1" applyAlignment="1">
      <alignment horizontal="center" vertical="center" wrapText="1"/>
    </xf>
    <xf numFmtId="0" fontId="54" fillId="6" borderId="29" xfId="0" applyFont="1" applyFill="1" applyBorder="1" applyAlignment="1">
      <alignment horizontal="center" vertical="center" wrapText="1"/>
    </xf>
    <xf numFmtId="0" fontId="54" fillId="6" borderId="39" xfId="0" applyFont="1" applyFill="1" applyBorder="1" applyAlignment="1">
      <alignment horizontal="center" vertical="center" wrapText="1"/>
    </xf>
    <xf numFmtId="49" fontId="16" fillId="6" borderId="10" xfId="0" applyNumberFormat="1" applyFont="1" applyFill="1" applyBorder="1" applyAlignment="1">
      <alignment horizontal="center" vertical="center" wrapText="1"/>
    </xf>
    <xf numFmtId="49" fontId="16" fillId="6" borderId="36" xfId="0" applyNumberFormat="1" applyFont="1" applyFill="1" applyBorder="1" applyAlignment="1">
      <alignment horizontal="center" vertical="center" wrapText="1"/>
    </xf>
    <xf numFmtId="49" fontId="48" fillId="6" borderId="6" xfId="0" applyNumberFormat="1" applyFont="1" applyFill="1" applyBorder="1" applyAlignment="1">
      <alignment horizontal="center" vertical="center" wrapText="1"/>
    </xf>
    <xf numFmtId="49" fontId="48" fillId="6" borderId="37" xfId="0" applyNumberFormat="1" applyFont="1" applyFill="1" applyBorder="1" applyAlignment="1">
      <alignment horizontal="center" vertical="center" wrapText="1"/>
    </xf>
    <xf numFmtId="1" fontId="19" fillId="7" borderId="9" xfId="0" applyNumberFormat="1" applyFont="1" applyFill="1" applyBorder="1" applyAlignment="1">
      <alignment horizontal="center" vertical="center" wrapText="1"/>
    </xf>
    <xf numFmtId="1" fontId="19" fillId="7" borderId="8" xfId="0" applyNumberFormat="1" applyFont="1" applyFill="1" applyBorder="1" applyAlignment="1">
      <alignment horizontal="center" vertical="center" wrapText="1"/>
    </xf>
    <xf numFmtId="1" fontId="19" fillId="7" borderId="34" xfId="0" applyNumberFormat="1" applyFont="1" applyFill="1" applyBorder="1" applyAlignment="1">
      <alignment horizontal="center" vertical="center" wrapText="1"/>
    </xf>
    <xf numFmtId="1" fontId="19" fillId="7" borderId="35" xfId="0" applyNumberFormat="1" applyFont="1" applyFill="1" applyBorder="1" applyAlignment="1">
      <alignment horizontal="center" vertical="center" wrapText="1"/>
    </xf>
    <xf numFmtId="49" fontId="22" fillId="6" borderId="32" xfId="0" applyNumberFormat="1" applyFont="1" applyFill="1" applyBorder="1" applyAlignment="1">
      <alignment horizontal="center" vertical="center" wrapText="1"/>
    </xf>
    <xf numFmtId="0" fontId="48" fillId="6" borderId="7" xfId="0" applyFont="1" applyFill="1" applyBorder="1" applyAlignment="1">
      <alignment horizontal="center" vertical="center" wrapText="1"/>
    </xf>
    <xf numFmtId="0" fontId="48" fillId="6" borderId="32" xfId="0" applyFont="1" applyFill="1" applyBorder="1" applyAlignment="1">
      <alignment horizontal="center" vertical="center" wrapText="1"/>
    </xf>
    <xf numFmtId="1" fontId="26" fillId="10" borderId="51" xfId="1" applyNumberFormat="1" applyFont="1" applyFill="1" applyBorder="1" applyAlignment="1">
      <alignment horizontal="center" vertical="center" wrapText="1"/>
    </xf>
    <xf numFmtId="1" fontId="26" fillId="10" borderId="54" xfId="1" applyNumberFormat="1" applyFont="1" applyFill="1" applyBorder="1" applyAlignment="1">
      <alignment horizontal="center" vertical="center" wrapText="1"/>
    </xf>
    <xf numFmtId="49" fontId="14" fillId="6" borderId="36" xfId="0" applyNumberFormat="1" applyFont="1" applyFill="1" applyBorder="1" applyAlignment="1">
      <alignment horizontal="left" vertical="center" wrapText="1"/>
    </xf>
    <xf numFmtId="49" fontId="14" fillId="6" borderId="37" xfId="0" applyNumberFormat="1" applyFont="1" applyFill="1" applyBorder="1" applyAlignment="1">
      <alignment horizontal="left" vertical="center" wrapText="1"/>
    </xf>
    <xf numFmtId="1" fontId="20" fillId="6" borderId="5" xfId="0" applyNumberFormat="1" applyFont="1" applyFill="1" applyBorder="1" applyAlignment="1">
      <alignment horizontal="center" vertical="center" wrapText="1"/>
    </xf>
    <xf numFmtId="1" fontId="20" fillId="6" borderId="15" xfId="0" applyNumberFormat="1" applyFont="1" applyFill="1" applyBorder="1" applyAlignment="1">
      <alignment horizontal="center" vertical="center" wrapText="1"/>
    </xf>
    <xf numFmtId="49" fontId="14" fillId="6" borderId="50" xfId="0" applyNumberFormat="1" applyFont="1" applyFill="1" applyBorder="1" applyAlignment="1">
      <alignment horizontal="left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35" xfId="0" applyFont="1" applyFill="1" applyBorder="1" applyAlignment="1">
      <alignment horizontal="center" vertical="center" wrapText="1"/>
    </xf>
    <xf numFmtId="0" fontId="16" fillId="6" borderId="51" xfId="0" applyFont="1" applyFill="1" applyBorder="1" applyAlignment="1">
      <alignment horizontal="center" vertical="center" wrapText="1"/>
    </xf>
    <xf numFmtId="0" fontId="16" fillId="6" borderId="53" xfId="0" applyFont="1" applyFill="1" applyBorder="1" applyAlignment="1">
      <alignment horizontal="center" vertical="center" wrapText="1"/>
    </xf>
    <xf numFmtId="1" fontId="17" fillId="6" borderId="5" xfId="0" applyNumberFormat="1" applyFont="1" applyFill="1" applyBorder="1" applyAlignment="1">
      <alignment horizontal="center" vertical="center" wrapText="1"/>
    </xf>
    <xf numFmtId="1" fontId="17" fillId="6" borderId="15" xfId="0" applyNumberFormat="1" applyFont="1" applyFill="1" applyBorder="1" applyAlignment="1">
      <alignment horizontal="center" vertical="center" wrapText="1"/>
    </xf>
    <xf numFmtId="0" fontId="18" fillId="6" borderId="51" xfId="0" applyFont="1" applyFill="1" applyBorder="1" applyAlignment="1">
      <alignment horizontal="center" vertical="center" wrapText="1"/>
    </xf>
    <xf numFmtId="0" fontId="18" fillId="6" borderId="53" xfId="0" applyFont="1" applyFill="1" applyBorder="1" applyAlignment="1">
      <alignment horizontal="center" vertical="center" wrapText="1"/>
    </xf>
    <xf numFmtId="1" fontId="26" fillId="10" borderId="55" xfId="1" applyNumberFormat="1" applyFont="1" applyFill="1" applyBorder="1" applyAlignment="1">
      <alignment horizontal="center" vertical="center" wrapText="1"/>
    </xf>
    <xf numFmtId="1" fontId="26" fillId="10" borderId="53" xfId="1" applyNumberFormat="1" applyFont="1" applyFill="1" applyBorder="1" applyAlignment="1">
      <alignment horizontal="center" vertical="center" wrapText="1"/>
    </xf>
    <xf numFmtId="49" fontId="14" fillId="6" borderId="48" xfId="0" applyNumberFormat="1" applyFont="1" applyFill="1" applyBorder="1" applyAlignment="1">
      <alignment horizontal="left" vertical="center" wrapText="1"/>
    </xf>
    <xf numFmtId="1" fontId="20" fillId="6" borderId="25" xfId="0" applyNumberFormat="1" applyFont="1" applyFill="1" applyBorder="1" applyAlignment="1">
      <alignment horizontal="center" vertical="center" wrapText="1"/>
    </xf>
    <xf numFmtId="1" fontId="20" fillId="6" borderId="30" xfId="0" applyNumberFormat="1" applyFont="1" applyFill="1" applyBorder="1" applyAlignment="1">
      <alignment horizontal="center" vertical="center" wrapText="1"/>
    </xf>
    <xf numFmtId="49" fontId="22" fillId="6" borderId="7" xfId="0" applyNumberFormat="1" applyFont="1" applyFill="1" applyBorder="1" applyAlignment="1">
      <alignment horizontal="center" vertical="center" wrapText="1"/>
    </xf>
    <xf numFmtId="0" fontId="38" fillId="6" borderId="29" xfId="0" applyFont="1" applyFill="1" applyBorder="1" applyAlignment="1">
      <alignment horizontal="center" vertical="center" wrapText="1"/>
    </xf>
    <xf numFmtId="0" fontId="38" fillId="6" borderId="39" xfId="0" applyFont="1" applyFill="1" applyBorder="1" applyAlignment="1">
      <alignment horizontal="center" vertical="center" wrapText="1"/>
    </xf>
    <xf numFmtId="0" fontId="48" fillId="6" borderId="51" xfId="0" applyFont="1" applyFill="1" applyBorder="1" applyAlignment="1">
      <alignment horizontal="center" vertical="center" wrapText="1"/>
    </xf>
    <xf numFmtId="0" fontId="48" fillId="6" borderId="53" xfId="0" applyFont="1" applyFill="1" applyBorder="1" applyAlignment="1">
      <alignment horizontal="center" vertical="center" wrapText="1"/>
    </xf>
    <xf numFmtId="1" fontId="20" fillId="6" borderId="4" xfId="0" applyNumberFormat="1" applyFont="1" applyFill="1" applyBorder="1" applyAlignment="1">
      <alignment horizontal="center" vertical="center" wrapText="1"/>
    </xf>
    <xf numFmtId="1" fontId="20" fillId="6" borderId="14" xfId="0" applyNumberFormat="1" applyFont="1" applyFill="1" applyBorder="1" applyAlignment="1">
      <alignment horizontal="center" vertical="center" wrapText="1"/>
    </xf>
    <xf numFmtId="1" fontId="26" fillId="10" borderId="21" xfId="1" applyNumberFormat="1" applyFont="1" applyFill="1" applyBorder="1" applyAlignment="1">
      <alignment horizontal="center" vertical="center" wrapText="1"/>
    </xf>
    <xf numFmtId="49" fontId="22" fillId="6" borderId="11" xfId="0" applyNumberFormat="1" applyFont="1" applyFill="1" applyBorder="1" applyAlignment="1">
      <alignment horizontal="center" vertical="center" wrapText="1"/>
    </xf>
    <xf numFmtId="49" fontId="22" fillId="6" borderId="49" xfId="0" applyNumberFormat="1" applyFont="1" applyFill="1" applyBorder="1" applyAlignment="1">
      <alignment horizontal="center" vertical="center" wrapText="1"/>
    </xf>
    <xf numFmtId="1" fontId="26" fillId="10" borderId="6" xfId="1" quotePrefix="1" applyNumberFormat="1" applyFont="1" applyFill="1" applyBorder="1" applyAlignment="1">
      <alignment horizontal="center" vertical="center" wrapText="1"/>
    </xf>
    <xf numFmtId="1" fontId="26" fillId="10" borderId="28" xfId="1" quotePrefix="1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3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4" fontId="5" fillId="2" borderId="14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1" fontId="23" fillId="11" borderId="25" xfId="0" applyNumberFormat="1" applyFont="1" applyFill="1" applyBorder="1" applyAlignment="1">
      <alignment horizontal="center" vertical="center" wrapText="1"/>
    </xf>
    <xf numFmtId="1" fontId="23" fillId="11" borderId="4" xfId="0" applyNumberFormat="1" applyFont="1" applyFill="1" applyBorder="1" applyAlignment="1">
      <alignment horizontal="center" vertical="center" wrapText="1"/>
    </xf>
    <xf numFmtId="166" fontId="18" fillId="7" borderId="26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82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6600"/>
        </patternFill>
      </fill>
    </dxf>
    <dxf>
      <font>
        <b/>
        <i val="0"/>
        <color rgb="FFFFFF00"/>
      </font>
      <fill>
        <patternFill>
          <bgColor rgb="FF008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04D32-2521-46A1-9057-17A096EC039D}">
  <sheetPr>
    <pageSetUpPr fitToPage="1"/>
  </sheetPr>
  <dimension ref="A1:AV157"/>
  <sheetViews>
    <sheetView tabSelected="1" topLeftCell="A45" zoomScale="78" zoomScaleNormal="78" zoomScaleSheetLayoutView="70" workbookViewId="0">
      <selection activeCell="V89" sqref="V89"/>
    </sheetView>
  </sheetViews>
  <sheetFormatPr defaultRowHeight="15" outlineLevelCol="1" x14ac:dyDescent="0.25"/>
  <cols>
    <col min="1" max="1" width="9.28515625" style="1" customWidth="1"/>
    <col min="2" max="2" width="10.5703125" style="1" customWidth="1"/>
    <col min="3" max="3" width="13.42578125" style="1" customWidth="1"/>
    <col min="4" max="4" width="14.42578125" style="1" customWidth="1"/>
    <col min="5" max="5" width="5.140625" style="2" customWidth="1"/>
    <col min="6" max="6" width="5" style="2" customWidth="1"/>
    <col min="7" max="7" width="6.85546875" style="2" customWidth="1"/>
    <col min="8" max="8" width="8.28515625" style="2" customWidth="1"/>
    <col min="9" max="9" width="7.42578125" style="2" customWidth="1"/>
    <col min="10" max="10" width="7.28515625" style="2" customWidth="1"/>
    <col min="11" max="11" width="10.140625" style="2" customWidth="1"/>
    <col min="12" max="12" width="8.140625" style="2" customWidth="1"/>
    <col min="13" max="13" width="8.7109375" style="1" customWidth="1"/>
    <col min="14" max="14" width="12" style="1" customWidth="1"/>
    <col min="15" max="15" width="9.85546875" style="1" customWidth="1"/>
    <col min="16" max="17" width="7.28515625" style="1" customWidth="1"/>
    <col min="18" max="21" width="7.42578125" style="1" customWidth="1"/>
    <col min="22" max="22" width="7.28515625" style="1" customWidth="1"/>
    <col min="23" max="23" width="7" style="1" customWidth="1"/>
    <col min="24" max="25" width="7.28515625" style="1" customWidth="1"/>
    <col min="26" max="26" width="9.5703125" style="1" customWidth="1"/>
    <col min="27" max="27" width="9.28515625" style="1" customWidth="1"/>
    <col min="28" max="28" width="9.7109375" style="1" customWidth="1"/>
    <col min="29" max="29" width="30.7109375" style="1" customWidth="1"/>
    <col min="30" max="30" width="8.28515625" style="1" customWidth="1"/>
    <col min="31" max="31" width="7.5703125" style="1" customWidth="1"/>
    <col min="32" max="32" width="7.28515625" style="1" customWidth="1" outlineLevel="1"/>
    <col min="33" max="33" width="9.28515625" style="1" customWidth="1" outlineLevel="1"/>
    <col min="34" max="34" width="6.140625" style="1" customWidth="1"/>
    <col min="35" max="35" width="8.42578125" style="1" customWidth="1"/>
    <col min="36" max="36" width="13.85546875" style="1" customWidth="1"/>
    <col min="37" max="37" width="18.28515625" style="1" customWidth="1"/>
    <col min="38" max="38" width="7.7109375" style="1" customWidth="1"/>
    <col min="39" max="39" width="12.85546875" style="1" customWidth="1"/>
    <col min="40" max="40" width="12.42578125" style="1" customWidth="1"/>
    <col min="41" max="41" width="13.7109375" style="1" customWidth="1"/>
    <col min="42" max="16384" width="9.140625" style="1"/>
  </cols>
  <sheetData>
    <row r="1" spans="1:41" ht="15.75" thickBot="1" x14ac:dyDescent="0.3">
      <c r="F1" s="2" t="s">
        <v>0</v>
      </c>
    </row>
    <row r="2" spans="1:41" ht="27" customHeight="1" thickBot="1" x14ac:dyDescent="0.3">
      <c r="A2" s="401" t="s">
        <v>1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2"/>
      <c r="Y2" s="402"/>
      <c r="Z2" s="402"/>
      <c r="AA2" s="402"/>
      <c r="AB2" s="403"/>
      <c r="AC2" s="404">
        <v>43361</v>
      </c>
    </row>
    <row r="3" spans="1:41" ht="24" customHeight="1" thickBot="1" x14ac:dyDescent="0.3">
      <c r="A3" s="406" t="s">
        <v>2</v>
      </c>
      <c r="B3" s="391" t="s">
        <v>3</v>
      </c>
      <c r="C3" s="391" t="s">
        <v>4</v>
      </c>
      <c r="D3" s="391" t="s">
        <v>5</v>
      </c>
      <c r="E3" s="408" t="s">
        <v>6</v>
      </c>
      <c r="F3" s="409"/>
      <c r="G3" s="412" t="s">
        <v>7</v>
      </c>
      <c r="H3" s="413"/>
      <c r="I3" s="416" t="s">
        <v>8</v>
      </c>
      <c r="J3" s="417"/>
      <c r="K3" s="3" t="s">
        <v>9</v>
      </c>
      <c r="L3" s="391" t="s">
        <v>10</v>
      </c>
      <c r="M3" s="391" t="s">
        <v>11</v>
      </c>
      <c r="N3" s="391" t="s">
        <v>12</v>
      </c>
      <c r="O3" s="393" t="s">
        <v>13</v>
      </c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5"/>
      <c r="AB3" s="396" t="s">
        <v>14</v>
      </c>
      <c r="AC3" s="405"/>
    </row>
    <row r="4" spans="1:41" ht="43.5" customHeight="1" thickBot="1" x14ac:dyDescent="0.3">
      <c r="A4" s="407"/>
      <c r="B4" s="392"/>
      <c r="C4" s="392"/>
      <c r="D4" s="392"/>
      <c r="E4" s="410"/>
      <c r="F4" s="411"/>
      <c r="G4" s="414"/>
      <c r="H4" s="415"/>
      <c r="I4" s="4" t="s">
        <v>15</v>
      </c>
      <c r="J4" s="4" t="s">
        <v>16</v>
      </c>
      <c r="K4" s="5" t="s">
        <v>17</v>
      </c>
      <c r="L4" s="392"/>
      <c r="M4" s="392"/>
      <c r="N4" s="392"/>
      <c r="O4" s="6" t="s">
        <v>18</v>
      </c>
      <c r="P4" s="6" t="s">
        <v>19</v>
      </c>
      <c r="Q4" s="6" t="s">
        <v>20</v>
      </c>
      <c r="R4" s="6" t="s">
        <v>21</v>
      </c>
      <c r="S4" s="6" t="s">
        <v>22</v>
      </c>
      <c r="T4" s="6" t="s">
        <v>23</v>
      </c>
      <c r="U4" s="6" t="s">
        <v>24</v>
      </c>
      <c r="V4" s="6" t="s">
        <v>25</v>
      </c>
      <c r="W4" s="6" t="s">
        <v>26</v>
      </c>
      <c r="X4" s="6" t="s">
        <v>27</v>
      </c>
      <c r="Y4" s="6" t="s">
        <v>28</v>
      </c>
      <c r="Z4" s="7" t="s">
        <v>29</v>
      </c>
      <c r="AA4" s="7" t="s">
        <v>30</v>
      </c>
      <c r="AB4" s="397"/>
      <c r="AC4" s="8" t="s">
        <v>31</v>
      </c>
      <c r="AD4" s="9" t="s">
        <v>32</v>
      </c>
      <c r="AE4" s="10" t="s">
        <v>33</v>
      </c>
      <c r="AF4" s="11" t="s">
        <v>34</v>
      </c>
      <c r="AG4" s="11" t="s">
        <v>35</v>
      </c>
      <c r="AH4" s="12" t="s">
        <v>36</v>
      </c>
      <c r="AM4" s="13"/>
      <c r="AO4" s="13"/>
    </row>
    <row r="5" spans="1:41" ht="23.25" customHeight="1" x14ac:dyDescent="0.25">
      <c r="A5" s="398"/>
      <c r="B5" s="302">
        <v>1</v>
      </c>
      <c r="C5" s="304" t="s">
        <v>37</v>
      </c>
      <c r="D5" s="334" t="s">
        <v>38</v>
      </c>
      <c r="E5" s="308"/>
      <c r="F5" s="310"/>
      <c r="G5" s="352" t="s">
        <v>39</v>
      </c>
      <c r="H5" s="353"/>
      <c r="I5" s="320">
        <v>40</v>
      </c>
      <c r="J5" s="292"/>
      <c r="K5" s="322"/>
      <c r="L5" s="324">
        <v>0.6</v>
      </c>
      <c r="M5" s="326">
        <v>6</v>
      </c>
      <c r="N5" s="14">
        <f>+I5*60*L5/AD5</f>
        <v>60.606060606060602</v>
      </c>
      <c r="O5" s="15">
        <v>45</v>
      </c>
      <c r="P5" s="15">
        <v>55</v>
      </c>
      <c r="Q5" s="15"/>
      <c r="R5" s="15"/>
      <c r="S5" s="15"/>
      <c r="T5" s="15"/>
      <c r="U5" s="15"/>
      <c r="V5" s="15"/>
      <c r="W5" s="15"/>
      <c r="X5" s="15"/>
      <c r="Y5" s="15"/>
      <c r="Z5" s="16">
        <f>SUM(O5:Y5)</f>
        <v>100</v>
      </c>
      <c r="AA5" s="316"/>
      <c r="AB5" s="17"/>
      <c r="AC5" s="299"/>
      <c r="AD5" s="18">
        <v>23.76</v>
      </c>
      <c r="AE5" s="19">
        <f>(Z5*AD5)/(COUNT(O5:Y5)*60*I5)</f>
        <v>0.495</v>
      </c>
      <c r="AF5" s="20">
        <f>N5*AD5</f>
        <v>1440</v>
      </c>
      <c r="AG5" s="21">
        <f>I5*COUNT(O5:Y5)*60</f>
        <v>4800</v>
      </c>
      <c r="AH5" s="22">
        <f>AE5/L5</f>
        <v>0.82500000000000007</v>
      </c>
      <c r="AI5" s="13"/>
      <c r="AJ5" s="23">
        <f>L5*I5</f>
        <v>24</v>
      </c>
    </row>
    <row r="6" spans="1:41" ht="24.75" customHeight="1" thickBot="1" x14ac:dyDescent="0.3">
      <c r="A6" s="399"/>
      <c r="B6" s="303"/>
      <c r="C6" s="305"/>
      <c r="D6" s="335"/>
      <c r="E6" s="309"/>
      <c r="F6" s="311"/>
      <c r="G6" s="354"/>
      <c r="H6" s="355"/>
      <c r="I6" s="321"/>
      <c r="J6" s="293"/>
      <c r="K6" s="323"/>
      <c r="L6" s="325"/>
      <c r="M6" s="327"/>
      <c r="N6" s="24" t="s">
        <v>40</v>
      </c>
      <c r="O6" s="25">
        <v>6</v>
      </c>
      <c r="P6" s="25">
        <v>5</v>
      </c>
      <c r="Q6" s="25"/>
      <c r="R6" s="25"/>
      <c r="S6" s="25"/>
      <c r="T6" s="25"/>
      <c r="U6" s="25"/>
      <c r="V6" s="25"/>
      <c r="W6" s="25"/>
      <c r="X6" s="25"/>
      <c r="Y6" s="25"/>
      <c r="Z6" s="26">
        <f>SUM(O6:Y6)</f>
        <v>11</v>
      </c>
      <c r="AA6" s="317"/>
      <c r="AB6" s="27">
        <f>COUNTIF(O5:Y5,0.01)</f>
        <v>0</v>
      </c>
      <c r="AC6" s="300"/>
      <c r="AD6" s="28"/>
      <c r="AE6" s="29"/>
      <c r="AF6" s="30"/>
      <c r="AG6" s="31"/>
      <c r="AH6" s="32"/>
      <c r="AI6" s="33"/>
      <c r="AO6" s="34"/>
    </row>
    <row r="7" spans="1:41" customFormat="1" ht="23.25" customHeight="1" x14ac:dyDescent="0.25">
      <c r="A7" s="399"/>
      <c r="B7" s="301" t="s">
        <v>41</v>
      </c>
      <c r="C7" s="284" t="s">
        <v>42</v>
      </c>
      <c r="D7" s="285"/>
      <c r="E7" s="285"/>
      <c r="F7" s="285"/>
      <c r="G7" s="285"/>
      <c r="H7" s="285"/>
      <c r="I7" s="285"/>
      <c r="J7" s="285"/>
      <c r="K7" s="285"/>
      <c r="L7" s="285"/>
      <c r="M7" s="35">
        <v>72</v>
      </c>
      <c r="N7" s="36" t="s">
        <v>43</v>
      </c>
      <c r="O7" s="37">
        <v>35</v>
      </c>
      <c r="P7" s="37">
        <v>30</v>
      </c>
      <c r="Q7" s="38"/>
      <c r="R7" s="39"/>
      <c r="S7" s="40"/>
      <c r="T7" s="38"/>
      <c r="U7" s="38"/>
      <c r="V7" s="38"/>
      <c r="W7" s="41"/>
      <c r="X7" s="38"/>
      <c r="Y7" s="38"/>
      <c r="Z7" s="42"/>
      <c r="AA7" s="42"/>
      <c r="AB7" s="42"/>
      <c r="AC7" s="43"/>
      <c r="AD7" s="44"/>
      <c r="AE7" s="44"/>
      <c r="AF7" s="44"/>
      <c r="AG7" s="44"/>
      <c r="AH7" s="44"/>
      <c r="AI7" s="44"/>
    </row>
    <row r="8" spans="1:41" customFormat="1" ht="21.75" customHeight="1" thickBot="1" x14ac:dyDescent="0.3">
      <c r="A8" s="399"/>
      <c r="B8" s="301"/>
      <c r="C8" s="284" t="s">
        <v>44</v>
      </c>
      <c r="D8" s="285"/>
      <c r="E8" s="285"/>
      <c r="F8" s="285"/>
      <c r="G8" s="285"/>
      <c r="H8" s="285"/>
      <c r="I8" s="285"/>
      <c r="J8" s="285"/>
      <c r="K8" s="285"/>
      <c r="L8" s="285"/>
      <c r="M8" s="45">
        <v>70</v>
      </c>
      <c r="N8" s="46" t="s">
        <v>45</v>
      </c>
      <c r="O8" s="47">
        <v>40</v>
      </c>
      <c r="P8" s="48">
        <v>56</v>
      </c>
      <c r="Q8" s="48"/>
      <c r="R8" s="49"/>
      <c r="S8" s="48"/>
      <c r="T8" s="48"/>
      <c r="U8" s="48"/>
      <c r="V8" s="48"/>
      <c r="W8" s="48"/>
      <c r="X8" s="48"/>
      <c r="Y8" s="48"/>
      <c r="Z8" s="50"/>
      <c r="AA8" s="50"/>
      <c r="AB8" s="50"/>
      <c r="AC8" s="51"/>
      <c r="AD8" s="52"/>
      <c r="AE8" s="52"/>
      <c r="AF8" s="52"/>
      <c r="AG8" s="52"/>
      <c r="AH8" s="52"/>
    </row>
    <row r="9" spans="1:41" ht="23.25" hidden="1" customHeight="1" x14ac:dyDescent="0.25">
      <c r="A9" s="399"/>
      <c r="B9" s="302">
        <v>1</v>
      </c>
      <c r="C9" s="304"/>
      <c r="D9" s="334"/>
      <c r="E9" s="308"/>
      <c r="F9" s="310"/>
      <c r="G9" s="352"/>
      <c r="H9" s="353"/>
      <c r="I9" s="320"/>
      <c r="J9" s="292"/>
      <c r="K9" s="322"/>
      <c r="L9" s="324"/>
      <c r="M9" s="326"/>
      <c r="N9" s="14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>
        <f>SUM(O9:Y9)</f>
        <v>0</v>
      </c>
      <c r="AA9" s="316"/>
      <c r="AB9" s="17"/>
      <c r="AC9" s="299"/>
      <c r="AD9" s="18"/>
      <c r="AE9" s="19"/>
      <c r="AF9" s="20"/>
      <c r="AG9" s="21"/>
      <c r="AH9" s="22"/>
      <c r="AI9" s="13"/>
    </row>
    <row r="10" spans="1:41" ht="24.75" hidden="1" customHeight="1" thickBot="1" x14ac:dyDescent="0.3">
      <c r="A10" s="399"/>
      <c r="B10" s="303"/>
      <c r="C10" s="305"/>
      <c r="D10" s="335"/>
      <c r="E10" s="309"/>
      <c r="F10" s="311"/>
      <c r="G10" s="354"/>
      <c r="H10" s="355"/>
      <c r="I10" s="321"/>
      <c r="J10" s="293"/>
      <c r="K10" s="323"/>
      <c r="L10" s="325"/>
      <c r="M10" s="327"/>
      <c r="N10" s="2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>
        <f>SUM(O10:Y10)</f>
        <v>0</v>
      </c>
      <c r="AA10" s="317"/>
      <c r="AB10" s="27">
        <f>COUNTIF(O9:Y9,0.01)</f>
        <v>0</v>
      </c>
      <c r="AC10" s="300"/>
      <c r="AD10" s="28"/>
      <c r="AE10" s="29"/>
      <c r="AF10" s="30"/>
      <c r="AG10" s="31"/>
      <c r="AH10" s="32"/>
      <c r="AI10" s="33"/>
      <c r="AO10" s="34"/>
    </row>
    <row r="11" spans="1:41" customFormat="1" ht="21.75" hidden="1" customHeight="1" x14ac:dyDescent="0.25">
      <c r="A11" s="399"/>
      <c r="B11" s="301" t="s">
        <v>41</v>
      </c>
      <c r="C11" s="282"/>
      <c r="D11" s="283"/>
      <c r="E11" s="283"/>
      <c r="F11" s="283"/>
      <c r="G11" s="283"/>
      <c r="H11" s="283"/>
      <c r="I11" s="283"/>
      <c r="J11" s="283"/>
      <c r="K11" s="283"/>
      <c r="L11" s="283"/>
      <c r="M11" s="35"/>
      <c r="N11" s="36" t="s">
        <v>43</v>
      </c>
      <c r="O11" s="37"/>
      <c r="P11" s="38"/>
      <c r="Q11" s="53"/>
      <c r="R11" s="38"/>
      <c r="S11" s="38"/>
      <c r="T11" s="38"/>
      <c r="U11" s="38"/>
      <c r="V11" s="38"/>
      <c r="W11" s="53"/>
      <c r="X11" s="38"/>
      <c r="Y11" s="38"/>
      <c r="Z11" s="42"/>
      <c r="AA11" s="42"/>
      <c r="AB11" s="42"/>
      <c r="AC11" s="43"/>
      <c r="AD11" s="44"/>
      <c r="AE11" s="44"/>
      <c r="AF11" s="44"/>
      <c r="AG11" s="44"/>
      <c r="AH11" s="44"/>
      <c r="AI11" s="44"/>
    </row>
    <row r="12" spans="1:41" customFormat="1" ht="21.75" hidden="1" customHeight="1" thickBot="1" x14ac:dyDescent="0.3">
      <c r="A12" s="399"/>
      <c r="B12" s="301"/>
      <c r="C12" s="284"/>
      <c r="D12" s="285"/>
      <c r="E12" s="285"/>
      <c r="F12" s="285"/>
      <c r="G12" s="285"/>
      <c r="H12" s="285"/>
      <c r="I12" s="285"/>
      <c r="J12" s="285"/>
      <c r="K12" s="285"/>
      <c r="L12" s="285"/>
      <c r="M12" s="45"/>
      <c r="N12" s="46" t="s">
        <v>45</v>
      </c>
      <c r="O12" s="47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50"/>
      <c r="AA12" s="50"/>
      <c r="AB12" s="50"/>
      <c r="AC12" s="51"/>
      <c r="AD12" s="52"/>
      <c r="AE12" s="52"/>
      <c r="AF12" s="52"/>
      <c r="AG12" s="52"/>
      <c r="AH12" s="52"/>
    </row>
    <row r="13" spans="1:41" ht="24.75" customHeight="1" x14ac:dyDescent="0.25">
      <c r="A13" s="399"/>
      <c r="B13" s="302">
        <v>2</v>
      </c>
      <c r="C13" s="304" t="s">
        <v>46</v>
      </c>
      <c r="D13" s="306" t="s">
        <v>38</v>
      </c>
      <c r="E13" s="308">
        <v>67</v>
      </c>
      <c r="F13" s="310">
        <v>42</v>
      </c>
      <c r="G13" s="312" t="s">
        <v>47</v>
      </c>
      <c r="H13" s="313"/>
      <c r="I13" s="292">
        <v>40</v>
      </c>
      <c r="J13" s="292">
        <v>24</v>
      </c>
      <c r="K13" s="322">
        <v>5</v>
      </c>
      <c r="L13" s="294">
        <v>0.65</v>
      </c>
      <c r="M13" s="387" t="s">
        <v>48</v>
      </c>
      <c r="N13" s="14">
        <f>+I13*60*L13/AD13</f>
        <v>65.656565656565647</v>
      </c>
      <c r="O13" s="54">
        <v>50</v>
      </c>
      <c r="P13" s="55">
        <v>55</v>
      </c>
      <c r="Q13" s="55"/>
      <c r="R13" s="55"/>
      <c r="S13" s="55"/>
      <c r="T13" s="55"/>
      <c r="U13" s="55"/>
      <c r="V13" s="55"/>
      <c r="W13" s="55"/>
      <c r="X13" s="55"/>
      <c r="Y13" s="55"/>
      <c r="Z13" s="56">
        <f>SUM(O13:Y13)</f>
        <v>105</v>
      </c>
      <c r="AA13" s="389"/>
      <c r="AB13" s="57">
        <f>17+0+130+119+0</f>
        <v>266</v>
      </c>
      <c r="AC13" s="344"/>
      <c r="AD13" s="18">
        <v>23.76</v>
      </c>
      <c r="AE13" s="19">
        <f>(Z13*AD13)/(COUNT(O13:Y13)*60*I13)</f>
        <v>0.51975000000000005</v>
      </c>
      <c r="AF13" s="20">
        <f>N13*AD13</f>
        <v>1559.9999999999998</v>
      </c>
      <c r="AG13" s="21">
        <f>I13*COUNT(O13:Y13)*60</f>
        <v>4800</v>
      </c>
      <c r="AH13" s="22">
        <f>AE13/L13</f>
        <v>0.79961538461538462</v>
      </c>
      <c r="AI13"/>
      <c r="AJ13" s="23">
        <f>L13*I13</f>
        <v>26</v>
      </c>
      <c r="AK13"/>
      <c r="AL13"/>
      <c r="AM13"/>
      <c r="AN13"/>
    </row>
    <row r="14" spans="1:41" ht="24.75" customHeight="1" thickBot="1" x14ac:dyDescent="0.3">
      <c r="A14" s="399"/>
      <c r="B14" s="303"/>
      <c r="C14" s="305"/>
      <c r="D14" s="307"/>
      <c r="E14" s="309"/>
      <c r="F14" s="311"/>
      <c r="G14" s="314"/>
      <c r="H14" s="315"/>
      <c r="I14" s="293"/>
      <c r="J14" s="293"/>
      <c r="K14" s="323"/>
      <c r="L14" s="295"/>
      <c r="M14" s="388"/>
      <c r="N14" s="24" t="s">
        <v>40</v>
      </c>
      <c r="O14" s="58">
        <v>4</v>
      </c>
      <c r="P14" s="59">
        <v>5</v>
      </c>
      <c r="Q14" s="59"/>
      <c r="R14" s="59"/>
      <c r="S14" s="59"/>
      <c r="T14" s="59"/>
      <c r="U14" s="59"/>
      <c r="V14" s="59"/>
      <c r="W14" s="59"/>
      <c r="X14" s="59"/>
      <c r="Y14" s="59"/>
      <c r="Z14" s="60">
        <f>SUM(O14:Y14)</f>
        <v>9</v>
      </c>
      <c r="AA14" s="390"/>
      <c r="AB14" s="61">
        <f>COUNTIF(O13:Y13,0.01)</f>
        <v>0</v>
      </c>
      <c r="AC14" s="345"/>
      <c r="AD14" s="28"/>
      <c r="AE14" s="29"/>
      <c r="AF14" s="30"/>
      <c r="AG14" s="31"/>
      <c r="AH14" s="32"/>
      <c r="AI14"/>
      <c r="AJ14"/>
      <c r="AK14"/>
      <c r="AL14"/>
      <c r="AM14"/>
      <c r="AN14"/>
    </row>
    <row r="15" spans="1:41" customFormat="1" ht="31.5" customHeight="1" x14ac:dyDescent="0.25">
      <c r="A15" s="399"/>
      <c r="B15" s="301" t="s">
        <v>41</v>
      </c>
      <c r="C15" s="282" t="s">
        <v>49</v>
      </c>
      <c r="D15" s="283"/>
      <c r="E15" s="283"/>
      <c r="F15" s="283"/>
      <c r="G15" s="283"/>
      <c r="H15" s="283"/>
      <c r="I15" s="283"/>
      <c r="J15" s="283"/>
      <c r="K15" s="283"/>
      <c r="L15" s="283"/>
      <c r="M15" s="35">
        <v>80</v>
      </c>
      <c r="N15" s="36" t="s">
        <v>43</v>
      </c>
      <c r="O15" s="37">
        <v>50</v>
      </c>
      <c r="P15" s="38">
        <v>45</v>
      </c>
      <c r="Q15" s="62"/>
      <c r="R15" s="38"/>
      <c r="S15" s="38"/>
      <c r="T15" s="38"/>
      <c r="U15" s="38"/>
      <c r="V15" s="38"/>
      <c r="W15" s="38"/>
      <c r="X15" s="38"/>
      <c r="Y15" s="38"/>
      <c r="Z15" s="42"/>
      <c r="AA15" s="42"/>
      <c r="AB15" s="42"/>
      <c r="AC15" s="43"/>
      <c r="AD15" s="44"/>
      <c r="AE15" s="44"/>
      <c r="AF15" s="44"/>
      <c r="AG15" s="44"/>
      <c r="AH15" s="44"/>
      <c r="AI15" s="1"/>
      <c r="AJ15" s="63"/>
      <c r="AK15" s="13"/>
      <c r="AL15" s="1"/>
      <c r="AM15" s="1"/>
      <c r="AN15" s="1"/>
    </row>
    <row r="16" spans="1:41" customFormat="1" ht="31.5" customHeight="1" thickBot="1" x14ac:dyDescent="0.3">
      <c r="A16" s="399"/>
      <c r="B16" s="301"/>
      <c r="C16" s="365" t="s">
        <v>50</v>
      </c>
      <c r="D16" s="365"/>
      <c r="E16" s="365"/>
      <c r="F16" s="365"/>
      <c r="G16" s="365"/>
      <c r="H16" s="365"/>
      <c r="I16" s="365"/>
      <c r="J16" s="365"/>
      <c r="K16" s="365"/>
      <c r="L16" s="284"/>
      <c r="M16" s="45">
        <v>70</v>
      </c>
      <c r="N16" s="46" t="s">
        <v>45</v>
      </c>
      <c r="O16" s="47">
        <v>52</v>
      </c>
      <c r="P16" s="48">
        <v>65</v>
      </c>
      <c r="Q16" s="62"/>
      <c r="R16" s="38"/>
      <c r="S16" s="38"/>
      <c r="T16" s="38"/>
      <c r="U16" s="38"/>
      <c r="V16" s="48"/>
      <c r="W16" s="48"/>
      <c r="X16" s="48"/>
      <c r="Y16" s="48"/>
      <c r="Z16" s="64"/>
      <c r="AA16" s="64"/>
      <c r="AB16" s="64"/>
      <c r="AC16" s="51"/>
      <c r="AD16" s="52"/>
      <c r="AE16" s="52"/>
      <c r="AF16" s="52"/>
      <c r="AG16" s="52"/>
      <c r="AH16" s="52"/>
      <c r="AI16" s="1"/>
      <c r="AJ16" s="63"/>
      <c r="AK16" s="13"/>
      <c r="AL16" s="1"/>
      <c r="AM16" s="1"/>
      <c r="AN16" s="1"/>
    </row>
    <row r="17" spans="1:41" ht="24.75" customHeight="1" x14ac:dyDescent="0.25">
      <c r="A17" s="399"/>
      <c r="B17" s="302">
        <v>3</v>
      </c>
      <c r="C17" s="304" t="s">
        <v>51</v>
      </c>
      <c r="D17" s="306" t="s">
        <v>52</v>
      </c>
      <c r="E17" s="308"/>
      <c r="F17" s="310"/>
      <c r="G17" s="312"/>
      <c r="H17" s="313"/>
      <c r="I17" s="292">
        <v>16</v>
      </c>
      <c r="J17" s="292">
        <v>3</v>
      </c>
      <c r="K17" s="322">
        <v>1</v>
      </c>
      <c r="L17" s="294">
        <v>0.45</v>
      </c>
      <c r="M17" s="387" t="s">
        <v>53</v>
      </c>
      <c r="N17" s="14">
        <f>+I17*60*L17/AD17</f>
        <v>42.772277227722775</v>
      </c>
      <c r="O17" s="54">
        <v>15</v>
      </c>
      <c r="P17" s="55">
        <v>25</v>
      </c>
      <c r="Q17" s="55"/>
      <c r="R17" s="55"/>
      <c r="S17" s="55"/>
      <c r="T17" s="55"/>
      <c r="U17" s="55"/>
      <c r="V17" s="55"/>
      <c r="W17" s="55"/>
      <c r="X17" s="55"/>
      <c r="Y17" s="55"/>
      <c r="Z17" s="56">
        <f>SUM(O17:Y17)</f>
        <v>40</v>
      </c>
      <c r="AA17" s="389"/>
      <c r="AB17" s="57"/>
      <c r="AC17" s="344" t="s">
        <v>54</v>
      </c>
      <c r="AD17" s="65">
        <v>10.1</v>
      </c>
      <c r="AE17" s="19">
        <f>(Z17*AD17)/(COUNT(O17:Y17)*60*I17)</f>
        <v>0.21041666666666667</v>
      </c>
      <c r="AF17" s="20">
        <f>N17*AD17</f>
        <v>432</v>
      </c>
      <c r="AG17" s="21">
        <f>I17*COUNT(O17:Y17)*60</f>
        <v>1920</v>
      </c>
      <c r="AH17" s="22">
        <f>AE17/L17</f>
        <v>0.46759259259259256</v>
      </c>
      <c r="AI17"/>
      <c r="AJ17" s="23">
        <f>L17*I17</f>
        <v>7.2</v>
      </c>
      <c r="AK17"/>
      <c r="AL17"/>
      <c r="AM17"/>
      <c r="AN17"/>
    </row>
    <row r="18" spans="1:41" ht="24.75" customHeight="1" thickBot="1" x14ac:dyDescent="0.3">
      <c r="A18" s="399"/>
      <c r="B18" s="303"/>
      <c r="C18" s="305"/>
      <c r="D18" s="307"/>
      <c r="E18" s="309"/>
      <c r="F18" s="311"/>
      <c r="G18" s="314"/>
      <c r="H18" s="315"/>
      <c r="I18" s="293"/>
      <c r="J18" s="293"/>
      <c r="K18" s="323"/>
      <c r="L18" s="295"/>
      <c r="M18" s="388"/>
      <c r="N18" s="24" t="s">
        <v>40</v>
      </c>
      <c r="O18" s="58">
        <v>3</v>
      </c>
      <c r="P18" s="59">
        <v>4</v>
      </c>
      <c r="Q18" s="59"/>
      <c r="R18" s="59"/>
      <c r="S18" s="59"/>
      <c r="T18" s="59"/>
      <c r="U18" s="59"/>
      <c r="V18" s="59"/>
      <c r="W18" s="59"/>
      <c r="X18" s="59"/>
      <c r="Y18" s="59"/>
      <c r="Z18" s="60">
        <f>SUM(O18:Y18)</f>
        <v>7</v>
      </c>
      <c r="AA18" s="390"/>
      <c r="AB18" s="61">
        <f>COUNTIF(O17:Y17,0.01)</f>
        <v>0</v>
      </c>
      <c r="AC18" s="345"/>
      <c r="AD18" s="28"/>
      <c r="AE18" s="29"/>
      <c r="AF18" s="30"/>
      <c r="AG18" s="31"/>
      <c r="AH18" s="32"/>
      <c r="AI18"/>
      <c r="AJ18"/>
      <c r="AK18"/>
      <c r="AL18"/>
      <c r="AM18"/>
      <c r="AN18"/>
    </row>
    <row r="19" spans="1:41" customFormat="1" ht="31.5" customHeight="1" x14ac:dyDescent="0.25">
      <c r="A19" s="399"/>
      <c r="B19" s="301" t="s">
        <v>41</v>
      </c>
      <c r="C19" s="365" t="s">
        <v>55</v>
      </c>
      <c r="D19" s="365"/>
      <c r="E19" s="365"/>
      <c r="F19" s="365"/>
      <c r="G19" s="365"/>
      <c r="H19" s="365"/>
      <c r="I19" s="365"/>
      <c r="J19" s="365"/>
      <c r="K19" s="365"/>
      <c r="L19" s="284"/>
      <c r="M19" s="35">
        <v>48</v>
      </c>
      <c r="N19" s="36" t="s">
        <v>43</v>
      </c>
      <c r="O19" s="37">
        <v>30</v>
      </c>
      <c r="P19" s="38">
        <v>34</v>
      </c>
      <c r="Q19" s="40"/>
      <c r="R19" s="38"/>
      <c r="S19" s="66"/>
      <c r="T19" s="38"/>
      <c r="U19" s="38"/>
      <c r="V19" s="38"/>
      <c r="W19" s="38"/>
      <c r="X19" s="38"/>
      <c r="Y19" s="38"/>
      <c r="Z19" s="42"/>
      <c r="AA19" s="42"/>
      <c r="AB19" s="42"/>
      <c r="AC19" s="43"/>
      <c r="AD19" s="44"/>
      <c r="AE19" s="44"/>
      <c r="AF19" s="44"/>
      <c r="AG19" s="44"/>
      <c r="AH19" s="44"/>
      <c r="AI19" s="1"/>
      <c r="AJ19" s="63"/>
      <c r="AK19" s="13"/>
      <c r="AL19" s="1"/>
      <c r="AM19" s="1"/>
      <c r="AN19" s="1"/>
    </row>
    <row r="20" spans="1:41" customFormat="1" ht="21.75" customHeight="1" thickBot="1" x14ac:dyDescent="0.3">
      <c r="A20" s="399"/>
      <c r="B20" s="301"/>
      <c r="C20" s="365"/>
      <c r="D20" s="365"/>
      <c r="E20" s="365"/>
      <c r="F20" s="365"/>
      <c r="G20" s="365"/>
      <c r="H20" s="365"/>
      <c r="I20" s="365"/>
      <c r="J20" s="365"/>
      <c r="K20" s="365"/>
      <c r="L20" s="284"/>
      <c r="M20" s="45"/>
      <c r="N20" s="46" t="s">
        <v>45</v>
      </c>
      <c r="O20" s="47">
        <v>25</v>
      </c>
      <c r="P20" s="48">
        <v>32</v>
      </c>
      <c r="Q20" s="48"/>
      <c r="R20" s="48"/>
      <c r="S20" s="48"/>
      <c r="T20" s="48"/>
      <c r="U20" s="48"/>
      <c r="V20" s="48"/>
      <c r="W20" s="48"/>
      <c r="X20" s="48"/>
      <c r="Y20" s="48"/>
      <c r="Z20" s="64"/>
      <c r="AA20" s="64"/>
      <c r="AB20" s="64"/>
      <c r="AC20" s="51"/>
      <c r="AD20" s="52"/>
      <c r="AE20" s="52"/>
      <c r="AF20" s="52"/>
      <c r="AG20" s="52"/>
      <c r="AH20" s="52"/>
      <c r="AI20" s="1"/>
      <c r="AJ20" s="63"/>
      <c r="AK20" s="13"/>
      <c r="AL20" s="1"/>
      <c r="AM20" s="1"/>
      <c r="AN20" s="1"/>
    </row>
    <row r="21" spans="1:41" ht="24.75" customHeight="1" x14ac:dyDescent="0.25">
      <c r="A21" s="399"/>
      <c r="B21" s="302" t="s">
        <v>56</v>
      </c>
      <c r="C21" s="304" t="s">
        <v>57</v>
      </c>
      <c r="D21" s="306" t="s">
        <v>38</v>
      </c>
      <c r="E21" s="308">
        <v>69</v>
      </c>
      <c r="F21" s="310">
        <v>25</v>
      </c>
      <c r="G21" s="312" t="s">
        <v>58</v>
      </c>
      <c r="H21" s="313"/>
      <c r="I21" s="292">
        <v>24</v>
      </c>
      <c r="J21" s="292">
        <v>21</v>
      </c>
      <c r="K21" s="322">
        <v>6</v>
      </c>
      <c r="L21" s="294">
        <v>0.65</v>
      </c>
      <c r="M21" s="387" t="s">
        <v>59</v>
      </c>
      <c r="N21" s="14">
        <f>+I21*60*L21/AD21</f>
        <v>71.834228702993101</v>
      </c>
      <c r="O21" s="54">
        <v>50</v>
      </c>
      <c r="P21" s="55">
        <v>55</v>
      </c>
      <c r="Q21" s="55"/>
      <c r="R21" s="55"/>
      <c r="S21" s="55"/>
      <c r="T21" s="55"/>
      <c r="U21" s="55"/>
      <c r="V21" s="55"/>
      <c r="W21" s="55"/>
      <c r="X21" s="55"/>
      <c r="Y21" s="55"/>
      <c r="Z21" s="67">
        <f t="shared" ref="Z21:Z22" si="0">SUM(O21:Y21)</f>
        <v>105</v>
      </c>
      <c r="AA21" s="386"/>
      <c r="AB21" s="68">
        <f>11+39+0+100+52</f>
        <v>202</v>
      </c>
      <c r="AC21" s="278"/>
      <c r="AD21" s="18">
        <v>13.03</v>
      </c>
      <c r="AE21" s="19">
        <f>(Z21*AD21)/(COUNT(O21:Y21)*60*I21)</f>
        <v>0.47505208333333326</v>
      </c>
      <c r="AF21" s="20">
        <f>N21*AD21</f>
        <v>936.00000000000011</v>
      </c>
      <c r="AG21" s="21">
        <f>I21*COUNT(O21:Y21)*60</f>
        <v>2880</v>
      </c>
      <c r="AH21" s="22">
        <f>AE21/L21</f>
        <v>0.73084935897435888</v>
      </c>
      <c r="AJ21" s="23">
        <f>L21*I21</f>
        <v>15.600000000000001</v>
      </c>
      <c r="AK21" s="13"/>
      <c r="AO21" s="34"/>
    </row>
    <row r="22" spans="1:41" ht="24.75" customHeight="1" thickBot="1" x14ac:dyDescent="0.3">
      <c r="A22" s="399"/>
      <c r="B22" s="303"/>
      <c r="C22" s="305"/>
      <c r="D22" s="307"/>
      <c r="E22" s="309"/>
      <c r="F22" s="311"/>
      <c r="G22" s="314"/>
      <c r="H22" s="315"/>
      <c r="I22" s="293"/>
      <c r="J22" s="293"/>
      <c r="K22" s="323"/>
      <c r="L22" s="295"/>
      <c r="M22" s="388"/>
      <c r="N22" s="24" t="s">
        <v>40</v>
      </c>
      <c r="O22" s="58">
        <v>4</v>
      </c>
      <c r="P22" s="59">
        <v>5</v>
      </c>
      <c r="Q22" s="59"/>
      <c r="R22" s="59"/>
      <c r="S22" s="59"/>
      <c r="T22" s="59"/>
      <c r="U22" s="59"/>
      <c r="V22" s="59"/>
      <c r="W22" s="59"/>
      <c r="X22" s="59"/>
      <c r="Y22" s="59"/>
      <c r="Z22" s="67">
        <f t="shared" si="0"/>
        <v>9</v>
      </c>
      <c r="AA22" s="317"/>
      <c r="AB22" s="61">
        <f>COUNTIF(O21:Y21,0.01)</f>
        <v>0</v>
      </c>
      <c r="AC22" s="279"/>
      <c r="AD22" s="28"/>
      <c r="AE22" s="29"/>
      <c r="AF22" s="30"/>
      <c r="AG22" s="31"/>
      <c r="AH22" s="32"/>
      <c r="AJ22" s="63"/>
      <c r="AK22" s="13"/>
      <c r="AO22" s="34"/>
    </row>
    <row r="23" spans="1:41" customFormat="1" ht="22.5" customHeight="1" x14ac:dyDescent="0.25">
      <c r="A23" s="399"/>
      <c r="B23" s="301" t="s">
        <v>41</v>
      </c>
      <c r="C23" s="282" t="s">
        <v>60</v>
      </c>
      <c r="D23" s="283"/>
      <c r="E23" s="283"/>
      <c r="F23" s="283"/>
      <c r="G23" s="283"/>
      <c r="H23" s="283"/>
      <c r="I23" s="283"/>
      <c r="J23" s="283"/>
      <c r="K23" s="283"/>
      <c r="L23" s="283"/>
      <c r="M23" s="35">
        <v>75</v>
      </c>
      <c r="N23" s="36" t="s">
        <v>43</v>
      </c>
      <c r="O23" s="37">
        <v>40</v>
      </c>
      <c r="P23" s="38">
        <v>45</v>
      </c>
      <c r="Q23" s="38"/>
      <c r="R23" s="38"/>
      <c r="S23" s="53"/>
      <c r="T23" s="38"/>
      <c r="U23" s="38"/>
      <c r="V23" s="38"/>
      <c r="W23" s="38"/>
      <c r="X23" s="38"/>
      <c r="Y23" s="38"/>
      <c r="Z23" s="42"/>
      <c r="AA23" s="42"/>
      <c r="AB23" s="42"/>
      <c r="AC23" s="43"/>
      <c r="AD23" s="44"/>
      <c r="AE23" s="44"/>
      <c r="AF23" s="44"/>
      <c r="AG23" s="44"/>
      <c r="AH23" s="44"/>
      <c r="AI23" s="1"/>
      <c r="AJ23" s="1"/>
      <c r="AK23" s="1"/>
      <c r="AL23" s="1"/>
      <c r="AM23" s="1"/>
      <c r="AN23" s="1"/>
    </row>
    <row r="24" spans="1:41" customFormat="1" ht="22.5" customHeight="1" thickBot="1" x14ac:dyDescent="0.3">
      <c r="A24" s="399"/>
      <c r="B24" s="301"/>
      <c r="C24" s="365" t="s">
        <v>61</v>
      </c>
      <c r="D24" s="365"/>
      <c r="E24" s="365"/>
      <c r="F24" s="365"/>
      <c r="G24" s="365"/>
      <c r="H24" s="365"/>
      <c r="I24" s="365"/>
      <c r="J24" s="365"/>
      <c r="K24" s="365"/>
      <c r="L24" s="284"/>
      <c r="M24" s="45">
        <v>70</v>
      </c>
      <c r="N24" s="46" t="s">
        <v>45</v>
      </c>
      <c r="O24" s="47">
        <v>61</v>
      </c>
      <c r="P24" s="48">
        <v>63</v>
      </c>
      <c r="Q24" s="48"/>
      <c r="R24" s="48"/>
      <c r="S24" s="69"/>
      <c r="T24" s="48"/>
      <c r="U24" s="48"/>
      <c r="V24" s="48"/>
      <c r="W24" s="48"/>
      <c r="X24" s="48"/>
      <c r="Y24" s="48"/>
      <c r="Z24" s="50"/>
      <c r="AA24" s="50"/>
      <c r="AB24" s="50"/>
      <c r="AC24" s="51"/>
      <c r="AD24" s="44"/>
      <c r="AE24" s="44"/>
      <c r="AF24" s="44"/>
      <c r="AG24" s="44"/>
      <c r="AH24" s="44"/>
      <c r="AI24" s="1"/>
      <c r="AJ24" s="1"/>
      <c r="AK24" s="1"/>
      <c r="AL24" s="1"/>
      <c r="AM24" s="1"/>
      <c r="AN24" s="1"/>
    </row>
    <row r="25" spans="1:41" customFormat="1" ht="24" hidden="1" customHeight="1" x14ac:dyDescent="0.25">
      <c r="A25" s="399"/>
      <c r="B25" s="302">
        <v>3</v>
      </c>
      <c r="C25" s="304"/>
      <c r="D25" s="306"/>
      <c r="E25" s="308"/>
      <c r="F25" s="310"/>
      <c r="G25" s="312"/>
      <c r="H25" s="313"/>
      <c r="I25" s="292"/>
      <c r="J25" s="292"/>
      <c r="K25" s="322"/>
      <c r="L25" s="294"/>
      <c r="M25" s="387"/>
      <c r="N25" s="14"/>
      <c r="O25" s="54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67">
        <f t="shared" ref="Z25:Z26" si="1">SUM(O25:Y25)</f>
        <v>0</v>
      </c>
      <c r="AA25" s="386"/>
      <c r="AB25" s="68"/>
      <c r="AC25" s="278"/>
      <c r="AD25" s="18"/>
      <c r="AE25" s="19"/>
      <c r="AF25" s="20">
        <f>N25*AD25</f>
        <v>0</v>
      </c>
      <c r="AG25" s="21">
        <f>I25*COUNT(O25:Y25)*60</f>
        <v>0</v>
      </c>
      <c r="AH25" s="22"/>
      <c r="AI25" s="70"/>
      <c r="AJ25" s="70"/>
      <c r="AK25" s="70"/>
      <c r="AL25" s="1"/>
      <c r="AM25" s="1"/>
      <c r="AN25" s="1"/>
    </row>
    <row r="26" spans="1:41" customFormat="1" ht="24" hidden="1" customHeight="1" thickBot="1" x14ac:dyDescent="0.3">
      <c r="A26" s="399"/>
      <c r="B26" s="303"/>
      <c r="C26" s="305"/>
      <c r="D26" s="307"/>
      <c r="E26" s="309"/>
      <c r="F26" s="311"/>
      <c r="G26" s="314"/>
      <c r="H26" s="315"/>
      <c r="I26" s="293"/>
      <c r="J26" s="293"/>
      <c r="K26" s="323"/>
      <c r="L26" s="295"/>
      <c r="M26" s="388"/>
      <c r="N26" s="24"/>
      <c r="O26" s="58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7">
        <f t="shared" si="1"/>
        <v>0</v>
      </c>
      <c r="AA26" s="317"/>
      <c r="AB26" s="61">
        <f>COUNTIF(O25:Y25,0.01)</f>
        <v>0</v>
      </c>
      <c r="AC26" s="279"/>
      <c r="AD26" s="28"/>
      <c r="AE26" s="29"/>
      <c r="AF26" s="30"/>
      <c r="AG26" s="31"/>
      <c r="AH26" s="32"/>
      <c r="AI26" s="44"/>
    </row>
    <row r="27" spans="1:41" customFormat="1" ht="21.75" hidden="1" customHeight="1" x14ac:dyDescent="0.25">
      <c r="A27" s="399"/>
      <c r="B27" s="301" t="s">
        <v>41</v>
      </c>
      <c r="C27" s="282"/>
      <c r="D27" s="283"/>
      <c r="E27" s="283"/>
      <c r="F27" s="283"/>
      <c r="G27" s="283"/>
      <c r="H27" s="283"/>
      <c r="I27" s="283"/>
      <c r="J27" s="283"/>
      <c r="K27" s="283"/>
      <c r="L27" s="283"/>
      <c r="M27" s="35"/>
      <c r="N27" s="36" t="s">
        <v>43</v>
      </c>
      <c r="O27" s="37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42"/>
      <c r="AA27" s="42"/>
      <c r="AB27" s="42"/>
      <c r="AC27" s="43"/>
      <c r="AD27" s="44"/>
      <c r="AE27" s="44"/>
      <c r="AF27" s="44"/>
      <c r="AG27" s="44"/>
      <c r="AH27" s="44"/>
      <c r="AI27" s="44"/>
    </row>
    <row r="28" spans="1:41" customFormat="1" ht="21.75" hidden="1" customHeight="1" thickBot="1" x14ac:dyDescent="0.3">
      <c r="A28" s="399"/>
      <c r="B28" s="301"/>
      <c r="C28" s="282"/>
      <c r="D28" s="283"/>
      <c r="E28" s="283"/>
      <c r="F28" s="283"/>
      <c r="G28" s="283"/>
      <c r="H28" s="283"/>
      <c r="I28" s="283"/>
      <c r="J28" s="283"/>
      <c r="K28" s="283"/>
      <c r="L28" s="283"/>
      <c r="M28" s="45"/>
      <c r="N28" s="46" t="s">
        <v>45</v>
      </c>
      <c r="O28" s="47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50"/>
      <c r="AA28" s="50"/>
      <c r="AB28" s="50"/>
      <c r="AC28" s="51"/>
      <c r="AD28" s="44"/>
      <c r="AE28" s="44"/>
      <c r="AF28" s="44"/>
      <c r="AG28" s="44"/>
      <c r="AH28" s="44"/>
      <c r="AI28" s="44"/>
    </row>
    <row r="29" spans="1:41" ht="24.75" customHeight="1" x14ac:dyDescent="0.25">
      <c r="A29" s="399"/>
      <c r="B29" s="302">
        <v>4</v>
      </c>
      <c r="C29" s="332" t="s">
        <v>46</v>
      </c>
      <c r="D29" s="368" t="s">
        <v>38</v>
      </c>
      <c r="E29" s="370">
        <v>56</v>
      </c>
      <c r="F29" s="372">
        <v>40</v>
      </c>
      <c r="G29" s="352" t="s">
        <v>62</v>
      </c>
      <c r="H29" s="353"/>
      <c r="I29" s="384">
        <v>41</v>
      </c>
      <c r="J29" s="320"/>
      <c r="K29" s="322"/>
      <c r="L29" s="324">
        <v>0.6</v>
      </c>
      <c r="M29" s="379" t="s">
        <v>63</v>
      </c>
      <c r="N29" s="14">
        <f>+I29*60*L29/AD29</f>
        <v>62.121212121212118</v>
      </c>
      <c r="O29" s="54">
        <v>55</v>
      </c>
      <c r="P29" s="54">
        <v>60</v>
      </c>
      <c r="Q29" s="54"/>
      <c r="R29" s="54"/>
      <c r="S29" s="54"/>
      <c r="T29" s="54"/>
      <c r="U29" s="54"/>
      <c r="V29" s="54"/>
      <c r="W29" s="54"/>
      <c r="X29" s="54"/>
      <c r="Y29" s="54"/>
      <c r="Z29" s="56">
        <f>SUM(O29:Y29)</f>
        <v>115</v>
      </c>
      <c r="AA29" s="359"/>
      <c r="AB29" s="71"/>
      <c r="AC29" s="299"/>
      <c r="AD29" s="18">
        <v>23.76</v>
      </c>
      <c r="AE29" s="19">
        <f>(Z29*AD29)/(COUNT(O29:Y29)*60*I29)</f>
        <v>0.55536585365853663</v>
      </c>
      <c r="AF29" s="20">
        <f>N29*AD29</f>
        <v>1476</v>
      </c>
      <c r="AG29" s="21">
        <f>I29*COUNT(O29:Y29)*60</f>
        <v>4920</v>
      </c>
      <c r="AH29" s="22">
        <f>AE29/L29</f>
        <v>0.92560975609756113</v>
      </c>
      <c r="AI29" s="72"/>
      <c r="AJ29" s="23">
        <f>L29*I29</f>
        <v>24.599999999999998</v>
      </c>
      <c r="AK29" s="73"/>
      <c r="AL29" s="74"/>
    </row>
    <row r="30" spans="1:41" ht="24.75" customHeight="1" thickBot="1" x14ac:dyDescent="0.3">
      <c r="A30" s="399"/>
      <c r="B30" s="303"/>
      <c r="C30" s="333"/>
      <c r="D30" s="369"/>
      <c r="E30" s="371"/>
      <c r="F30" s="373"/>
      <c r="G30" s="354"/>
      <c r="H30" s="355"/>
      <c r="I30" s="385"/>
      <c r="J30" s="321"/>
      <c r="K30" s="323"/>
      <c r="L30" s="325"/>
      <c r="M30" s="356"/>
      <c r="N30" s="24" t="s">
        <v>40</v>
      </c>
      <c r="O30" s="58">
        <v>6</v>
      </c>
      <c r="P30" s="59">
        <v>8</v>
      </c>
      <c r="Q30" s="59"/>
      <c r="R30" s="59"/>
      <c r="S30" s="59"/>
      <c r="T30" s="59"/>
      <c r="U30" s="59"/>
      <c r="V30" s="59"/>
      <c r="W30" s="59"/>
      <c r="X30" s="59"/>
      <c r="Y30" s="59"/>
      <c r="Z30" s="60">
        <f t="shared" ref="Z30" si="2">SUM(O30:Y30)</f>
        <v>14</v>
      </c>
      <c r="AA30" s="360"/>
      <c r="AB30" s="61">
        <f>COUNTIF(O29:Y29,0.01)</f>
        <v>0</v>
      </c>
      <c r="AC30" s="300"/>
      <c r="AD30" s="28"/>
      <c r="AE30" s="29"/>
      <c r="AF30" s="30"/>
      <c r="AG30" s="31"/>
      <c r="AH30" s="32"/>
    </row>
    <row r="31" spans="1:41" customFormat="1" ht="22.5" customHeight="1" x14ac:dyDescent="0.25">
      <c r="A31" s="399"/>
      <c r="B31" s="301" t="s">
        <v>41</v>
      </c>
      <c r="C31" s="282" t="s">
        <v>64</v>
      </c>
      <c r="D31" s="283"/>
      <c r="E31" s="283"/>
      <c r="F31" s="283"/>
      <c r="G31" s="283"/>
      <c r="H31" s="283"/>
      <c r="I31" s="283"/>
      <c r="J31" s="283"/>
      <c r="K31" s="283"/>
      <c r="L31" s="283"/>
      <c r="M31" s="35">
        <v>72</v>
      </c>
      <c r="N31" s="36" t="s">
        <v>43</v>
      </c>
      <c r="O31" s="37">
        <v>33</v>
      </c>
      <c r="P31" s="38">
        <v>26</v>
      </c>
      <c r="Q31" s="38"/>
      <c r="R31" s="38"/>
      <c r="S31" s="38"/>
      <c r="T31" s="38"/>
      <c r="U31" s="38"/>
      <c r="V31" s="38"/>
      <c r="W31" s="38"/>
      <c r="X31" s="38"/>
      <c r="Y31" s="38"/>
      <c r="Z31" s="42"/>
      <c r="AA31" s="42"/>
      <c r="AB31" s="42"/>
      <c r="AC31" s="43"/>
      <c r="AD31" s="44"/>
      <c r="AE31" s="44"/>
      <c r="AF31" s="44"/>
      <c r="AG31" s="44"/>
      <c r="AH31" s="44"/>
      <c r="AI31" s="44"/>
    </row>
    <row r="32" spans="1:41" customFormat="1" ht="22.5" customHeight="1" thickBot="1" x14ac:dyDescent="0.3">
      <c r="A32" s="399"/>
      <c r="B32" s="301"/>
      <c r="C32" s="284"/>
      <c r="D32" s="285"/>
      <c r="E32" s="285"/>
      <c r="F32" s="285"/>
      <c r="G32" s="285"/>
      <c r="H32" s="285"/>
      <c r="I32" s="285"/>
      <c r="J32" s="285"/>
      <c r="K32" s="285"/>
      <c r="L32" s="285"/>
      <c r="M32" s="45"/>
      <c r="N32" s="46" t="s">
        <v>45</v>
      </c>
      <c r="O32" s="47">
        <v>53</v>
      </c>
      <c r="P32" s="48">
        <v>60</v>
      </c>
      <c r="Q32" s="48"/>
      <c r="R32" s="48"/>
      <c r="S32" s="48"/>
      <c r="T32" s="48"/>
      <c r="U32" s="48"/>
      <c r="V32" s="48"/>
      <c r="W32" s="48"/>
      <c r="X32" s="48"/>
      <c r="Y32" s="48"/>
      <c r="Z32" s="50"/>
      <c r="AA32" s="50"/>
      <c r="AB32" s="50"/>
      <c r="AC32" s="51"/>
      <c r="AD32" s="52"/>
      <c r="AE32" s="52"/>
      <c r="AF32" s="52"/>
      <c r="AG32" s="52"/>
      <c r="AH32" s="52"/>
      <c r="AI32" s="44"/>
      <c r="AJ32" s="1"/>
      <c r="AK32" s="1"/>
      <c r="AL32" s="1"/>
      <c r="AM32" s="1"/>
    </row>
    <row r="33" spans="1:42" ht="24.75" hidden="1" customHeight="1" x14ac:dyDescent="0.25">
      <c r="A33" s="399"/>
      <c r="B33" s="302">
        <v>4</v>
      </c>
      <c r="C33" s="332"/>
      <c r="D33" s="368"/>
      <c r="E33" s="370"/>
      <c r="F33" s="372"/>
      <c r="G33" s="352"/>
      <c r="H33" s="353"/>
      <c r="I33" s="384"/>
      <c r="J33" s="320"/>
      <c r="K33" s="322"/>
      <c r="L33" s="324"/>
      <c r="M33" s="379"/>
      <c r="N33" s="1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6">
        <f>SUM(O33:Y33)</f>
        <v>0</v>
      </c>
      <c r="AA33" s="359"/>
      <c r="AB33" s="71"/>
      <c r="AC33" s="299"/>
      <c r="AD33" s="18"/>
      <c r="AE33" s="19"/>
      <c r="AF33" s="20"/>
      <c r="AG33" s="21"/>
      <c r="AH33" s="22"/>
      <c r="AI33" s="72"/>
      <c r="AL33" s="70"/>
      <c r="AM33" s="70"/>
    </row>
    <row r="34" spans="1:42" ht="24.75" hidden="1" customHeight="1" thickBot="1" x14ac:dyDescent="0.3">
      <c r="A34" s="399"/>
      <c r="B34" s="303"/>
      <c r="C34" s="333"/>
      <c r="D34" s="369"/>
      <c r="E34" s="371"/>
      <c r="F34" s="373"/>
      <c r="G34" s="354"/>
      <c r="H34" s="355"/>
      <c r="I34" s="385"/>
      <c r="J34" s="321"/>
      <c r="K34" s="323"/>
      <c r="L34" s="325"/>
      <c r="M34" s="356"/>
      <c r="N34" s="24"/>
      <c r="O34" s="58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60">
        <f t="shared" ref="Z34" si="3">SUM(O34:Y34)</f>
        <v>0</v>
      </c>
      <c r="AA34" s="360"/>
      <c r="AB34" s="61">
        <f>COUNTIF(O33:Y33,0.01)</f>
        <v>0</v>
      </c>
      <c r="AC34" s="300"/>
      <c r="AD34" s="28"/>
      <c r="AE34" s="29"/>
      <c r="AF34" s="30"/>
      <c r="AG34" s="31"/>
      <c r="AH34" s="32"/>
      <c r="AJ34"/>
      <c r="AK34"/>
      <c r="AL34"/>
      <c r="AM34"/>
    </row>
    <row r="35" spans="1:42" customFormat="1" ht="21.75" hidden="1" customHeight="1" x14ac:dyDescent="0.25">
      <c r="A35" s="399"/>
      <c r="B35" s="301" t="s">
        <v>41</v>
      </c>
      <c r="C35" s="282"/>
      <c r="D35" s="283"/>
      <c r="E35" s="283"/>
      <c r="F35" s="283"/>
      <c r="G35" s="283"/>
      <c r="H35" s="283"/>
      <c r="I35" s="283"/>
      <c r="J35" s="283"/>
      <c r="K35" s="283"/>
      <c r="L35" s="283"/>
      <c r="M35" s="35"/>
      <c r="N35" s="36" t="s">
        <v>43</v>
      </c>
      <c r="O35" s="37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42"/>
      <c r="AA35" s="42"/>
      <c r="AB35" s="42"/>
      <c r="AC35" s="43"/>
      <c r="AD35" s="44"/>
      <c r="AE35" s="44"/>
      <c r="AF35" s="44"/>
      <c r="AG35" s="44"/>
      <c r="AH35" s="44"/>
      <c r="AI35" s="44"/>
      <c r="AJ35" s="1"/>
      <c r="AK35" s="1"/>
      <c r="AL35" s="1"/>
      <c r="AM35" s="1"/>
    </row>
    <row r="36" spans="1:42" customFormat="1" ht="21.75" hidden="1" customHeight="1" thickBot="1" x14ac:dyDescent="0.3">
      <c r="A36" s="399"/>
      <c r="B36" s="301"/>
      <c r="C36" s="284"/>
      <c r="D36" s="285"/>
      <c r="E36" s="285"/>
      <c r="F36" s="285"/>
      <c r="G36" s="285"/>
      <c r="H36" s="285"/>
      <c r="I36" s="285"/>
      <c r="J36" s="285"/>
      <c r="K36" s="285"/>
      <c r="L36" s="285"/>
      <c r="M36" s="45"/>
      <c r="N36" s="46" t="s">
        <v>45</v>
      </c>
      <c r="O36" s="47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50"/>
      <c r="AA36" s="50"/>
      <c r="AB36" s="50"/>
      <c r="AC36" s="51"/>
      <c r="AD36" s="52"/>
      <c r="AE36" s="52"/>
      <c r="AF36" s="52"/>
      <c r="AG36" s="52"/>
      <c r="AH36" s="52"/>
      <c r="AI36" s="44"/>
      <c r="AJ36" s="1"/>
      <c r="AK36" s="1"/>
      <c r="AL36" s="70"/>
      <c r="AM36" s="70"/>
    </row>
    <row r="37" spans="1:42" ht="24.75" customHeight="1" x14ac:dyDescent="0.25">
      <c r="A37" s="399"/>
      <c r="B37" s="302">
        <v>7</v>
      </c>
      <c r="C37" s="332" t="s">
        <v>65</v>
      </c>
      <c r="D37" s="382" t="s">
        <v>66</v>
      </c>
      <c r="E37" s="370">
        <v>60</v>
      </c>
      <c r="F37" s="372">
        <v>39</v>
      </c>
      <c r="G37" s="352" t="s">
        <v>67</v>
      </c>
      <c r="H37" s="353"/>
      <c r="I37" s="377">
        <v>36</v>
      </c>
      <c r="J37" s="322">
        <v>15</v>
      </c>
      <c r="K37" s="322">
        <v>2</v>
      </c>
      <c r="L37" s="324">
        <v>0.65</v>
      </c>
      <c r="M37" s="379" t="s">
        <v>68</v>
      </c>
      <c r="N37" s="14">
        <f>+I37*60*L37/AD37</f>
        <v>55.297361165813314</v>
      </c>
      <c r="O37" s="54">
        <v>56</v>
      </c>
      <c r="P37" s="54">
        <v>60</v>
      </c>
      <c r="Q37" s="54"/>
      <c r="R37" s="54"/>
      <c r="S37" s="54"/>
      <c r="T37" s="54"/>
      <c r="U37" s="54"/>
      <c r="V37" s="54"/>
      <c r="W37" s="54"/>
      <c r="X37" s="54"/>
      <c r="Y37" s="54"/>
      <c r="Z37" s="16">
        <f>SUM(O37:Y37)</f>
        <v>116</v>
      </c>
      <c r="AA37" s="374"/>
      <c r="AB37" s="75">
        <f>0+17+59+74+50</f>
        <v>200</v>
      </c>
      <c r="AC37" s="380"/>
      <c r="AD37" s="18">
        <v>25.39</v>
      </c>
      <c r="AE37" s="19">
        <f>(Z37*AD37)/(COUNT(O37:Y37)*60*I37)</f>
        <v>0.68176851851851861</v>
      </c>
      <c r="AF37" s="20">
        <f>N37*AD37</f>
        <v>1404</v>
      </c>
      <c r="AG37" s="21">
        <f>I37:I38*COUNT(O37:Y37)*60</f>
        <v>4320</v>
      </c>
      <c r="AH37" s="22">
        <f>AE37/L37</f>
        <v>1.0488746438746439</v>
      </c>
      <c r="AJ37" s="23">
        <f>L37*I37</f>
        <v>23.400000000000002</v>
      </c>
      <c r="AK37"/>
      <c r="AL37"/>
      <c r="AM37"/>
      <c r="AN37" s="70"/>
      <c r="AO37" s="70"/>
      <c r="AP37" s="70"/>
    </row>
    <row r="38" spans="1:42" ht="24.75" customHeight="1" thickBot="1" x14ac:dyDescent="0.3">
      <c r="A38" s="399"/>
      <c r="B38" s="303"/>
      <c r="C38" s="333"/>
      <c r="D38" s="383"/>
      <c r="E38" s="371"/>
      <c r="F38" s="373"/>
      <c r="G38" s="354"/>
      <c r="H38" s="355"/>
      <c r="I38" s="378"/>
      <c r="J38" s="323"/>
      <c r="K38" s="323"/>
      <c r="L38" s="325"/>
      <c r="M38" s="356"/>
      <c r="N38" s="24" t="s">
        <v>40</v>
      </c>
      <c r="O38" s="58">
        <v>5</v>
      </c>
      <c r="P38" s="58">
        <v>4</v>
      </c>
      <c r="Q38" s="58"/>
      <c r="R38" s="58"/>
      <c r="S38" s="58"/>
      <c r="T38" s="58"/>
      <c r="U38" s="58"/>
      <c r="V38" s="58"/>
      <c r="W38" s="58"/>
      <c r="X38" s="58"/>
      <c r="Y38" s="58"/>
      <c r="Z38" s="76">
        <f>SUM(O38:Y38)</f>
        <v>9</v>
      </c>
      <c r="AA38" s="375"/>
      <c r="AB38" s="61">
        <f>COUNTIF(O37:Y37,0.01)</f>
        <v>0</v>
      </c>
      <c r="AC38" s="381"/>
      <c r="AD38" s="28"/>
      <c r="AE38" s="29"/>
      <c r="AF38" s="30"/>
      <c r="AG38" s="31"/>
      <c r="AH38" s="32"/>
      <c r="AN38" s="70"/>
      <c r="AO38" s="70"/>
      <c r="AP38" s="70"/>
    </row>
    <row r="39" spans="1:42" ht="22.5" customHeight="1" x14ac:dyDescent="0.25">
      <c r="A39" s="399"/>
      <c r="B39" s="301" t="s">
        <v>41</v>
      </c>
      <c r="C39" s="376"/>
      <c r="D39" s="376"/>
      <c r="E39" s="376"/>
      <c r="F39" s="376"/>
      <c r="G39" s="376"/>
      <c r="H39" s="376"/>
      <c r="I39" s="376"/>
      <c r="J39" s="376"/>
      <c r="K39" s="376"/>
      <c r="L39" s="282"/>
      <c r="M39" s="35"/>
      <c r="N39" s="36" t="s">
        <v>43</v>
      </c>
      <c r="O39" s="54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42"/>
      <c r="AA39" s="42"/>
      <c r="AB39" s="42"/>
      <c r="AC39" s="43"/>
      <c r="AD39" s="44"/>
      <c r="AE39" s="44"/>
      <c r="AF39" s="44"/>
      <c r="AG39" s="44"/>
      <c r="AH39" s="44"/>
      <c r="AL39" s="70"/>
      <c r="AM39" s="70"/>
      <c r="AN39" s="70"/>
      <c r="AO39" s="70"/>
      <c r="AP39" s="70"/>
    </row>
    <row r="40" spans="1:42" ht="21.75" customHeight="1" thickBot="1" x14ac:dyDescent="0.3">
      <c r="A40" s="399"/>
      <c r="B40" s="301"/>
      <c r="C40" s="365"/>
      <c r="D40" s="365"/>
      <c r="E40" s="365"/>
      <c r="F40" s="365"/>
      <c r="G40" s="365"/>
      <c r="H40" s="365"/>
      <c r="I40" s="365"/>
      <c r="J40" s="365"/>
      <c r="K40" s="365"/>
      <c r="L40" s="284"/>
      <c r="M40" s="45"/>
      <c r="N40" s="46" t="s">
        <v>45</v>
      </c>
      <c r="O40" s="47"/>
      <c r="P40" s="48"/>
      <c r="Q40" s="48"/>
      <c r="R40" s="48"/>
      <c r="S40" s="48"/>
      <c r="T40" s="48"/>
      <c r="U40" s="77"/>
      <c r="V40" s="48"/>
      <c r="W40" s="48"/>
      <c r="X40" s="48"/>
      <c r="Y40" s="48"/>
      <c r="Z40" s="50"/>
      <c r="AA40" s="50"/>
      <c r="AB40" s="50"/>
      <c r="AC40" s="51"/>
      <c r="AD40" s="52"/>
      <c r="AE40" s="52"/>
      <c r="AF40" s="52"/>
      <c r="AG40" s="52"/>
      <c r="AH40" s="52"/>
      <c r="AJ40"/>
      <c r="AK40"/>
      <c r="AL40"/>
      <c r="AM40"/>
      <c r="AN40" s="70"/>
      <c r="AO40" s="70"/>
      <c r="AP40" s="70"/>
    </row>
    <row r="41" spans="1:42" ht="24.75" hidden="1" customHeight="1" x14ac:dyDescent="0.25">
      <c r="A41" s="399"/>
      <c r="B41" s="302">
        <v>7</v>
      </c>
      <c r="C41" s="332"/>
      <c r="D41" s="382"/>
      <c r="E41" s="370"/>
      <c r="F41" s="372"/>
      <c r="G41" s="352"/>
      <c r="H41" s="353"/>
      <c r="I41" s="377"/>
      <c r="J41" s="322"/>
      <c r="K41" s="322"/>
      <c r="L41" s="324"/>
      <c r="M41" s="379"/>
      <c r="N41" s="14">
        <f>+I41*60*L41/AD41</f>
        <v>0</v>
      </c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16">
        <f>SUM(O41:Y41)</f>
        <v>0</v>
      </c>
      <c r="AA41" s="374"/>
      <c r="AB41" s="75"/>
      <c r="AC41" s="299"/>
      <c r="AD41" s="18">
        <v>1</v>
      </c>
      <c r="AE41" s="19" t="e">
        <f>(Z41*AD41)/(COUNT(O41:Y41)*60*I41)</f>
        <v>#DIV/0!</v>
      </c>
      <c r="AF41" s="20">
        <f>N41*AD41</f>
        <v>0</v>
      </c>
      <c r="AG41" s="21">
        <f>I41*COUNT(O41:Y41)*60</f>
        <v>0</v>
      </c>
      <c r="AH41" s="22" t="e">
        <f>AE41/L41</f>
        <v>#DIV/0!</v>
      </c>
      <c r="AM41" s="70"/>
      <c r="AN41" s="70"/>
      <c r="AO41" s="70"/>
      <c r="AP41" s="70"/>
    </row>
    <row r="42" spans="1:42" ht="24.75" hidden="1" customHeight="1" thickBot="1" x14ac:dyDescent="0.3">
      <c r="A42" s="399"/>
      <c r="B42" s="303"/>
      <c r="C42" s="333"/>
      <c r="D42" s="383"/>
      <c r="E42" s="371"/>
      <c r="F42" s="373"/>
      <c r="G42" s="354"/>
      <c r="H42" s="355"/>
      <c r="I42" s="378"/>
      <c r="J42" s="323"/>
      <c r="K42" s="323"/>
      <c r="L42" s="325"/>
      <c r="M42" s="356"/>
      <c r="N42" s="24" t="s">
        <v>40</v>
      </c>
      <c r="O42" s="47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76">
        <f>SUM(O42:Y42)</f>
        <v>0</v>
      </c>
      <c r="AA42" s="375"/>
      <c r="AB42" s="61">
        <f>COUNTIF(O41:Y41,0.01)</f>
        <v>0</v>
      </c>
      <c r="AC42" s="300"/>
      <c r="AD42" s="28"/>
      <c r="AE42" s="29"/>
      <c r="AF42" s="30"/>
      <c r="AG42" s="31"/>
      <c r="AH42" s="32"/>
      <c r="AM42" s="70"/>
      <c r="AN42" s="70"/>
      <c r="AO42" s="70"/>
      <c r="AP42" s="70"/>
    </row>
    <row r="43" spans="1:42" ht="21.75" hidden="1" customHeight="1" x14ac:dyDescent="0.25">
      <c r="A43" s="399"/>
      <c r="B43" s="301" t="s">
        <v>41</v>
      </c>
      <c r="C43" s="376"/>
      <c r="D43" s="376"/>
      <c r="E43" s="376"/>
      <c r="F43" s="376"/>
      <c r="G43" s="376"/>
      <c r="H43" s="376"/>
      <c r="I43" s="376"/>
      <c r="J43" s="376"/>
      <c r="K43" s="376"/>
      <c r="L43" s="282"/>
      <c r="M43" s="35"/>
      <c r="N43" s="36" t="s">
        <v>43</v>
      </c>
      <c r="O43" s="54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42"/>
      <c r="AA43" s="42"/>
      <c r="AB43" s="42"/>
      <c r="AC43" s="43"/>
      <c r="AD43" s="44"/>
      <c r="AE43" s="44"/>
      <c r="AF43" s="44"/>
      <c r="AG43" s="44"/>
      <c r="AH43" s="44"/>
      <c r="AM43" s="70"/>
      <c r="AN43" s="70"/>
      <c r="AO43" s="70"/>
      <c r="AP43" s="70"/>
    </row>
    <row r="44" spans="1:42" ht="21.75" hidden="1" customHeight="1" thickBot="1" x14ac:dyDescent="0.3">
      <c r="A44" s="399"/>
      <c r="B44" s="301"/>
      <c r="C44" s="365"/>
      <c r="D44" s="365"/>
      <c r="E44" s="365"/>
      <c r="F44" s="365"/>
      <c r="G44" s="365"/>
      <c r="H44" s="365"/>
      <c r="I44" s="365"/>
      <c r="J44" s="365"/>
      <c r="K44" s="365"/>
      <c r="L44" s="284"/>
      <c r="M44" s="45"/>
      <c r="N44" s="46" t="s">
        <v>45</v>
      </c>
      <c r="O44" s="47"/>
      <c r="P44" s="48"/>
      <c r="Q44" s="48"/>
      <c r="R44" s="48"/>
      <c r="S44" s="48"/>
      <c r="T44" s="48"/>
      <c r="U44" s="77"/>
      <c r="V44" s="48"/>
      <c r="W44" s="48"/>
      <c r="X44" s="48"/>
      <c r="Y44" s="48"/>
      <c r="Z44" s="50"/>
      <c r="AA44" s="50"/>
      <c r="AB44" s="50"/>
      <c r="AC44" s="51"/>
      <c r="AD44" s="52"/>
      <c r="AE44" s="52"/>
      <c r="AF44" s="52"/>
      <c r="AG44" s="52"/>
      <c r="AH44" s="52"/>
      <c r="AM44" s="70"/>
      <c r="AN44" s="70"/>
      <c r="AO44" s="70"/>
      <c r="AP44" s="70"/>
    </row>
    <row r="45" spans="1:42" ht="24.75" customHeight="1" x14ac:dyDescent="0.25">
      <c r="A45" s="399"/>
      <c r="B45" s="302">
        <v>8</v>
      </c>
      <c r="C45" s="366" t="s">
        <v>57</v>
      </c>
      <c r="D45" s="368" t="s">
        <v>38</v>
      </c>
      <c r="E45" s="370">
        <v>72</v>
      </c>
      <c r="F45" s="372">
        <v>24</v>
      </c>
      <c r="G45" s="352" t="s">
        <v>69</v>
      </c>
      <c r="H45" s="353"/>
      <c r="I45" s="363">
        <v>22</v>
      </c>
      <c r="J45" s="322">
        <v>20</v>
      </c>
      <c r="K45" s="322">
        <v>6</v>
      </c>
      <c r="L45" s="324">
        <v>0.65</v>
      </c>
      <c r="M45" s="326">
        <v>11</v>
      </c>
      <c r="N45" s="78">
        <f>+I45*60*L45/AD45</f>
        <v>65.848042977743674</v>
      </c>
      <c r="O45" s="54">
        <v>50</v>
      </c>
      <c r="P45" s="54">
        <v>55</v>
      </c>
      <c r="Q45" s="54"/>
      <c r="R45" s="55"/>
      <c r="S45" s="55"/>
      <c r="T45" s="55"/>
      <c r="U45" s="79"/>
      <c r="V45" s="55"/>
      <c r="W45" s="55"/>
      <c r="X45" s="55"/>
      <c r="Y45" s="55"/>
      <c r="Z45" s="56">
        <f>SUM(O45:Y45)</f>
        <v>105</v>
      </c>
      <c r="AA45" s="359"/>
      <c r="AB45" s="17">
        <f>0+84+20+31+103</f>
        <v>238</v>
      </c>
      <c r="AC45" s="344"/>
      <c r="AD45" s="18">
        <v>13.03</v>
      </c>
      <c r="AE45" s="19">
        <f>(Z45*AD45)/(COUNT(O45:Y45)*60*I45)</f>
        <v>0.51823863636363632</v>
      </c>
      <c r="AF45" s="20">
        <f>N45*AD45</f>
        <v>858</v>
      </c>
      <c r="AG45" s="21">
        <f>I45*COUNT(O45:Y45)*60</f>
        <v>2640</v>
      </c>
      <c r="AH45" s="22">
        <f>AE45/L45</f>
        <v>0.7972902097902097</v>
      </c>
      <c r="AI45" s="80"/>
      <c r="AJ45" s="23">
        <f>L45*I45</f>
        <v>14.3</v>
      </c>
    </row>
    <row r="46" spans="1:42" ht="24" customHeight="1" thickBot="1" x14ac:dyDescent="0.3">
      <c r="A46" s="399"/>
      <c r="B46" s="303"/>
      <c r="C46" s="367"/>
      <c r="D46" s="369"/>
      <c r="E46" s="371"/>
      <c r="F46" s="373"/>
      <c r="G46" s="354"/>
      <c r="H46" s="355"/>
      <c r="I46" s="364"/>
      <c r="J46" s="323"/>
      <c r="K46" s="323"/>
      <c r="L46" s="325"/>
      <c r="M46" s="327"/>
      <c r="N46" s="24" t="s">
        <v>40</v>
      </c>
      <c r="O46" s="58">
        <v>4</v>
      </c>
      <c r="P46" s="59">
        <v>6</v>
      </c>
      <c r="Q46" s="59"/>
      <c r="R46" s="59"/>
      <c r="S46" s="59"/>
      <c r="T46" s="59"/>
      <c r="U46" s="59"/>
      <c r="V46" s="59"/>
      <c r="W46" s="59"/>
      <c r="X46" s="59"/>
      <c r="Y46" s="59"/>
      <c r="Z46" s="60">
        <f>SUM(O46:Y46)</f>
        <v>10</v>
      </c>
      <c r="AA46" s="360"/>
      <c r="AB46" s="61">
        <f>COUNTIF(O45:Y45,0.01)</f>
        <v>0</v>
      </c>
      <c r="AC46" s="345"/>
      <c r="AD46" s="28"/>
      <c r="AE46" s="29"/>
      <c r="AF46" s="30"/>
      <c r="AG46" s="31"/>
      <c r="AH46" s="32"/>
      <c r="AM46" s="70"/>
      <c r="AN46" s="70"/>
      <c r="AO46" s="70"/>
      <c r="AP46" s="70"/>
    </row>
    <row r="47" spans="1:42" customFormat="1" ht="22.5" customHeight="1" x14ac:dyDescent="0.25">
      <c r="A47" s="399"/>
      <c r="B47" s="301" t="s">
        <v>41</v>
      </c>
      <c r="C47" s="284" t="s">
        <v>70</v>
      </c>
      <c r="D47" s="285"/>
      <c r="E47" s="285"/>
      <c r="F47" s="285"/>
      <c r="G47" s="285"/>
      <c r="H47" s="285"/>
      <c r="I47" s="285"/>
      <c r="J47" s="285"/>
      <c r="K47" s="285"/>
      <c r="L47" s="285"/>
      <c r="M47" s="35">
        <v>75</v>
      </c>
      <c r="N47" s="36" t="s">
        <v>43</v>
      </c>
      <c r="O47" s="37">
        <v>45</v>
      </c>
      <c r="P47" s="81">
        <v>46</v>
      </c>
      <c r="Q47" s="38"/>
      <c r="R47" s="38"/>
      <c r="S47" s="53"/>
      <c r="T47" s="38"/>
      <c r="U47" s="38"/>
      <c r="V47" s="48"/>
      <c r="W47" s="38"/>
      <c r="X47" s="38"/>
      <c r="Y47" s="38"/>
      <c r="Z47" s="42"/>
      <c r="AA47" s="42"/>
      <c r="AB47" s="42"/>
      <c r="AC47" s="43"/>
      <c r="AD47" s="44"/>
      <c r="AE47" s="44"/>
      <c r="AF47" s="44"/>
      <c r="AG47" s="44"/>
      <c r="AH47" s="44"/>
      <c r="AI47" s="44"/>
    </row>
    <row r="48" spans="1:42" customFormat="1" ht="22.5" customHeight="1" thickBot="1" x14ac:dyDescent="0.3">
      <c r="A48" s="399"/>
      <c r="B48" s="301"/>
      <c r="C48" s="365" t="s">
        <v>50</v>
      </c>
      <c r="D48" s="365"/>
      <c r="E48" s="365"/>
      <c r="F48" s="365"/>
      <c r="G48" s="365"/>
      <c r="H48" s="365"/>
      <c r="I48" s="365"/>
      <c r="J48" s="365"/>
      <c r="K48" s="365"/>
      <c r="L48" s="284"/>
      <c r="M48" s="45">
        <v>80</v>
      </c>
      <c r="N48" s="46" t="s">
        <v>45</v>
      </c>
      <c r="O48" s="47">
        <v>42</v>
      </c>
      <c r="P48" s="48">
        <v>55</v>
      </c>
      <c r="Q48" s="48"/>
      <c r="R48" s="48"/>
      <c r="S48" s="69"/>
      <c r="T48" s="48"/>
      <c r="U48" s="48"/>
      <c r="V48" s="48"/>
      <c r="W48" s="48"/>
      <c r="X48" s="48"/>
      <c r="Y48" s="48"/>
      <c r="Z48" s="50"/>
      <c r="AA48" s="50"/>
      <c r="AB48" s="50"/>
      <c r="AC48" s="51"/>
      <c r="AD48" s="52"/>
      <c r="AE48" s="52"/>
      <c r="AF48" s="52"/>
      <c r="AG48" s="52"/>
      <c r="AH48" s="52"/>
      <c r="AI48" s="44"/>
    </row>
    <row r="49" spans="1:43" ht="24.75" hidden="1" customHeight="1" x14ac:dyDescent="0.25">
      <c r="A49" s="399"/>
      <c r="B49" s="302">
        <v>8</v>
      </c>
      <c r="C49" s="366"/>
      <c r="D49" s="368"/>
      <c r="E49" s="370"/>
      <c r="F49" s="372"/>
      <c r="G49" s="352"/>
      <c r="H49" s="353"/>
      <c r="I49" s="363"/>
      <c r="J49" s="322"/>
      <c r="K49" s="322"/>
      <c r="L49" s="324"/>
      <c r="M49" s="326"/>
      <c r="N49" s="78"/>
      <c r="O49" s="54"/>
      <c r="P49" s="54"/>
      <c r="Q49" s="54"/>
      <c r="R49" s="55"/>
      <c r="S49" s="55"/>
      <c r="T49" s="55"/>
      <c r="U49" s="79"/>
      <c r="V49" s="55"/>
      <c r="W49" s="55"/>
      <c r="X49" s="55"/>
      <c r="Y49" s="55"/>
      <c r="Z49" s="56">
        <f>SUM(O49:Y49)</f>
        <v>0</v>
      </c>
      <c r="AA49" s="359"/>
      <c r="AB49" s="17"/>
      <c r="AC49" s="344"/>
      <c r="AD49" s="18"/>
      <c r="AE49" s="19" t="e">
        <f>(Z49*AD49)/(COUNT(O49:Y49)*60*I49)</f>
        <v>#DIV/0!</v>
      </c>
      <c r="AF49" s="20">
        <f>N49*AD49</f>
        <v>0</v>
      </c>
      <c r="AG49" s="21">
        <f>I49*COUNT(O49:Y49)*60</f>
        <v>0</v>
      </c>
      <c r="AH49" s="22" t="e">
        <f>AE49/L49</f>
        <v>#DIV/0!</v>
      </c>
      <c r="AI49" s="80"/>
    </row>
    <row r="50" spans="1:43" ht="24.75" hidden="1" customHeight="1" thickBot="1" x14ac:dyDescent="0.3">
      <c r="A50" s="399"/>
      <c r="B50" s="303"/>
      <c r="C50" s="367"/>
      <c r="D50" s="369"/>
      <c r="E50" s="371"/>
      <c r="F50" s="373"/>
      <c r="G50" s="354"/>
      <c r="H50" s="355"/>
      <c r="I50" s="364"/>
      <c r="J50" s="323"/>
      <c r="K50" s="323"/>
      <c r="L50" s="325"/>
      <c r="M50" s="327"/>
      <c r="N50" s="24"/>
      <c r="O50" s="58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60">
        <f>SUM(O50:Y50)</f>
        <v>0</v>
      </c>
      <c r="AA50" s="360"/>
      <c r="AB50" s="61">
        <f>COUNTIF(O49:Y49,0.01)</f>
        <v>0</v>
      </c>
      <c r="AC50" s="345"/>
      <c r="AD50" s="28"/>
      <c r="AE50" s="29"/>
      <c r="AF50" s="30"/>
      <c r="AG50" s="31"/>
      <c r="AH50" s="32"/>
      <c r="AM50" s="70"/>
      <c r="AN50" s="70"/>
      <c r="AO50" s="70"/>
      <c r="AP50" s="70"/>
    </row>
    <row r="51" spans="1:43" customFormat="1" ht="22.5" hidden="1" customHeight="1" thickBot="1" x14ac:dyDescent="0.3">
      <c r="A51" s="399"/>
      <c r="B51" s="301" t="s">
        <v>41</v>
      </c>
      <c r="C51" s="361"/>
      <c r="D51" s="362"/>
      <c r="E51" s="362"/>
      <c r="F51" s="362"/>
      <c r="G51" s="362"/>
      <c r="H51" s="362"/>
      <c r="I51" s="362"/>
      <c r="J51" s="362"/>
      <c r="K51" s="362"/>
      <c r="L51" s="362"/>
      <c r="M51" s="35"/>
      <c r="N51" s="36" t="s">
        <v>43</v>
      </c>
      <c r="O51" s="37"/>
      <c r="P51" s="38"/>
      <c r="Q51" s="38"/>
      <c r="R51" s="82"/>
      <c r="S51" s="82"/>
      <c r="T51" s="38"/>
      <c r="U51" s="38"/>
      <c r="V51" s="48"/>
      <c r="W51" s="38"/>
      <c r="X51" s="38"/>
      <c r="Y51" s="38"/>
      <c r="Z51" s="42"/>
      <c r="AA51" s="42"/>
      <c r="AB51" s="42"/>
      <c r="AC51" s="43"/>
      <c r="AD51" s="44"/>
      <c r="AE51" s="44"/>
      <c r="AF51" s="44"/>
      <c r="AG51" s="44"/>
      <c r="AH51" s="44"/>
      <c r="AI51" s="44"/>
    </row>
    <row r="52" spans="1:43" customFormat="1" ht="22.5" hidden="1" customHeight="1" thickBot="1" x14ac:dyDescent="0.3">
      <c r="A52" s="399"/>
      <c r="B52" s="301"/>
      <c r="C52" s="284"/>
      <c r="D52" s="285"/>
      <c r="E52" s="285"/>
      <c r="F52" s="285"/>
      <c r="G52" s="285"/>
      <c r="H52" s="285"/>
      <c r="I52" s="285"/>
      <c r="J52" s="285"/>
      <c r="K52" s="285"/>
      <c r="L52" s="285"/>
      <c r="M52" s="45"/>
      <c r="N52" s="46" t="s">
        <v>45</v>
      </c>
      <c r="O52" s="47"/>
      <c r="P52" s="48"/>
      <c r="Q52" s="82"/>
      <c r="R52" s="48"/>
      <c r="S52" s="48"/>
      <c r="T52" s="48"/>
      <c r="U52" s="48"/>
      <c r="V52" s="48"/>
      <c r="W52" s="48"/>
      <c r="X52" s="48"/>
      <c r="Y52" s="48"/>
      <c r="Z52" s="50"/>
      <c r="AA52" s="50"/>
      <c r="AB52" s="50"/>
      <c r="AC52" s="51"/>
      <c r="AD52" s="52"/>
      <c r="AE52" s="52"/>
      <c r="AF52" s="52"/>
      <c r="AG52" s="52"/>
      <c r="AH52" s="52"/>
      <c r="AI52" s="44"/>
    </row>
    <row r="53" spans="1:43" customFormat="1" ht="24.75" customHeight="1" x14ac:dyDescent="0.25">
      <c r="A53" s="399"/>
      <c r="B53" s="302">
        <v>9</v>
      </c>
      <c r="C53" s="348" t="s">
        <v>71</v>
      </c>
      <c r="D53" s="357" t="s">
        <v>38</v>
      </c>
      <c r="E53" s="336">
        <v>58</v>
      </c>
      <c r="F53" s="338">
        <v>23</v>
      </c>
      <c r="G53" s="352" t="s">
        <v>72</v>
      </c>
      <c r="H53" s="353"/>
      <c r="I53" s="322">
        <v>39</v>
      </c>
      <c r="J53" s="322">
        <v>19</v>
      </c>
      <c r="K53" s="322">
        <v>6</v>
      </c>
      <c r="L53" s="324">
        <v>0.65</v>
      </c>
      <c r="M53" s="326">
        <v>12</v>
      </c>
      <c r="N53" s="419">
        <f>+I53*60*L53/AD53</f>
        <v>64.015151515151516</v>
      </c>
      <c r="O53" s="83">
        <v>56</v>
      </c>
      <c r="P53" s="55">
        <v>57</v>
      </c>
      <c r="Q53" s="54"/>
      <c r="R53" s="55"/>
      <c r="S53" s="55"/>
      <c r="T53" s="55"/>
      <c r="U53" s="55"/>
      <c r="V53" s="55"/>
      <c r="W53" s="55"/>
      <c r="X53" s="55"/>
      <c r="Y53" s="55"/>
      <c r="Z53" s="84">
        <f>SUM(O53:Y53)</f>
        <v>113</v>
      </c>
      <c r="AA53" s="342"/>
      <c r="AB53" s="57">
        <f>0+85+118+70+64</f>
        <v>337</v>
      </c>
      <c r="AC53" s="344"/>
      <c r="AD53" s="18">
        <v>23.76</v>
      </c>
      <c r="AE53" s="19">
        <f>(Z53*AD53)/(COUNT(O53:Y53)*60*I53)</f>
        <v>0.57369230769230772</v>
      </c>
      <c r="AF53" s="20">
        <f>N53*AD53</f>
        <v>1521</v>
      </c>
      <c r="AG53" s="21">
        <f>I53*COUNT(O53:Y53)*60</f>
        <v>4680</v>
      </c>
      <c r="AH53" s="22">
        <f>AE53/L53</f>
        <v>0.88260355029585802</v>
      </c>
      <c r="AJ53" s="23">
        <f>L53*I53</f>
        <v>25.35</v>
      </c>
    </row>
    <row r="54" spans="1:43" customFormat="1" ht="24.75" customHeight="1" thickBot="1" x14ac:dyDescent="0.3">
      <c r="A54" s="399"/>
      <c r="B54" s="303"/>
      <c r="C54" s="349"/>
      <c r="D54" s="358"/>
      <c r="E54" s="337"/>
      <c r="F54" s="339"/>
      <c r="G54" s="354"/>
      <c r="H54" s="355"/>
      <c r="I54" s="323"/>
      <c r="J54" s="323"/>
      <c r="K54" s="323"/>
      <c r="L54" s="325"/>
      <c r="M54" s="356"/>
      <c r="N54" s="24" t="s">
        <v>40</v>
      </c>
      <c r="O54" s="58">
        <v>7</v>
      </c>
      <c r="P54" s="85">
        <v>6</v>
      </c>
      <c r="Q54" s="59"/>
      <c r="R54" s="59"/>
      <c r="S54" s="59"/>
      <c r="T54" s="59"/>
      <c r="U54" s="59"/>
      <c r="V54" s="59"/>
      <c r="W54" s="59"/>
      <c r="X54" s="59"/>
      <c r="Y54" s="59"/>
      <c r="Z54" s="84">
        <f>SUM(O54:Y54)</f>
        <v>13</v>
      </c>
      <c r="AA54" s="343"/>
      <c r="AB54" s="61">
        <f>COUNTIF(O53:Y53,0.01)</f>
        <v>0</v>
      </c>
      <c r="AC54" s="345"/>
      <c r="AD54" s="28"/>
      <c r="AE54" s="29"/>
      <c r="AF54" s="30"/>
      <c r="AG54" s="31"/>
      <c r="AH54" s="32"/>
      <c r="AI54" s="1"/>
      <c r="AJ54" s="1"/>
      <c r="AK54" s="1"/>
      <c r="AL54" s="1"/>
      <c r="AM54" s="1"/>
      <c r="AN54" s="1"/>
      <c r="AO54" s="1"/>
      <c r="AP54" s="1"/>
      <c r="AQ54" s="1"/>
    </row>
    <row r="55" spans="1:43" customFormat="1" ht="22.5" customHeight="1" x14ac:dyDescent="0.25">
      <c r="A55" s="399"/>
      <c r="B55" s="280" t="s">
        <v>41</v>
      </c>
      <c r="C55" s="282"/>
      <c r="D55" s="283"/>
      <c r="E55" s="283"/>
      <c r="F55" s="283"/>
      <c r="G55" s="283"/>
      <c r="H55" s="283"/>
      <c r="I55" s="283"/>
      <c r="J55" s="283"/>
      <c r="K55" s="283"/>
      <c r="L55" s="283"/>
      <c r="M55" s="35">
        <v>72</v>
      </c>
      <c r="N55" s="36" t="s">
        <v>43</v>
      </c>
      <c r="O55" s="37"/>
      <c r="P55" s="38"/>
      <c r="Q55" s="38"/>
      <c r="R55" s="38"/>
      <c r="S55" s="86"/>
      <c r="T55" s="66"/>
      <c r="U55" s="38"/>
      <c r="V55" s="38"/>
      <c r="W55" s="38"/>
      <c r="X55" s="87"/>
      <c r="Y55" s="88"/>
      <c r="Z55" s="42"/>
      <c r="AA55" s="42"/>
      <c r="AB55" s="42"/>
      <c r="AC55" s="43"/>
      <c r="AD55" s="44"/>
      <c r="AE55" s="44"/>
      <c r="AF55" s="44"/>
      <c r="AG55" s="44"/>
      <c r="AH55" s="44"/>
      <c r="AI55" s="1"/>
      <c r="AJ55" s="1"/>
      <c r="AK55" s="70"/>
      <c r="AL55" s="70"/>
      <c r="AM55" s="1"/>
      <c r="AN55" s="1"/>
      <c r="AO55" s="70"/>
      <c r="AP55" s="70"/>
      <c r="AQ55" s="1"/>
    </row>
    <row r="56" spans="1:43" customFormat="1" ht="22.5" customHeight="1" thickBot="1" x14ac:dyDescent="0.3">
      <c r="A56" s="399"/>
      <c r="B56" s="281"/>
      <c r="C56" s="284"/>
      <c r="D56" s="285"/>
      <c r="E56" s="285"/>
      <c r="F56" s="285"/>
      <c r="G56" s="285"/>
      <c r="H56" s="285"/>
      <c r="I56" s="285"/>
      <c r="J56" s="285"/>
      <c r="K56" s="285"/>
      <c r="L56" s="285"/>
      <c r="M56" s="45"/>
      <c r="N56" s="46" t="s">
        <v>45</v>
      </c>
      <c r="O56" s="47"/>
      <c r="P56" s="48"/>
      <c r="Q56" s="48"/>
      <c r="R56" s="48"/>
      <c r="S56" s="48"/>
      <c r="T56" s="48"/>
      <c r="U56" s="48"/>
      <c r="V56" s="48"/>
      <c r="W56" s="48"/>
      <c r="X56" s="89"/>
      <c r="Y56" s="89"/>
      <c r="Z56" s="64"/>
      <c r="AA56" s="64"/>
      <c r="AB56" s="64"/>
      <c r="AC56" s="51"/>
      <c r="AD56" s="44"/>
      <c r="AE56" s="44"/>
      <c r="AF56" s="44"/>
      <c r="AG56" s="44"/>
      <c r="AH56" s="44"/>
      <c r="AK56" s="13"/>
      <c r="AL56" s="1"/>
      <c r="AM56" s="1"/>
      <c r="AN56" s="1"/>
      <c r="AO56" s="13"/>
      <c r="AP56" s="1"/>
    </row>
    <row r="57" spans="1:43" customFormat="1" ht="24.75" hidden="1" customHeight="1" x14ac:dyDescent="0.25">
      <c r="A57" s="399"/>
      <c r="B57" s="330">
        <v>9</v>
      </c>
      <c r="C57" s="348" t="s">
        <v>73</v>
      </c>
      <c r="D57" s="357" t="s">
        <v>74</v>
      </c>
      <c r="E57" s="336"/>
      <c r="F57" s="338"/>
      <c r="G57" s="352" t="s">
        <v>75</v>
      </c>
      <c r="H57" s="353"/>
      <c r="I57" s="322">
        <f>25-25</f>
        <v>0</v>
      </c>
      <c r="J57" s="322"/>
      <c r="K57" s="322"/>
      <c r="L57" s="324"/>
      <c r="M57" s="326"/>
      <c r="N57" s="78"/>
      <c r="O57" s="83"/>
      <c r="P57" s="55"/>
      <c r="Q57" s="54"/>
      <c r="R57" s="55"/>
      <c r="S57" s="55"/>
      <c r="T57" s="55"/>
      <c r="U57" s="55"/>
      <c r="V57" s="55"/>
      <c r="W57" s="55"/>
      <c r="X57" s="55"/>
      <c r="Y57" s="55"/>
      <c r="Z57" s="84">
        <f>SUM(O57:Y57)</f>
        <v>0</v>
      </c>
      <c r="AA57" s="342"/>
      <c r="AB57" s="57"/>
      <c r="AC57" s="344"/>
      <c r="AD57" s="90"/>
      <c r="AE57" s="19"/>
      <c r="AF57" s="20">
        <f>N57*AD57</f>
        <v>0</v>
      </c>
      <c r="AG57" s="21">
        <f>I57*COUNT(O57:Y57)*60</f>
        <v>0</v>
      </c>
      <c r="AH57" s="22" t="e">
        <f>AE57/L57</f>
        <v>#DIV/0!</v>
      </c>
      <c r="AJ57" s="1"/>
      <c r="AK57" s="13"/>
      <c r="AL57" s="1"/>
      <c r="AM57" s="1"/>
      <c r="AN57" s="1"/>
      <c r="AO57" s="13"/>
      <c r="AP57" s="1"/>
    </row>
    <row r="58" spans="1:43" customFormat="1" ht="24.75" hidden="1" customHeight="1" thickBot="1" x14ac:dyDescent="0.3">
      <c r="A58" s="399"/>
      <c r="B58" s="331"/>
      <c r="C58" s="349"/>
      <c r="D58" s="358"/>
      <c r="E58" s="337"/>
      <c r="F58" s="339"/>
      <c r="G58" s="354"/>
      <c r="H58" s="355"/>
      <c r="I58" s="323"/>
      <c r="J58" s="323"/>
      <c r="K58" s="323"/>
      <c r="L58" s="325"/>
      <c r="M58" s="356"/>
      <c r="N58" s="24"/>
      <c r="O58" s="58"/>
      <c r="P58" s="85"/>
      <c r="Q58" s="59"/>
      <c r="R58" s="59"/>
      <c r="S58" s="59"/>
      <c r="T58" s="59"/>
      <c r="U58" s="59"/>
      <c r="V58" s="59"/>
      <c r="W58" s="59"/>
      <c r="X58" s="59"/>
      <c r="Y58" s="59"/>
      <c r="Z58" s="84">
        <f>SUM(O58:Y58)</f>
        <v>0</v>
      </c>
      <c r="AA58" s="343"/>
      <c r="AB58" s="61">
        <f>COUNTIF(O57:Y57,0.01)</f>
        <v>0</v>
      </c>
      <c r="AC58" s="345"/>
      <c r="AD58" s="28"/>
      <c r="AE58" s="29"/>
      <c r="AF58" s="30"/>
      <c r="AG58" s="31"/>
      <c r="AH58" s="32"/>
      <c r="AI58" s="1"/>
      <c r="AJ58" s="1"/>
      <c r="AK58" s="13"/>
      <c r="AL58" s="74"/>
      <c r="AM58" s="1"/>
      <c r="AN58" s="1"/>
      <c r="AO58" s="13"/>
      <c r="AP58" s="74"/>
      <c r="AQ58" s="1"/>
    </row>
    <row r="59" spans="1:43" customFormat="1" ht="22.5" hidden="1" customHeight="1" x14ac:dyDescent="0.25">
      <c r="A59" s="399"/>
      <c r="B59" s="280" t="s">
        <v>41</v>
      </c>
      <c r="C59" s="282"/>
      <c r="D59" s="283"/>
      <c r="E59" s="283"/>
      <c r="F59" s="283"/>
      <c r="G59" s="283"/>
      <c r="H59" s="283"/>
      <c r="I59" s="283"/>
      <c r="J59" s="283"/>
      <c r="K59" s="283"/>
      <c r="L59" s="283"/>
      <c r="M59" s="35"/>
      <c r="N59" s="36" t="s">
        <v>43</v>
      </c>
      <c r="O59" s="37"/>
      <c r="P59" s="38"/>
      <c r="Q59" s="38"/>
      <c r="R59" s="38"/>
      <c r="S59" s="91"/>
      <c r="T59" s="66"/>
      <c r="U59" s="53"/>
      <c r="V59" s="38"/>
      <c r="W59" s="38"/>
      <c r="X59" s="87"/>
      <c r="Y59" s="88"/>
      <c r="Z59" s="42"/>
      <c r="AA59" s="42"/>
      <c r="AB59" s="42"/>
      <c r="AC59" s="43"/>
      <c r="AD59" s="44"/>
      <c r="AE59" s="44"/>
      <c r="AF59" s="44"/>
      <c r="AG59" s="44"/>
      <c r="AH59" s="44"/>
      <c r="AI59" s="1"/>
      <c r="AJ59" s="74"/>
      <c r="AK59" s="13"/>
      <c r="AL59" s="74"/>
      <c r="AM59" s="1"/>
      <c r="AN59" s="1"/>
      <c r="AO59" s="13"/>
      <c r="AP59" s="74"/>
      <c r="AQ59" s="1"/>
    </row>
    <row r="60" spans="1:43" customFormat="1" ht="22.5" hidden="1" customHeight="1" thickBot="1" x14ac:dyDescent="0.3">
      <c r="A60" s="399"/>
      <c r="B60" s="281"/>
      <c r="C60" s="284"/>
      <c r="D60" s="285"/>
      <c r="E60" s="285"/>
      <c r="F60" s="285"/>
      <c r="G60" s="285"/>
      <c r="H60" s="285"/>
      <c r="I60" s="285"/>
      <c r="J60" s="285"/>
      <c r="K60" s="285"/>
      <c r="L60" s="285"/>
      <c r="M60" s="45"/>
      <c r="N60" s="46" t="s">
        <v>45</v>
      </c>
      <c r="O60" s="47"/>
      <c r="P60" s="48"/>
      <c r="Q60" s="48"/>
      <c r="R60" s="48"/>
      <c r="S60" s="48"/>
      <c r="T60" s="48"/>
      <c r="U60" s="48"/>
      <c r="V60" s="48"/>
      <c r="W60" s="48"/>
      <c r="X60" s="89"/>
      <c r="Y60" s="89"/>
      <c r="Z60" s="64"/>
      <c r="AA60" s="64"/>
      <c r="AB60" s="64"/>
      <c r="AC60" s="51"/>
      <c r="AD60" s="44"/>
      <c r="AE60" s="44"/>
      <c r="AF60" s="44"/>
      <c r="AG60" s="44"/>
      <c r="AH60" s="44"/>
      <c r="AJ60" s="74"/>
      <c r="AK60" s="92"/>
      <c r="AL60" s="93"/>
      <c r="AM60" s="1"/>
      <c r="AN60" s="1"/>
      <c r="AO60" s="92"/>
      <c r="AP60" s="93"/>
    </row>
    <row r="61" spans="1:43" ht="24.75" customHeight="1" x14ac:dyDescent="0.25">
      <c r="A61" s="399"/>
      <c r="B61" s="302">
        <v>10</v>
      </c>
      <c r="C61" s="348" t="s">
        <v>76</v>
      </c>
      <c r="D61" s="350" t="s">
        <v>52</v>
      </c>
      <c r="E61" s="336"/>
      <c r="F61" s="338"/>
      <c r="G61" s="312" t="s">
        <v>77</v>
      </c>
      <c r="H61" s="313"/>
      <c r="I61" s="320">
        <v>26</v>
      </c>
      <c r="J61" s="322"/>
      <c r="K61" s="322"/>
      <c r="L61" s="324">
        <v>0.45</v>
      </c>
      <c r="M61" s="326">
        <v>3</v>
      </c>
      <c r="N61" s="419">
        <f>+I61*60*L61/AD61</f>
        <v>36.966824644549767</v>
      </c>
      <c r="O61" s="54">
        <v>14</v>
      </c>
      <c r="P61" s="55">
        <v>10</v>
      </c>
      <c r="Q61" s="55"/>
      <c r="R61" s="55"/>
      <c r="S61" s="55"/>
      <c r="T61" s="55"/>
      <c r="U61" s="55"/>
      <c r="V61" s="55"/>
      <c r="W61" s="55"/>
      <c r="X61" s="55"/>
      <c r="Y61" s="55"/>
      <c r="Z61" s="94">
        <f>SUM(O61:Y61)</f>
        <v>24</v>
      </c>
      <c r="AA61" s="342"/>
      <c r="AB61" s="57"/>
      <c r="AC61" s="346"/>
      <c r="AD61" s="18">
        <v>18.989999999999998</v>
      </c>
      <c r="AE61" s="19">
        <f>(Z61*AD61)/(COUNT(O61:Y61)*60*I61)</f>
        <v>0.14607692307692308</v>
      </c>
      <c r="AF61" s="20">
        <f>N61*AD61</f>
        <v>702</v>
      </c>
      <c r="AG61" s="21">
        <f>I61*COUNT(O61:Y61)*60</f>
        <v>3120</v>
      </c>
      <c r="AH61" s="22">
        <f>AE61/L61</f>
        <v>0.32461538461538458</v>
      </c>
      <c r="AI61"/>
      <c r="AJ61" s="23">
        <f>L61*I61</f>
        <v>11.700000000000001</v>
      </c>
      <c r="AK61" s="13"/>
      <c r="AO61" s="13"/>
      <c r="AQ61"/>
    </row>
    <row r="62" spans="1:43" ht="26.25" customHeight="1" thickBot="1" x14ac:dyDescent="0.3">
      <c r="A62" s="399"/>
      <c r="B62" s="303"/>
      <c r="C62" s="349"/>
      <c r="D62" s="351"/>
      <c r="E62" s="337"/>
      <c r="F62" s="339"/>
      <c r="G62" s="314"/>
      <c r="H62" s="315"/>
      <c r="I62" s="321"/>
      <c r="J62" s="323"/>
      <c r="K62" s="323"/>
      <c r="L62" s="325"/>
      <c r="M62" s="327"/>
      <c r="N62" s="24" t="s">
        <v>40</v>
      </c>
      <c r="O62" s="58">
        <v>4</v>
      </c>
      <c r="P62" s="48">
        <v>5</v>
      </c>
      <c r="Q62" s="48"/>
      <c r="R62" s="48"/>
      <c r="S62" s="48"/>
      <c r="T62" s="48"/>
      <c r="U62" s="48"/>
      <c r="V62" s="48"/>
      <c r="W62" s="48"/>
      <c r="X62" s="48"/>
      <c r="Y62" s="48"/>
      <c r="Z62" s="95">
        <f>SUM(O62:Y62)</f>
        <v>9</v>
      </c>
      <c r="AA62" s="343"/>
      <c r="AB62" s="61">
        <f>COUNTIF(O61:Y61,0.01)</f>
        <v>0</v>
      </c>
      <c r="AC62" s="347"/>
      <c r="AD62" s="28"/>
      <c r="AE62" s="29"/>
      <c r="AF62" s="30"/>
      <c r="AG62" s="31"/>
      <c r="AH62" s="32"/>
      <c r="AJ62"/>
      <c r="AN62" s="74"/>
    </row>
    <row r="63" spans="1:43" customFormat="1" ht="24.75" customHeight="1" x14ac:dyDescent="0.25">
      <c r="A63" s="399"/>
      <c r="B63" s="301" t="s">
        <v>41</v>
      </c>
      <c r="C63" s="282" t="s">
        <v>78</v>
      </c>
      <c r="D63" s="283"/>
      <c r="E63" s="283"/>
      <c r="F63" s="283"/>
      <c r="G63" s="283"/>
      <c r="H63" s="283"/>
      <c r="I63" s="283"/>
      <c r="J63" s="283"/>
      <c r="K63" s="283"/>
      <c r="L63" s="283"/>
      <c r="M63" s="35">
        <v>70</v>
      </c>
      <c r="N63" s="36" t="s">
        <v>43</v>
      </c>
      <c r="O63" s="96">
        <v>38</v>
      </c>
      <c r="P63" s="88">
        <v>30</v>
      </c>
      <c r="Q63" s="97"/>
      <c r="R63" s="88"/>
      <c r="S63" s="88"/>
      <c r="T63" s="88"/>
      <c r="U63" s="88"/>
      <c r="V63" s="88"/>
      <c r="W63" s="88"/>
      <c r="X63" s="88"/>
      <c r="Y63" s="88"/>
      <c r="Z63" s="98"/>
      <c r="AA63" s="98"/>
      <c r="AB63" s="98"/>
      <c r="AC63" s="99"/>
      <c r="AD63" s="44"/>
      <c r="AE63" s="44"/>
      <c r="AF63" s="44"/>
      <c r="AG63" s="44"/>
      <c r="AH63" s="44"/>
      <c r="AI63" s="44"/>
      <c r="AJ63" s="93"/>
      <c r="AK63" s="13"/>
      <c r="AL63" s="1"/>
      <c r="AM63" s="1"/>
      <c r="AN63" s="1"/>
      <c r="AO63" s="13"/>
      <c r="AP63" s="1"/>
    </row>
    <row r="64" spans="1:43" customFormat="1" ht="21.75" customHeight="1" thickBot="1" x14ac:dyDescent="0.3">
      <c r="A64" s="399"/>
      <c r="B64" s="301"/>
      <c r="C64" s="282" t="s">
        <v>79</v>
      </c>
      <c r="D64" s="283"/>
      <c r="E64" s="283"/>
      <c r="F64" s="283"/>
      <c r="G64" s="283"/>
      <c r="H64" s="283"/>
      <c r="I64" s="283"/>
      <c r="J64" s="283"/>
      <c r="K64" s="283"/>
      <c r="L64" s="283"/>
      <c r="M64" s="45">
        <v>40</v>
      </c>
      <c r="N64" s="46" t="s">
        <v>45</v>
      </c>
      <c r="O64" s="100">
        <v>40</v>
      </c>
      <c r="P64" s="101">
        <v>45</v>
      </c>
      <c r="Q64" s="102"/>
      <c r="R64" s="101"/>
      <c r="S64" s="101"/>
      <c r="T64" s="101"/>
      <c r="U64" s="48"/>
      <c r="V64" s="48"/>
      <c r="W64" s="48"/>
      <c r="X64" s="48"/>
      <c r="Y64" s="48"/>
      <c r="Z64" s="50"/>
      <c r="AA64" s="50"/>
      <c r="AB64" s="50"/>
      <c r="AC64" s="51"/>
      <c r="AD64" s="52"/>
      <c r="AE64" s="52"/>
      <c r="AF64" s="52"/>
      <c r="AG64" s="52"/>
      <c r="AH64" s="52"/>
      <c r="AI64" s="44"/>
      <c r="AM64" s="1"/>
    </row>
    <row r="65" spans="1:42" ht="24.75" hidden="1" customHeight="1" x14ac:dyDescent="0.25">
      <c r="A65" s="399"/>
      <c r="B65" s="302">
        <v>10</v>
      </c>
      <c r="C65" s="348"/>
      <c r="D65" s="350"/>
      <c r="E65" s="336"/>
      <c r="F65" s="338"/>
      <c r="G65" s="312"/>
      <c r="H65" s="313"/>
      <c r="I65" s="320"/>
      <c r="J65" s="322"/>
      <c r="K65" s="322"/>
      <c r="L65" s="324"/>
      <c r="M65" s="326"/>
      <c r="N65" s="78"/>
      <c r="O65" s="54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94">
        <f>SUM(O65:Y65)</f>
        <v>0</v>
      </c>
      <c r="AA65" s="342"/>
      <c r="AB65" s="57"/>
      <c r="AC65" s="344"/>
      <c r="AD65" s="18"/>
      <c r="AE65" s="19"/>
      <c r="AF65" s="20"/>
      <c r="AG65" s="21"/>
      <c r="AH65" s="22"/>
      <c r="AJ65" s="13"/>
      <c r="AP65" s="74"/>
    </row>
    <row r="66" spans="1:42" ht="29.25" hidden="1" customHeight="1" thickBot="1" x14ac:dyDescent="0.3">
      <c r="A66" s="399"/>
      <c r="B66" s="303"/>
      <c r="C66" s="349"/>
      <c r="D66" s="351"/>
      <c r="E66" s="337"/>
      <c r="F66" s="339"/>
      <c r="G66" s="314"/>
      <c r="H66" s="315"/>
      <c r="I66" s="321"/>
      <c r="J66" s="323"/>
      <c r="K66" s="323"/>
      <c r="L66" s="325"/>
      <c r="M66" s="327"/>
      <c r="N66" s="24"/>
      <c r="O66" s="5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95">
        <f>SUM(O66:Y66)</f>
        <v>0</v>
      </c>
      <c r="AA66" s="343"/>
      <c r="AB66" s="61"/>
      <c r="AC66" s="345"/>
      <c r="AD66" s="28"/>
      <c r="AE66" s="29"/>
      <c r="AF66" s="30"/>
      <c r="AG66" s="31"/>
      <c r="AH66" s="32"/>
      <c r="AI66" s="103"/>
      <c r="AJ66" s="13"/>
      <c r="AP66" s="74"/>
    </row>
    <row r="67" spans="1:42" ht="24" hidden="1" customHeight="1" x14ac:dyDescent="0.25">
      <c r="A67" s="399"/>
      <c r="B67" s="301" t="s">
        <v>41</v>
      </c>
      <c r="C67" s="282"/>
      <c r="D67" s="283"/>
      <c r="E67" s="283"/>
      <c r="F67" s="283"/>
      <c r="G67" s="283"/>
      <c r="H67" s="283"/>
      <c r="I67" s="283"/>
      <c r="J67" s="283"/>
      <c r="K67" s="283"/>
      <c r="L67" s="283"/>
      <c r="M67" s="35"/>
      <c r="N67" s="36" t="s">
        <v>43</v>
      </c>
      <c r="O67" s="96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98"/>
      <c r="AA67" s="98"/>
      <c r="AB67" s="98"/>
      <c r="AC67" s="99"/>
      <c r="AD67" s="44"/>
      <c r="AE67" s="44"/>
      <c r="AF67" s="44"/>
      <c r="AG67" s="44"/>
      <c r="AH67" s="44"/>
      <c r="AI67" s="103"/>
      <c r="AJ67" s="13"/>
      <c r="AK67" s="74"/>
      <c r="AP67" s="74"/>
    </row>
    <row r="68" spans="1:42" ht="23.25" hidden="1" customHeight="1" thickBot="1" x14ac:dyDescent="0.3">
      <c r="A68" s="399"/>
      <c r="B68" s="301"/>
      <c r="C68" s="282"/>
      <c r="D68" s="283"/>
      <c r="E68" s="283"/>
      <c r="F68" s="283"/>
      <c r="G68" s="283"/>
      <c r="H68" s="283"/>
      <c r="I68" s="283"/>
      <c r="J68" s="283"/>
      <c r="K68" s="283"/>
      <c r="L68" s="283"/>
      <c r="M68" s="45"/>
      <c r="N68" s="46" t="s">
        <v>45</v>
      </c>
      <c r="O68" s="100"/>
      <c r="P68" s="101"/>
      <c r="Q68" s="101"/>
      <c r="R68" s="101"/>
      <c r="S68" s="101"/>
      <c r="T68" s="101"/>
      <c r="U68" s="48"/>
      <c r="V68" s="48"/>
      <c r="W68" s="48"/>
      <c r="X68" s="48"/>
      <c r="Y68" s="48"/>
      <c r="Z68" s="50"/>
      <c r="AA68" s="50"/>
      <c r="AB68" s="50"/>
      <c r="AC68" s="51"/>
      <c r="AD68" s="52"/>
      <c r="AE68" s="52"/>
      <c r="AF68" s="52"/>
      <c r="AG68" s="52"/>
      <c r="AH68" s="52"/>
      <c r="AI68" s="103"/>
      <c r="AJ68" s="13"/>
      <c r="AK68" s="74"/>
    </row>
    <row r="69" spans="1:42" ht="24.75" hidden="1" customHeight="1" x14ac:dyDescent="0.25">
      <c r="A69" s="399"/>
      <c r="B69" s="330" t="s">
        <v>80</v>
      </c>
      <c r="C69" s="332"/>
      <c r="D69" s="334"/>
      <c r="E69" s="336"/>
      <c r="F69" s="338"/>
      <c r="G69" s="312"/>
      <c r="H69" s="313"/>
      <c r="I69" s="320"/>
      <c r="J69" s="322"/>
      <c r="K69" s="104"/>
      <c r="L69" s="324"/>
      <c r="M69" s="326"/>
      <c r="N69" s="14">
        <f>+I69*60*L69/AD69</f>
        <v>0</v>
      </c>
      <c r="O69" s="15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105">
        <f t="shared" ref="Z69:Z70" si="4">SUM(O69:Y69)</f>
        <v>0</v>
      </c>
      <c r="AA69" s="106"/>
      <c r="AB69" s="107"/>
      <c r="AC69" s="340"/>
      <c r="AD69" s="18">
        <v>1</v>
      </c>
      <c r="AE69" s="19" t="e">
        <f>(Z69*AD69)/(COUNT(O69:Y69)*60*I69)</f>
        <v>#DIV/0!</v>
      </c>
      <c r="AF69" s="20">
        <f>N69*AD69</f>
        <v>0</v>
      </c>
      <c r="AG69" s="21">
        <f>I69*COUNT(O69:Y69)*60</f>
        <v>0</v>
      </c>
      <c r="AH69" s="22" t="e">
        <f>AE69/L69</f>
        <v>#DIV/0!</v>
      </c>
      <c r="AI69" s="108"/>
      <c r="AJ69" s="92"/>
      <c r="AK69" s="93"/>
      <c r="AO69" s="34"/>
    </row>
    <row r="70" spans="1:42" ht="24.75" hidden="1" customHeight="1" thickBot="1" x14ac:dyDescent="0.35">
      <c r="A70" s="399"/>
      <c r="B70" s="331"/>
      <c r="C70" s="333"/>
      <c r="D70" s="335"/>
      <c r="E70" s="337"/>
      <c r="F70" s="339"/>
      <c r="G70" s="314"/>
      <c r="H70" s="315"/>
      <c r="I70" s="321"/>
      <c r="J70" s="323"/>
      <c r="K70" s="109"/>
      <c r="L70" s="325"/>
      <c r="M70" s="327"/>
      <c r="N70" s="24" t="s">
        <v>40</v>
      </c>
      <c r="O70" s="110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95">
        <f t="shared" si="4"/>
        <v>0</v>
      </c>
      <c r="AA70" s="112"/>
      <c r="AB70" s="113"/>
      <c r="AC70" s="341"/>
      <c r="AD70" s="28"/>
      <c r="AE70" s="29"/>
      <c r="AF70" s="30"/>
      <c r="AG70" s="31"/>
      <c r="AH70" s="32"/>
      <c r="AJ70" s="13"/>
    </row>
    <row r="71" spans="1:42" ht="24.75" customHeight="1" x14ac:dyDescent="0.25">
      <c r="A71" s="399"/>
      <c r="B71" s="302">
        <v>14</v>
      </c>
      <c r="C71" s="332" t="s">
        <v>81</v>
      </c>
      <c r="D71" s="334" t="s">
        <v>82</v>
      </c>
      <c r="E71" s="336">
        <v>66</v>
      </c>
      <c r="F71" s="338">
        <v>23</v>
      </c>
      <c r="G71" s="312" t="s">
        <v>83</v>
      </c>
      <c r="H71" s="313"/>
      <c r="I71" s="320">
        <v>16</v>
      </c>
      <c r="J71" s="322">
        <v>17</v>
      </c>
      <c r="K71" s="322">
        <v>4</v>
      </c>
      <c r="L71" s="324">
        <v>0.65</v>
      </c>
      <c r="M71" s="326">
        <v>9</v>
      </c>
      <c r="N71" s="418">
        <f>+I71*60*L71/AD71</f>
        <v>51.612903225806456</v>
      </c>
      <c r="O71" s="114">
        <v>47</v>
      </c>
      <c r="P71" s="115">
        <v>46</v>
      </c>
      <c r="Q71" s="115"/>
      <c r="R71" s="115"/>
      <c r="S71" s="115"/>
      <c r="T71" s="115"/>
      <c r="U71" s="54"/>
      <c r="V71" s="54"/>
      <c r="W71" s="54"/>
      <c r="X71" s="54"/>
      <c r="Y71" s="54"/>
      <c r="Z71" s="16">
        <f>SUM(O71:Y71)</f>
        <v>93</v>
      </c>
      <c r="AA71" s="328"/>
      <c r="AB71" s="116">
        <f>30+40+60+65+0</f>
        <v>195</v>
      </c>
      <c r="AC71" s="278"/>
      <c r="AD71" s="18">
        <v>12.09</v>
      </c>
      <c r="AE71" s="19">
        <f>(Z71*AD71)/(COUNT(O71:Y71)*60*I71)</f>
        <v>0.58560937499999999</v>
      </c>
      <c r="AF71" s="20">
        <f>N71*AD71</f>
        <v>624</v>
      </c>
      <c r="AG71" s="21">
        <f>I71*COUNT(O71:Y71)*60</f>
        <v>1920</v>
      </c>
      <c r="AH71" s="117">
        <f>AE71/L71</f>
        <v>0.90093749999999995</v>
      </c>
      <c r="AI71" s="118"/>
      <c r="AJ71" s="23">
        <f>L71*I71</f>
        <v>10.4</v>
      </c>
      <c r="AM71" s="74"/>
      <c r="AN71" s="74"/>
      <c r="AO71" s="74"/>
    </row>
    <row r="72" spans="1:42" ht="24.75" customHeight="1" thickBot="1" x14ac:dyDescent="0.3">
      <c r="A72" s="399"/>
      <c r="B72" s="303"/>
      <c r="C72" s="333"/>
      <c r="D72" s="335"/>
      <c r="E72" s="337"/>
      <c r="F72" s="339"/>
      <c r="G72" s="314"/>
      <c r="H72" s="315"/>
      <c r="I72" s="321"/>
      <c r="J72" s="323"/>
      <c r="K72" s="323"/>
      <c r="L72" s="325"/>
      <c r="M72" s="327"/>
      <c r="N72" s="24" t="s">
        <v>40</v>
      </c>
      <c r="O72" s="119">
        <v>4</v>
      </c>
      <c r="P72" s="59">
        <v>3</v>
      </c>
      <c r="Q72" s="59"/>
      <c r="R72" s="59"/>
      <c r="S72" s="59"/>
      <c r="T72" s="59"/>
      <c r="U72" s="58"/>
      <c r="V72" s="58"/>
      <c r="W72" s="58"/>
      <c r="X72" s="58"/>
      <c r="Y72" s="58"/>
      <c r="Z72" s="76">
        <f>SUM(O72:Y72)</f>
        <v>7</v>
      </c>
      <c r="AA72" s="329"/>
      <c r="AB72" s="61">
        <f>COUNTIF(O71:Y71,0.01)</f>
        <v>0</v>
      </c>
      <c r="AC72" s="279"/>
      <c r="AD72" s="28"/>
      <c r="AE72" s="29"/>
      <c r="AF72" s="30"/>
      <c r="AG72" s="31"/>
      <c r="AH72" s="32"/>
      <c r="AM72" s="74"/>
      <c r="AN72" s="120"/>
      <c r="AO72" s="120"/>
      <c r="AP72" s="120"/>
    </row>
    <row r="73" spans="1:42" customFormat="1" ht="22.5" customHeight="1" thickBot="1" x14ac:dyDescent="0.3">
      <c r="A73" s="399"/>
      <c r="B73" s="301" t="s">
        <v>41</v>
      </c>
      <c r="C73" s="284" t="s">
        <v>55</v>
      </c>
      <c r="D73" s="285"/>
      <c r="E73" s="285"/>
      <c r="F73" s="285"/>
      <c r="G73" s="285"/>
      <c r="H73" s="285"/>
      <c r="I73" s="285"/>
      <c r="J73" s="285"/>
      <c r="K73" s="285"/>
      <c r="L73" s="285"/>
      <c r="M73" s="35">
        <v>45</v>
      </c>
      <c r="N73" s="36" t="s">
        <v>84</v>
      </c>
      <c r="O73" s="96">
        <v>70</v>
      </c>
      <c r="P73" s="96">
        <v>65</v>
      </c>
      <c r="Q73" s="88"/>
      <c r="R73" s="88"/>
      <c r="S73" s="88"/>
      <c r="T73" s="88"/>
      <c r="U73" s="88"/>
      <c r="V73" s="88"/>
      <c r="W73" s="88"/>
      <c r="X73" s="88"/>
      <c r="Y73" s="88"/>
      <c r="Z73" s="56"/>
      <c r="AA73" s="98"/>
      <c r="AB73" s="98"/>
      <c r="AC73" s="121"/>
      <c r="AD73" s="44"/>
      <c r="AE73" s="44"/>
      <c r="AF73" s="44"/>
      <c r="AG73" s="44"/>
      <c r="AH73" s="70"/>
      <c r="AI73" s="44"/>
    </row>
    <row r="74" spans="1:42" customFormat="1" ht="22.5" customHeight="1" thickBot="1" x14ac:dyDescent="0.3">
      <c r="A74" s="399"/>
      <c r="B74" s="301"/>
      <c r="C74" s="284"/>
      <c r="D74" s="285"/>
      <c r="E74" s="285"/>
      <c r="F74" s="285"/>
      <c r="G74" s="285"/>
      <c r="H74" s="285"/>
      <c r="I74" s="285"/>
      <c r="J74" s="285"/>
      <c r="K74" s="285"/>
      <c r="L74" s="285"/>
      <c r="M74" s="45"/>
      <c r="N74" s="46" t="s">
        <v>45</v>
      </c>
      <c r="O74" s="122">
        <v>38</v>
      </c>
      <c r="P74" s="89">
        <v>40</v>
      </c>
      <c r="Q74" s="89"/>
      <c r="R74" s="89"/>
      <c r="S74" s="89"/>
      <c r="T74" s="89"/>
      <c r="U74" s="89"/>
      <c r="V74" s="89"/>
      <c r="W74" s="89"/>
      <c r="X74" s="89"/>
      <c r="Y74" s="89"/>
      <c r="Z74" s="56"/>
      <c r="AA74" s="123"/>
      <c r="AB74" s="123"/>
      <c r="AC74" s="124"/>
      <c r="AD74" s="44"/>
      <c r="AE74" s="44"/>
      <c r="AF74" s="44"/>
      <c r="AG74" s="44"/>
      <c r="AH74" s="70"/>
      <c r="AI74" s="44"/>
    </row>
    <row r="75" spans="1:42" ht="24.75" hidden="1" customHeight="1" x14ac:dyDescent="0.25">
      <c r="A75" s="399"/>
      <c r="B75" s="330">
        <v>14</v>
      </c>
      <c r="C75" s="332"/>
      <c r="D75" s="334"/>
      <c r="E75" s="336"/>
      <c r="F75" s="338"/>
      <c r="G75" s="312"/>
      <c r="H75" s="313"/>
      <c r="I75" s="320"/>
      <c r="J75" s="322"/>
      <c r="K75" s="322"/>
      <c r="L75" s="324"/>
      <c r="M75" s="326"/>
      <c r="N75" s="14"/>
      <c r="O75" s="114"/>
      <c r="P75" s="115"/>
      <c r="Q75" s="115"/>
      <c r="R75" s="115"/>
      <c r="S75" s="115"/>
      <c r="T75" s="115"/>
      <c r="U75" s="54"/>
      <c r="V75" s="54"/>
      <c r="W75" s="54"/>
      <c r="X75" s="54"/>
      <c r="Y75" s="54"/>
      <c r="Z75" s="16">
        <f>SUM(O75:Y75)</f>
        <v>0</v>
      </c>
      <c r="AA75" s="328"/>
      <c r="AB75" s="116"/>
      <c r="AC75" s="278" t="s">
        <v>85</v>
      </c>
      <c r="AD75" s="18"/>
      <c r="AE75" s="19"/>
      <c r="AF75" s="20">
        <f>N75*AD75</f>
        <v>0</v>
      </c>
      <c r="AG75" s="21">
        <f>I75*COUNT(O75:Y75)*60</f>
        <v>0</v>
      </c>
      <c r="AH75" s="117"/>
      <c r="AI75" s="108"/>
      <c r="AJ75" s="92"/>
      <c r="AK75" s="93"/>
      <c r="AO75" s="34"/>
    </row>
    <row r="76" spans="1:42" ht="24.75" hidden="1" customHeight="1" thickBot="1" x14ac:dyDescent="0.3">
      <c r="A76" s="399"/>
      <c r="B76" s="331"/>
      <c r="C76" s="333"/>
      <c r="D76" s="335"/>
      <c r="E76" s="337"/>
      <c r="F76" s="339"/>
      <c r="G76" s="314"/>
      <c r="H76" s="315"/>
      <c r="I76" s="321"/>
      <c r="J76" s="323"/>
      <c r="K76" s="323"/>
      <c r="L76" s="325"/>
      <c r="M76" s="327"/>
      <c r="N76" s="24"/>
      <c r="O76" s="119"/>
      <c r="P76" s="59"/>
      <c r="Q76" s="59"/>
      <c r="R76" s="59"/>
      <c r="S76" s="59"/>
      <c r="T76" s="59"/>
      <c r="U76" s="58"/>
      <c r="V76" s="58"/>
      <c r="W76" s="58"/>
      <c r="X76" s="58"/>
      <c r="Y76" s="58"/>
      <c r="Z76" s="76">
        <f>SUM(O76:Y76)</f>
        <v>0</v>
      </c>
      <c r="AA76" s="329"/>
      <c r="AB76" s="61">
        <f>COUNTIF(O75:Y75,0.01)</f>
        <v>0</v>
      </c>
      <c r="AC76" s="279"/>
      <c r="AD76" s="28"/>
      <c r="AE76" s="29"/>
      <c r="AF76" s="30"/>
      <c r="AG76" s="31"/>
      <c r="AH76" s="32"/>
      <c r="AJ76" s="13"/>
    </row>
    <row r="77" spans="1:42" ht="21.75" hidden="1" customHeight="1" thickBot="1" x14ac:dyDescent="0.3">
      <c r="A77" s="399"/>
      <c r="B77" s="301" t="s">
        <v>41</v>
      </c>
      <c r="C77" s="318"/>
      <c r="D77" s="319"/>
      <c r="E77" s="319"/>
      <c r="F77" s="319"/>
      <c r="G77" s="319"/>
      <c r="H77" s="319"/>
      <c r="I77" s="319"/>
      <c r="J77" s="319"/>
      <c r="K77" s="319"/>
      <c r="L77" s="319"/>
      <c r="M77" s="35"/>
      <c r="N77" s="36" t="s">
        <v>43</v>
      </c>
      <c r="O77" s="96"/>
      <c r="P77" s="96"/>
      <c r="Q77" s="88"/>
      <c r="R77" s="88"/>
      <c r="S77" s="88"/>
      <c r="T77" s="88"/>
      <c r="U77" s="88"/>
      <c r="V77" s="88"/>
      <c r="W77" s="88"/>
      <c r="X77" s="88"/>
      <c r="Y77" s="88"/>
      <c r="Z77" s="56"/>
      <c r="AA77" s="98"/>
      <c r="AB77" s="98"/>
      <c r="AC77" s="121"/>
      <c r="AD77" s="44"/>
      <c r="AE77" s="44"/>
      <c r="AF77" s="44"/>
      <c r="AG77" s="44"/>
      <c r="AH77" s="70"/>
      <c r="AJ77" s="13"/>
    </row>
    <row r="78" spans="1:42" ht="21.75" hidden="1" customHeight="1" thickBot="1" x14ac:dyDescent="0.3">
      <c r="A78" s="399"/>
      <c r="B78" s="301"/>
      <c r="C78" s="284"/>
      <c r="D78" s="285"/>
      <c r="E78" s="285"/>
      <c r="F78" s="285"/>
      <c r="G78" s="285"/>
      <c r="H78" s="285"/>
      <c r="I78" s="285"/>
      <c r="J78" s="285"/>
      <c r="K78" s="285"/>
      <c r="L78" s="285"/>
      <c r="M78" s="45"/>
      <c r="N78" s="46" t="s">
        <v>45</v>
      </c>
      <c r="O78" s="122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56"/>
      <c r="AA78" s="123"/>
      <c r="AB78" s="123"/>
      <c r="AC78" s="124"/>
      <c r="AD78" s="44"/>
      <c r="AE78" s="44"/>
      <c r="AF78" s="44"/>
      <c r="AG78" s="44"/>
      <c r="AH78" s="70"/>
      <c r="AJ78" s="13"/>
    </row>
    <row r="79" spans="1:42" ht="24.75" hidden="1" customHeight="1" x14ac:dyDescent="0.25">
      <c r="A79" s="399"/>
      <c r="B79" s="302"/>
      <c r="C79" s="304"/>
      <c r="D79" s="306"/>
      <c r="E79" s="308"/>
      <c r="F79" s="310"/>
      <c r="G79" s="312"/>
      <c r="H79" s="313"/>
      <c r="I79" s="292"/>
      <c r="J79" s="292"/>
      <c r="K79" s="292"/>
      <c r="L79" s="294"/>
      <c r="M79" s="296"/>
      <c r="N79" s="14">
        <f>+I79*60*L79/AD79</f>
        <v>0</v>
      </c>
      <c r="O79" s="114"/>
      <c r="P79" s="115"/>
      <c r="Q79" s="115"/>
      <c r="R79" s="115"/>
      <c r="S79" s="115"/>
      <c r="T79" s="115"/>
      <c r="U79" s="54"/>
      <c r="V79" s="54"/>
      <c r="W79" s="54"/>
      <c r="X79" s="54"/>
      <c r="Y79" s="54"/>
      <c r="Z79" s="56">
        <f>SUM(O79:Y79)</f>
        <v>0</v>
      </c>
      <c r="AA79" s="316"/>
      <c r="AB79" s="125"/>
      <c r="AC79" s="299"/>
      <c r="AD79" s="18">
        <v>33.32</v>
      </c>
      <c r="AE79" s="19" t="e">
        <f>(Z79*AD79)/(COUNT(O79:Y79)*60*I79)</f>
        <v>#DIV/0!</v>
      </c>
      <c r="AF79" s="20">
        <f>N79*AD79</f>
        <v>0</v>
      </c>
      <c r="AG79" s="21">
        <f>I79*COUNT(O79:Y79)*60</f>
        <v>0</v>
      </c>
      <c r="AH79" s="117" t="e">
        <f>AE79/L79</f>
        <v>#DIV/0!</v>
      </c>
      <c r="AI79" s="126"/>
      <c r="AJ79" s="13"/>
      <c r="AN79" s="127"/>
      <c r="AO79" s="127"/>
      <c r="AP79" s="127"/>
    </row>
    <row r="80" spans="1:42" ht="24.75" hidden="1" customHeight="1" thickBot="1" x14ac:dyDescent="0.3">
      <c r="A80" s="399"/>
      <c r="B80" s="303"/>
      <c r="C80" s="305"/>
      <c r="D80" s="307"/>
      <c r="E80" s="309"/>
      <c r="F80" s="311"/>
      <c r="G80" s="314"/>
      <c r="H80" s="315"/>
      <c r="I80" s="293"/>
      <c r="J80" s="293"/>
      <c r="K80" s="293"/>
      <c r="L80" s="295"/>
      <c r="M80" s="297"/>
      <c r="N80" s="24" t="s">
        <v>40</v>
      </c>
      <c r="O80" s="119"/>
      <c r="P80" s="59"/>
      <c r="Q80" s="59"/>
      <c r="R80" s="59"/>
      <c r="S80" s="59"/>
      <c r="T80" s="59"/>
      <c r="U80" s="58"/>
      <c r="V80" s="58"/>
      <c r="W80" s="58"/>
      <c r="X80" s="58"/>
      <c r="Y80" s="58"/>
      <c r="Z80" s="60">
        <f>SUM(O80:Y80)</f>
        <v>0</v>
      </c>
      <c r="AA80" s="317"/>
      <c r="AB80" s="128">
        <f>COUNTIF(O79:Y79,0.01)</f>
        <v>0</v>
      </c>
      <c r="AC80" s="300"/>
      <c r="AD80" s="28"/>
      <c r="AE80" s="29"/>
      <c r="AF80" s="30"/>
      <c r="AG80" s="31"/>
      <c r="AH80" s="32"/>
      <c r="AJ80" s="13"/>
      <c r="AM80" s="129"/>
    </row>
    <row r="81" spans="1:41" customFormat="1" ht="22.5" hidden="1" customHeight="1" thickBot="1" x14ac:dyDescent="0.3">
      <c r="A81" s="399"/>
      <c r="B81" s="301" t="s">
        <v>41</v>
      </c>
      <c r="C81" s="282"/>
      <c r="D81" s="283"/>
      <c r="E81" s="283"/>
      <c r="F81" s="283"/>
      <c r="G81" s="283"/>
      <c r="H81" s="283"/>
      <c r="I81" s="283"/>
      <c r="J81" s="283"/>
      <c r="K81" s="283"/>
      <c r="L81" s="283"/>
      <c r="M81" s="35"/>
      <c r="N81" s="36" t="s">
        <v>43</v>
      </c>
      <c r="O81" s="96"/>
      <c r="P81" s="96"/>
      <c r="Q81" s="88"/>
      <c r="R81" s="88"/>
      <c r="S81" s="88"/>
      <c r="T81" s="88"/>
      <c r="U81" s="88"/>
      <c r="V81" s="88"/>
      <c r="W81" s="88"/>
      <c r="X81" s="88"/>
      <c r="Y81" s="88"/>
      <c r="Z81" s="16"/>
      <c r="AA81" s="98"/>
      <c r="AB81" s="98"/>
      <c r="AC81" s="121"/>
      <c r="AD81" s="44"/>
      <c r="AE81" s="44"/>
      <c r="AF81" s="44"/>
      <c r="AG81" s="44"/>
      <c r="AH81" s="70"/>
      <c r="AI81" s="44"/>
    </row>
    <row r="82" spans="1:41" customFormat="1" ht="22.5" hidden="1" customHeight="1" thickBot="1" x14ac:dyDescent="0.3">
      <c r="A82" s="399"/>
      <c r="B82" s="301"/>
      <c r="C82" s="282"/>
      <c r="D82" s="283"/>
      <c r="E82" s="283"/>
      <c r="F82" s="283"/>
      <c r="G82" s="283"/>
      <c r="H82" s="283"/>
      <c r="I82" s="283"/>
      <c r="J82" s="283"/>
      <c r="K82" s="283"/>
      <c r="L82" s="283"/>
      <c r="M82" s="45"/>
      <c r="N82" s="130" t="s">
        <v>45</v>
      </c>
      <c r="O82" s="122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56"/>
      <c r="AA82" s="123"/>
      <c r="AB82" s="123"/>
      <c r="AC82" s="124"/>
      <c r="AD82" s="44"/>
      <c r="AE82" s="44"/>
      <c r="AF82" s="44"/>
      <c r="AG82" s="44"/>
      <c r="AH82" s="70"/>
      <c r="AI82" s="44"/>
    </row>
    <row r="83" spans="1:41" ht="24.75" customHeight="1" x14ac:dyDescent="0.25">
      <c r="A83" s="399"/>
      <c r="B83" s="302">
        <v>15</v>
      </c>
      <c r="C83" s="304" t="s">
        <v>37</v>
      </c>
      <c r="D83" s="306" t="s">
        <v>38</v>
      </c>
      <c r="E83" s="308">
        <v>53</v>
      </c>
      <c r="F83" s="310">
        <v>38</v>
      </c>
      <c r="G83" s="312" t="s">
        <v>86</v>
      </c>
      <c r="H83" s="313"/>
      <c r="I83" s="292">
        <v>40</v>
      </c>
      <c r="J83" s="292">
        <v>8</v>
      </c>
      <c r="K83" s="292">
        <v>1</v>
      </c>
      <c r="L83" s="294">
        <v>0.6</v>
      </c>
      <c r="M83" s="296">
        <v>6</v>
      </c>
      <c r="N83" s="418">
        <f>+I83*60*L83/AD83</f>
        <v>60.606060606060602</v>
      </c>
      <c r="O83" s="131">
        <v>55</v>
      </c>
      <c r="P83" s="115">
        <v>60</v>
      </c>
      <c r="Q83" s="115"/>
      <c r="R83" s="115"/>
      <c r="S83" s="115"/>
      <c r="T83" s="115"/>
      <c r="U83" s="115"/>
      <c r="V83" s="115"/>
      <c r="W83" s="115"/>
      <c r="X83" s="115"/>
      <c r="Y83" s="115"/>
      <c r="Z83" s="67">
        <f>SUM(O83:Y83)</f>
        <v>115</v>
      </c>
      <c r="AA83" s="298"/>
      <c r="AB83" s="125">
        <f>17+0+55+30+30</f>
        <v>132</v>
      </c>
      <c r="AC83" s="278"/>
      <c r="AD83" s="18">
        <v>23.76</v>
      </c>
      <c r="AE83" s="19">
        <f>(Z83*AD83)/(COUNT(O83:Y83)*60*I83)</f>
        <v>0.56925000000000003</v>
      </c>
      <c r="AF83" s="20">
        <f>N83*AD83</f>
        <v>1440</v>
      </c>
      <c r="AG83" s="21">
        <f>I83*COUNT(O83:Y83)*60</f>
        <v>4800</v>
      </c>
      <c r="AH83" s="22">
        <f>AE83/L83</f>
        <v>0.94875000000000009</v>
      </c>
      <c r="AI83" s="132"/>
      <c r="AJ83" s="23">
        <f>L83*I83</f>
        <v>24</v>
      </c>
      <c r="AN83" s="34"/>
    </row>
    <row r="84" spans="1:41" ht="24.75" customHeight="1" thickBot="1" x14ac:dyDescent="0.3">
      <c r="A84" s="399"/>
      <c r="B84" s="303"/>
      <c r="C84" s="305"/>
      <c r="D84" s="307"/>
      <c r="E84" s="309"/>
      <c r="F84" s="311"/>
      <c r="G84" s="314"/>
      <c r="H84" s="315"/>
      <c r="I84" s="293"/>
      <c r="J84" s="293"/>
      <c r="K84" s="293"/>
      <c r="L84" s="295"/>
      <c r="M84" s="297"/>
      <c r="N84" s="24" t="s">
        <v>40</v>
      </c>
      <c r="O84" s="58">
        <v>6</v>
      </c>
      <c r="P84" s="59">
        <v>5</v>
      </c>
      <c r="Q84" s="59"/>
      <c r="R84" s="59"/>
      <c r="S84" s="59"/>
      <c r="T84" s="59"/>
      <c r="U84" s="59"/>
      <c r="V84" s="59"/>
      <c r="W84" s="59"/>
      <c r="X84" s="59"/>
      <c r="Y84" s="59"/>
      <c r="Z84" s="60">
        <f>SUM(O84:Y84)</f>
        <v>11</v>
      </c>
      <c r="AA84" s="298"/>
      <c r="AB84" s="128">
        <f>COUNTIF(O83:Y83,0.01)</f>
        <v>0</v>
      </c>
      <c r="AC84" s="279"/>
      <c r="AD84" s="28"/>
      <c r="AE84" s="29"/>
      <c r="AF84" s="30"/>
      <c r="AG84" s="31"/>
      <c r="AH84" s="32"/>
      <c r="AI84" s="103"/>
      <c r="AJ84" s="133"/>
      <c r="AK84" s="23"/>
      <c r="AL84" s="133"/>
      <c r="AM84" s="134"/>
    </row>
    <row r="85" spans="1:41" customFormat="1" ht="27" customHeight="1" x14ac:dyDescent="0.25">
      <c r="A85" s="399"/>
      <c r="B85" s="280" t="s">
        <v>41</v>
      </c>
      <c r="C85" s="282" t="s">
        <v>87</v>
      </c>
      <c r="D85" s="283"/>
      <c r="E85" s="283"/>
      <c r="F85" s="283"/>
      <c r="G85" s="283"/>
      <c r="H85" s="283"/>
      <c r="I85" s="283"/>
      <c r="J85" s="283"/>
      <c r="K85" s="283"/>
      <c r="L85" s="283"/>
      <c r="M85" s="35">
        <v>70</v>
      </c>
      <c r="N85" s="36" t="s">
        <v>43</v>
      </c>
      <c r="O85" s="37">
        <v>40</v>
      </c>
      <c r="P85" s="38">
        <v>35</v>
      </c>
      <c r="Q85" s="38"/>
      <c r="R85" s="38"/>
      <c r="S85" s="38"/>
      <c r="T85" s="38"/>
      <c r="U85" s="41"/>
      <c r="V85" s="38"/>
      <c r="W85" s="38"/>
      <c r="X85" s="38"/>
      <c r="Y85" s="38"/>
      <c r="Z85" s="42"/>
      <c r="AA85" s="42"/>
      <c r="AB85" s="42"/>
      <c r="AC85" s="135"/>
      <c r="AD85" s="44"/>
      <c r="AE85" s="44"/>
      <c r="AF85" s="44"/>
      <c r="AG85" s="44"/>
      <c r="AH85" s="44"/>
      <c r="AI85" s="44"/>
      <c r="AJ85">
        <f>SUM(AJ5:AJ83)</f>
        <v>206.55</v>
      </c>
    </row>
    <row r="86" spans="1:41" customFormat="1" ht="22.5" customHeight="1" thickBot="1" x14ac:dyDescent="0.3">
      <c r="A86" s="399"/>
      <c r="B86" s="281"/>
      <c r="C86" s="284"/>
      <c r="D86" s="285"/>
      <c r="E86" s="285"/>
      <c r="F86" s="285"/>
      <c r="G86" s="285"/>
      <c r="H86" s="285"/>
      <c r="I86" s="285"/>
      <c r="J86" s="285"/>
      <c r="K86" s="285"/>
      <c r="L86" s="285"/>
      <c r="M86" s="45"/>
      <c r="N86" s="46" t="s">
        <v>45</v>
      </c>
      <c r="O86" s="122">
        <v>40</v>
      </c>
      <c r="P86" s="89">
        <v>55</v>
      </c>
      <c r="Q86" s="89"/>
      <c r="R86" s="89"/>
      <c r="S86" s="89"/>
      <c r="T86" s="89"/>
      <c r="U86" s="89"/>
      <c r="V86" s="89"/>
      <c r="W86" s="89"/>
      <c r="X86" s="89"/>
      <c r="Y86" s="89"/>
      <c r="Z86" s="123"/>
      <c r="AA86" s="123"/>
      <c r="AB86" s="123"/>
      <c r="AC86" s="124"/>
      <c r="AD86" s="44"/>
      <c r="AE86" s="44"/>
      <c r="AF86" s="44"/>
      <c r="AG86" s="44"/>
      <c r="AH86" s="44"/>
      <c r="AI86" s="44"/>
      <c r="AJ86" s="136">
        <f>AJ85/I97</f>
        <v>0.60750000000000004</v>
      </c>
    </row>
    <row r="87" spans="1:41" ht="28.5" customHeight="1" x14ac:dyDescent="0.55000000000000004">
      <c r="A87" s="399"/>
      <c r="B87" s="286" t="s">
        <v>88</v>
      </c>
      <c r="C87" s="137" t="s">
        <v>71</v>
      </c>
      <c r="D87" s="287" t="s">
        <v>38</v>
      </c>
      <c r="E87" s="288"/>
      <c r="F87" s="289"/>
      <c r="G87" s="138"/>
      <c r="H87" s="139"/>
      <c r="I87" s="140"/>
      <c r="J87" s="141">
        <v>26</v>
      </c>
      <c r="K87" s="142">
        <v>5</v>
      </c>
      <c r="L87" s="143"/>
      <c r="M87" s="144"/>
      <c r="N87" s="14">
        <f t="shared" ref="N87:N95" si="5">J87*55/8</f>
        <v>178.75</v>
      </c>
      <c r="O87" s="145">
        <v>80</v>
      </c>
      <c r="P87" s="146">
        <v>100</v>
      </c>
      <c r="Q87" s="146"/>
      <c r="R87" s="146"/>
      <c r="S87" s="146"/>
      <c r="T87" s="146"/>
      <c r="U87" s="146"/>
      <c r="V87" s="146"/>
      <c r="W87" s="146"/>
      <c r="X87" s="146"/>
      <c r="Y87" s="146"/>
      <c r="Z87" s="147">
        <f>SUM(O87:Y87)</f>
        <v>180</v>
      </c>
      <c r="AA87" s="148"/>
      <c r="AB87" s="290"/>
      <c r="AC87" s="291"/>
      <c r="AD87" s="74"/>
      <c r="AE87" s="74"/>
      <c r="AF87" s="74"/>
      <c r="AG87" s="74"/>
      <c r="AH87" s="74"/>
      <c r="AI87" s="74"/>
      <c r="AJ87" s="149"/>
      <c r="AM87" s="150"/>
      <c r="AN87" s="151"/>
      <c r="AO87" s="13"/>
    </row>
    <row r="88" spans="1:41" ht="34.5" customHeight="1" x14ac:dyDescent="0.55000000000000004">
      <c r="A88" s="399"/>
      <c r="B88" s="243"/>
      <c r="C88" s="152"/>
      <c r="D88" s="244"/>
      <c r="E88" s="245"/>
      <c r="F88" s="246"/>
      <c r="G88" s="153"/>
      <c r="H88" s="154"/>
      <c r="I88" s="155"/>
      <c r="J88" s="156"/>
      <c r="K88" s="157"/>
      <c r="L88" s="158"/>
      <c r="M88" s="159"/>
      <c r="N88" s="160">
        <f t="shared" si="5"/>
        <v>0</v>
      </c>
      <c r="O88" s="161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3">
        <f>SUM(O88:Y88)</f>
        <v>0</v>
      </c>
      <c r="AA88" s="164"/>
      <c r="AB88" s="265"/>
      <c r="AC88" s="266"/>
      <c r="AD88" s="74"/>
      <c r="AE88" s="74"/>
      <c r="AF88" s="74"/>
      <c r="AG88" s="74"/>
      <c r="AH88" s="74"/>
      <c r="AI88" s="74"/>
      <c r="AJ88" s="149"/>
      <c r="AM88" s="150"/>
      <c r="AN88" s="151"/>
      <c r="AO88" s="13"/>
    </row>
    <row r="89" spans="1:41" ht="38.25" customHeight="1" x14ac:dyDescent="0.55000000000000004">
      <c r="A89" s="399"/>
      <c r="B89" s="243"/>
      <c r="C89" s="165"/>
      <c r="D89" s="244"/>
      <c r="E89" s="245"/>
      <c r="F89" s="246"/>
      <c r="G89" s="166"/>
      <c r="H89" s="167"/>
      <c r="I89" s="168"/>
      <c r="J89" s="156"/>
      <c r="K89" s="157"/>
      <c r="L89" s="158"/>
      <c r="M89" s="159"/>
      <c r="N89" s="169">
        <f t="shared" si="5"/>
        <v>0</v>
      </c>
      <c r="O89" s="170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2">
        <f t="shared" ref="Z89:Z93" si="6">SUM(O89:Y89)</f>
        <v>0</v>
      </c>
      <c r="AA89" s="173"/>
      <c r="AB89" s="263"/>
      <c r="AC89" s="264"/>
      <c r="AD89" s="74"/>
      <c r="AE89" s="74"/>
      <c r="AF89" s="74"/>
      <c r="AG89" s="74"/>
      <c r="AH89" s="74"/>
      <c r="AI89" s="74"/>
      <c r="AJ89" s="149"/>
      <c r="AM89" s="150"/>
      <c r="AN89" s="151"/>
      <c r="AO89" s="13"/>
    </row>
    <row r="90" spans="1:41" ht="34.5" customHeight="1" thickBot="1" x14ac:dyDescent="0.6">
      <c r="A90" s="399"/>
      <c r="B90" s="174"/>
      <c r="C90" s="175"/>
      <c r="D90" s="244"/>
      <c r="E90" s="245"/>
      <c r="F90" s="246"/>
      <c r="G90" s="153"/>
      <c r="H90" s="154"/>
      <c r="I90" s="155"/>
      <c r="J90" s="156"/>
      <c r="K90" s="157"/>
      <c r="L90" s="158"/>
      <c r="M90" s="159"/>
      <c r="N90" s="169"/>
      <c r="O90" s="170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2">
        <f t="shared" si="6"/>
        <v>0</v>
      </c>
      <c r="AA90" s="173"/>
      <c r="AB90" s="265"/>
      <c r="AC90" s="266"/>
      <c r="AD90" s="74"/>
      <c r="AE90" s="74"/>
      <c r="AF90" s="74"/>
      <c r="AG90" s="74"/>
      <c r="AH90" s="74"/>
      <c r="AI90" s="74"/>
      <c r="AJ90" s="149"/>
      <c r="AM90" s="150"/>
      <c r="AN90" s="151"/>
      <c r="AO90" s="13"/>
    </row>
    <row r="91" spans="1:41" s="70" customFormat="1" ht="45.75" hidden="1" customHeight="1" x14ac:dyDescent="0.55000000000000004">
      <c r="A91" s="399"/>
      <c r="B91" s="242" t="s">
        <v>89</v>
      </c>
      <c r="C91" s="152"/>
      <c r="D91" s="268"/>
      <c r="E91" s="269"/>
      <c r="F91" s="270"/>
      <c r="G91" s="153"/>
      <c r="H91" s="154"/>
      <c r="I91" s="155"/>
      <c r="J91" s="176"/>
      <c r="K91" s="156"/>
      <c r="L91" s="158"/>
      <c r="M91" s="159"/>
      <c r="N91" s="160">
        <f>J91*55/8</f>
        <v>0</v>
      </c>
      <c r="O91" s="161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77">
        <f t="shared" si="6"/>
        <v>0</v>
      </c>
      <c r="AA91" s="164"/>
      <c r="AB91" s="263"/>
      <c r="AC91" s="264"/>
      <c r="AD91" s="178"/>
      <c r="AE91" s="178"/>
      <c r="AF91" s="178"/>
      <c r="AG91" s="178"/>
      <c r="AH91" s="178"/>
      <c r="AI91" s="178"/>
      <c r="AJ91" s="179"/>
      <c r="AM91" s="180"/>
      <c r="AN91" s="181"/>
      <c r="AO91" s="182"/>
    </row>
    <row r="92" spans="1:41" s="70" customFormat="1" ht="45.75" hidden="1" customHeight="1" x14ac:dyDescent="0.3">
      <c r="A92" s="399"/>
      <c r="B92" s="243"/>
      <c r="C92" s="183"/>
      <c r="D92" s="268"/>
      <c r="E92" s="269"/>
      <c r="F92" s="270"/>
      <c r="G92" s="153"/>
      <c r="H92" s="154"/>
      <c r="I92" s="184"/>
      <c r="J92" s="176"/>
      <c r="K92" s="156"/>
      <c r="L92" s="158"/>
      <c r="M92" s="159"/>
      <c r="N92" s="160">
        <f>J92*55/8</f>
        <v>0</v>
      </c>
      <c r="O92" s="185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77">
        <f t="shared" si="6"/>
        <v>0</v>
      </c>
      <c r="AA92" s="187"/>
      <c r="AB92" s="271"/>
      <c r="AC92" s="272"/>
      <c r="AD92" s="178"/>
      <c r="AE92" s="178"/>
      <c r="AF92" s="178"/>
      <c r="AG92" s="178"/>
      <c r="AH92" s="178"/>
      <c r="AI92" s="178"/>
      <c r="AJ92" s="179"/>
      <c r="AM92" s="180"/>
      <c r="AN92" s="181"/>
      <c r="AO92" s="182"/>
    </row>
    <row r="93" spans="1:41" ht="45.75" hidden="1" customHeight="1" thickBot="1" x14ac:dyDescent="0.35">
      <c r="A93" s="399"/>
      <c r="B93" s="267"/>
      <c r="C93" s="175"/>
      <c r="D93" s="273"/>
      <c r="E93" s="274"/>
      <c r="F93" s="275"/>
      <c r="G93" s="166"/>
      <c r="H93" s="167"/>
      <c r="I93" s="158"/>
      <c r="J93" s="188"/>
      <c r="K93" s="156"/>
      <c r="L93" s="158"/>
      <c r="M93" s="159"/>
      <c r="N93" s="189">
        <f>J93*55/8</f>
        <v>0</v>
      </c>
      <c r="O93" s="161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90">
        <f t="shared" si="6"/>
        <v>0</v>
      </c>
      <c r="AA93" s="191"/>
      <c r="AB93" s="276"/>
      <c r="AC93" s="277"/>
      <c r="AD93" s="74"/>
      <c r="AE93" s="74"/>
      <c r="AF93" s="74"/>
      <c r="AG93" s="74"/>
      <c r="AH93" s="74"/>
      <c r="AI93" s="74"/>
      <c r="AJ93" s="149"/>
      <c r="AM93" s="150"/>
      <c r="AN93" s="151"/>
      <c r="AO93" s="13"/>
    </row>
    <row r="94" spans="1:41" ht="36" hidden="1" customHeight="1" x14ac:dyDescent="0.3">
      <c r="A94" s="399"/>
      <c r="B94" s="242" t="s">
        <v>90</v>
      </c>
      <c r="C94" s="175"/>
      <c r="D94" s="244"/>
      <c r="E94" s="245"/>
      <c r="F94" s="246"/>
      <c r="G94" s="166"/>
      <c r="H94" s="167"/>
      <c r="I94" s="168"/>
      <c r="J94" s="156"/>
      <c r="K94" s="157"/>
      <c r="L94" s="158"/>
      <c r="M94" s="159"/>
      <c r="N94" s="160">
        <f t="shared" si="5"/>
        <v>0</v>
      </c>
      <c r="O94" s="161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77">
        <f>SUM(O94:Y94)</f>
        <v>0</v>
      </c>
      <c r="AA94" s="192"/>
      <c r="AB94" s="247"/>
      <c r="AC94" s="248"/>
      <c r="AD94" s="74"/>
      <c r="AE94" s="74"/>
      <c r="AF94" s="74"/>
      <c r="AG94" s="74"/>
      <c r="AH94" s="74"/>
      <c r="AI94" s="74"/>
      <c r="AJ94" s="149"/>
      <c r="AM94" s="150"/>
      <c r="AN94" s="151"/>
      <c r="AO94" s="13"/>
    </row>
    <row r="95" spans="1:41" ht="30" hidden="1" customHeight="1" thickBot="1" x14ac:dyDescent="0.35">
      <c r="A95" s="399"/>
      <c r="B95" s="243"/>
      <c r="C95" s="193"/>
      <c r="D95" s="244"/>
      <c r="E95" s="245"/>
      <c r="F95" s="246"/>
      <c r="G95" s="166"/>
      <c r="H95" s="167"/>
      <c r="I95" s="168"/>
      <c r="J95" s="156"/>
      <c r="K95" s="157"/>
      <c r="L95" s="194"/>
      <c r="M95" s="195"/>
      <c r="N95" s="196">
        <f t="shared" si="5"/>
        <v>0</v>
      </c>
      <c r="O95" s="197"/>
      <c r="P95" s="198"/>
      <c r="Q95" s="198"/>
      <c r="R95" s="198"/>
      <c r="S95" s="198"/>
      <c r="T95" s="198"/>
      <c r="U95" s="198"/>
      <c r="V95" s="198"/>
      <c r="W95" s="198"/>
      <c r="X95" s="198"/>
      <c r="Y95" s="198"/>
      <c r="Z95" s="199">
        <f>SUM(O95:Y95)</f>
        <v>0</v>
      </c>
      <c r="AA95" s="200"/>
      <c r="AB95" s="249"/>
      <c r="AC95" s="250"/>
      <c r="AD95" s="74"/>
      <c r="AE95" s="74"/>
      <c r="AF95" s="74"/>
      <c r="AG95" s="74"/>
      <c r="AH95" s="74"/>
      <c r="AI95" s="74"/>
      <c r="AJ95" s="149"/>
      <c r="AM95" s="150"/>
      <c r="AN95" s="151"/>
      <c r="AO95" s="13"/>
    </row>
    <row r="96" spans="1:41" ht="37.5" customHeight="1" thickBot="1" x14ac:dyDescent="0.3">
      <c r="A96" s="399"/>
      <c r="B96" s="251" t="s">
        <v>91</v>
      </c>
      <c r="C96" s="252"/>
      <c r="D96" s="252"/>
      <c r="E96" s="252"/>
      <c r="F96" s="252"/>
      <c r="G96" s="252"/>
      <c r="H96" s="252"/>
      <c r="I96" s="201">
        <f>+SUM(I5:I84)</f>
        <v>340</v>
      </c>
      <c r="J96" s="201">
        <f>SUM(J5:J95)</f>
        <v>153</v>
      </c>
      <c r="K96" s="201">
        <f>SUM(K5:K95)</f>
        <v>36</v>
      </c>
      <c r="L96" s="202">
        <f>AVERAGE(L5,L13,L17,L21,L25,L29,L33,L37,L41,L45,L49,L53,L61,L65,L67,L69,L71,L75,L79,L83)</f>
        <v>0.60000000000000009</v>
      </c>
      <c r="M96" s="203"/>
      <c r="N96" s="253">
        <f>+N83+N71+N61+N53+N45+N37+N29+N21+N17+N13+N5+2</f>
        <v>639.33668844967963</v>
      </c>
      <c r="O96" s="204">
        <f>+SUM(O5,O13,O9,O17,O21,O25,O29,O33,O37,O41,O45,O49,O53,O57,O61,O65,O67,O69,O71,O75,O79,O83)</f>
        <v>493</v>
      </c>
      <c r="P96" s="204">
        <f>+SUM(P5,P13,P9,P17,P21,P25,P29,P33,P37,P41,P45,P49,P53,P57,P61,P65,P67,P69,P71,P75,P79,P83)</f>
        <v>538</v>
      </c>
      <c r="Q96" s="204">
        <f>+SUM(Q5,Q13,Q9,Q17,Q21,Q25,Q29,Q33,Q37,Q41,Q45,Q49,Q53,Q57,Q61,Q65,Q67,Q69,Q71,Q75,Q79,Q83)</f>
        <v>0</v>
      </c>
      <c r="R96" s="204">
        <f>+SUM(R5,R13,R9,R17,R21,R25,R29,R33,R37,R41,R45,R49,R53,R57,R61,R65,R67,R69,R71,R75,R79,R83)</f>
        <v>0</v>
      </c>
      <c r="S96" s="204">
        <f>+SUM(S5,S13,S9,S17,S21,S25,S29,S33,S37,S41,S45,S49,S53,S57,S61,S65,S67,S69,S71,S75,S79,S83)</f>
        <v>0</v>
      </c>
      <c r="T96" s="204">
        <f>+SUM(T5,T13,T9,T17,T21,T25,T29,T33,T37,T41,T45,T49,T53,T57,T61,T65,T67,T69,T71,T75,T79,T83)</f>
        <v>0</v>
      </c>
      <c r="U96" s="204">
        <f t="shared" ref="U96:Y96" si="7">+SUM(U5,U13,U9,U17,U21,U25,U29,U33,U37,U41,U45,U49,U53,U57,U61,U65,U67,U69,U71,U75,U79,U83)</f>
        <v>0</v>
      </c>
      <c r="V96" s="204">
        <f t="shared" si="7"/>
        <v>0</v>
      </c>
      <c r="W96" s="204">
        <f t="shared" si="7"/>
        <v>0</v>
      </c>
      <c r="X96" s="204">
        <f>+SUM(X5,X13,X9,X17,X21,X25,X29,X33,X37,X41,X45,X49,X53,X57,X61,X65,X67,X69,X71,X75,X79,X83)</f>
        <v>0</v>
      </c>
      <c r="Y96" s="204">
        <f t="shared" si="7"/>
        <v>0</v>
      </c>
      <c r="Z96" s="205">
        <f>SUM(O96:Y96)</f>
        <v>1031</v>
      </c>
      <c r="AA96" s="255"/>
      <c r="AB96" s="257"/>
      <c r="AC96" s="258"/>
      <c r="AD96" s="206">
        <f>AF96/N96</f>
        <v>19.384152706849417</v>
      </c>
      <c r="AE96" s="207">
        <f>AD96*Z96/AG96</f>
        <v>0.48982993727357221</v>
      </c>
      <c r="AF96" s="208">
        <f>SUM(AF5:AF83)</f>
        <v>12393</v>
      </c>
      <c r="AG96" s="209">
        <f>SUM(AG5:AG84)</f>
        <v>40800</v>
      </c>
      <c r="AH96" s="210">
        <f>+AE96/L96</f>
        <v>0.81638322878928693</v>
      </c>
      <c r="AL96" s="34"/>
      <c r="AM96" s="74"/>
      <c r="AO96" s="34"/>
    </row>
    <row r="97" spans="1:48" ht="36" customHeight="1" thickBot="1" x14ac:dyDescent="0.3">
      <c r="A97" s="400"/>
      <c r="B97" s="261" t="s">
        <v>92</v>
      </c>
      <c r="C97" s="262"/>
      <c r="D97" s="262"/>
      <c r="E97" s="262"/>
      <c r="F97" s="262"/>
      <c r="G97" s="262"/>
      <c r="H97" s="262"/>
      <c r="I97" s="211">
        <f>SUM(I5:I86)</f>
        <v>340</v>
      </c>
      <c r="J97" s="212"/>
      <c r="K97" s="212"/>
      <c r="L97" s="212"/>
      <c r="M97" s="212"/>
      <c r="N97" s="254"/>
      <c r="O97" s="213">
        <f t="shared" ref="O97:Y97" si="8">+SUM(O6,O10,O14,O18,O22,O26,O30,O34,O38,O42,O46,O50,O54,O58,O62,O66,O68,O70,O72,O76,O80,O84)</f>
        <v>53</v>
      </c>
      <c r="P97" s="213">
        <f t="shared" si="8"/>
        <v>56</v>
      </c>
      <c r="Q97" s="213">
        <f t="shared" si="8"/>
        <v>0</v>
      </c>
      <c r="R97" s="213">
        <f t="shared" si="8"/>
        <v>0</v>
      </c>
      <c r="S97" s="213">
        <f t="shared" si="8"/>
        <v>0</v>
      </c>
      <c r="T97" s="213">
        <f t="shared" si="8"/>
        <v>0</v>
      </c>
      <c r="U97" s="213">
        <f t="shared" si="8"/>
        <v>0</v>
      </c>
      <c r="V97" s="213">
        <f t="shared" si="8"/>
        <v>0</v>
      </c>
      <c r="W97" s="213">
        <f t="shared" si="8"/>
        <v>0</v>
      </c>
      <c r="X97" s="213">
        <f t="shared" si="8"/>
        <v>0</v>
      </c>
      <c r="Y97" s="213">
        <f t="shared" si="8"/>
        <v>0</v>
      </c>
      <c r="Z97" s="214">
        <f>SUM(O97:Y97)</f>
        <v>109</v>
      </c>
      <c r="AA97" s="256"/>
      <c r="AB97" s="259"/>
      <c r="AC97" s="260"/>
      <c r="AE97" s="215"/>
      <c r="AJ97" s="216"/>
      <c r="AK97" s="217"/>
      <c r="AL97" s="34"/>
    </row>
    <row r="98" spans="1:48" s="219" customFormat="1" ht="20.25" customHeight="1" x14ac:dyDescent="0.25">
      <c r="A98" s="238"/>
      <c r="B98" s="238"/>
      <c r="C98" s="238"/>
      <c r="D98" s="238"/>
      <c r="E98" s="238"/>
      <c r="F98" s="238"/>
      <c r="G98" s="238"/>
      <c r="H98" s="238"/>
      <c r="I98" s="238"/>
      <c r="J98" s="238"/>
      <c r="K98" s="238"/>
      <c r="L98" s="238"/>
      <c r="M98" s="238"/>
      <c r="N98" s="238"/>
      <c r="O98" s="238"/>
      <c r="P98" s="238"/>
      <c r="Q98" s="238"/>
      <c r="R98" s="238"/>
      <c r="S98" s="238"/>
      <c r="T98" s="238"/>
      <c r="U98" s="238"/>
      <c r="V98" s="238"/>
      <c r="W98" s="238"/>
      <c r="X98" s="238"/>
      <c r="Y98" s="238"/>
      <c r="Z98" s="238"/>
      <c r="AA98" s="238"/>
      <c r="AB98" s="238"/>
      <c r="AC98" s="238"/>
      <c r="AD98" s="218"/>
      <c r="AE98" s="218"/>
      <c r="AF98" s="218"/>
      <c r="AG98" s="239"/>
      <c r="AH98" s="239"/>
      <c r="AI98" s="239"/>
      <c r="AJ98" s="239"/>
      <c r="AK98" s="239"/>
      <c r="AL98" s="239"/>
      <c r="AM98" s="239"/>
      <c r="AN98" s="239"/>
      <c r="AO98" s="239"/>
      <c r="AP98" s="239"/>
      <c r="AQ98" s="239"/>
      <c r="AR98" s="239"/>
      <c r="AS98" s="239"/>
      <c r="AT98" s="239"/>
      <c r="AU98" s="239"/>
      <c r="AV98" s="239"/>
    </row>
    <row r="99" spans="1:48" ht="14.45" customHeight="1" thickBot="1" x14ac:dyDescent="0.3">
      <c r="E99" s="220"/>
      <c r="F99" s="220"/>
      <c r="G99" s="220"/>
      <c r="H99" s="220"/>
      <c r="I99" s="221"/>
      <c r="J99" s="221"/>
      <c r="K99" s="221"/>
      <c r="L99" s="221"/>
      <c r="AF99" s="222"/>
    </row>
    <row r="100" spans="1:48" ht="14.45" customHeight="1" x14ac:dyDescent="0.25">
      <c r="B100" s="1">
        <f>340*4*60</f>
        <v>81600</v>
      </c>
      <c r="E100" s="220"/>
      <c r="F100" s="220"/>
      <c r="G100" s="220"/>
      <c r="H100" s="220"/>
      <c r="I100" s="221"/>
      <c r="J100" s="221"/>
      <c r="K100" s="221"/>
      <c r="L100" s="221"/>
      <c r="M100" s="240" t="s">
        <v>93</v>
      </c>
      <c r="N100" s="241"/>
      <c r="O100" s="231">
        <f>(O96*$AD$96)/(60*$I$96)</f>
        <v>0.46845035708219424</v>
      </c>
      <c r="P100" s="231">
        <f t="shared" ref="O100:P100" si="9">(P96*$AD$96)/(60*$I$96)</f>
        <v>0.51120951746495025</v>
      </c>
      <c r="Q100" s="231"/>
      <c r="R100" s="231"/>
      <c r="S100" s="231"/>
      <c r="T100" s="231"/>
      <c r="U100" s="231"/>
      <c r="V100" s="231"/>
      <c r="W100" s="231"/>
      <c r="X100" s="231"/>
      <c r="Y100" s="231"/>
      <c r="Z100" s="233">
        <f>AVERAGE(O100:Y101)</f>
        <v>0.48982993727357227</v>
      </c>
      <c r="AB100" s="223"/>
      <c r="AJ100" s="74"/>
    </row>
    <row r="101" spans="1:48" ht="14.45" customHeight="1" thickBot="1" x14ac:dyDescent="0.3">
      <c r="E101" s="220"/>
      <c r="F101" s="220"/>
      <c r="G101" s="220"/>
      <c r="H101" s="220"/>
      <c r="I101" s="221"/>
      <c r="J101" s="221"/>
      <c r="K101" s="221"/>
      <c r="L101" s="221"/>
      <c r="M101" s="236"/>
      <c r="N101" s="237"/>
      <c r="O101" s="232"/>
      <c r="P101" s="232"/>
      <c r="Q101" s="232"/>
      <c r="R101" s="232"/>
      <c r="S101" s="232"/>
      <c r="T101" s="232"/>
      <c r="U101" s="232"/>
      <c r="V101" s="232"/>
      <c r="W101" s="232"/>
      <c r="X101" s="232"/>
      <c r="Y101" s="232"/>
      <c r="Z101" s="230"/>
    </row>
    <row r="102" spans="1:48" ht="14.45" customHeight="1" x14ac:dyDescent="0.25">
      <c r="E102" s="220"/>
      <c r="F102" s="220"/>
      <c r="G102" s="220"/>
      <c r="H102" s="220"/>
      <c r="I102" s="221"/>
      <c r="J102" s="221"/>
      <c r="K102" s="221"/>
      <c r="L102" s="221"/>
      <c r="M102" s="234" t="s">
        <v>94</v>
      </c>
      <c r="N102" s="235"/>
      <c r="O102" s="231">
        <f>O100/AJ86</f>
        <v>0.77111169890073117</v>
      </c>
      <c r="P102" s="231">
        <f>AE96/AJ86</f>
        <v>0.80630442349559206</v>
      </c>
      <c r="Q102" s="420"/>
      <c r="R102" s="231"/>
      <c r="S102" s="227"/>
      <c r="T102" s="227"/>
      <c r="U102" s="227"/>
      <c r="V102" s="227"/>
      <c r="W102" s="227"/>
      <c r="X102" s="227"/>
      <c r="Y102" s="227"/>
      <c r="Z102" s="229">
        <f>AVERAGE(O102:Y103)</f>
        <v>0.78870806119816161</v>
      </c>
      <c r="AJ102" s="74"/>
    </row>
    <row r="103" spans="1:48" ht="14.45" customHeight="1" thickBot="1" x14ac:dyDescent="0.3">
      <c r="E103" s="220"/>
      <c r="F103" s="1"/>
      <c r="G103" s="1"/>
      <c r="H103" s="1"/>
      <c r="I103" s="1"/>
      <c r="J103" s="1"/>
      <c r="K103" s="1"/>
      <c r="L103" s="1"/>
      <c r="M103" s="236"/>
      <c r="N103" s="237"/>
      <c r="O103" s="232"/>
      <c r="P103" s="232"/>
      <c r="Q103" s="232"/>
      <c r="R103" s="232"/>
      <c r="S103" s="228"/>
      <c r="T103" s="228"/>
      <c r="U103" s="228"/>
      <c r="V103" s="228"/>
      <c r="W103" s="228"/>
      <c r="X103" s="228"/>
      <c r="Y103" s="228"/>
      <c r="Z103" s="230"/>
      <c r="AJ103" s="224"/>
    </row>
    <row r="104" spans="1:48" ht="15" customHeight="1" x14ac:dyDescent="0.25">
      <c r="E104" s="220"/>
      <c r="F104" s="1"/>
      <c r="W104" s="74"/>
      <c r="AB104" s="1">
        <v>2105</v>
      </c>
      <c r="AJ104" s="224"/>
    </row>
    <row r="105" spans="1:48" ht="14.25" customHeight="1" x14ac:dyDescent="0.25">
      <c r="E105" s="220"/>
      <c r="AB105" s="1">
        <f>421*5</f>
        <v>2105</v>
      </c>
      <c r="AI105" s="74"/>
      <c r="AQ105" s="224"/>
    </row>
    <row r="106" spans="1:48" ht="15" customHeight="1" x14ac:dyDescent="0.25">
      <c r="E106" s="220"/>
      <c r="AC106" s="225"/>
    </row>
    <row r="107" spans="1:48" ht="15" customHeight="1" x14ac:dyDescent="0.25">
      <c r="E107" s="220"/>
      <c r="O107" s="2"/>
      <c r="P107" s="2"/>
      <c r="Q107" s="2"/>
      <c r="R107" s="2"/>
      <c r="S107" s="2"/>
      <c r="T107" s="2"/>
      <c r="V107" s="23"/>
    </row>
    <row r="108" spans="1:48" ht="15" customHeight="1" x14ac:dyDescent="0.25">
      <c r="E108" s="220"/>
      <c r="F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spans="1:48" ht="15" customHeight="1" x14ac:dyDescent="0.25">
      <c r="E109" s="220"/>
      <c r="F109" s="1"/>
    </row>
    <row r="110" spans="1:48" ht="15" customHeight="1" x14ac:dyDescent="0.25">
      <c r="E110" s="220"/>
      <c r="F110" s="1"/>
    </row>
    <row r="111" spans="1:48" ht="15" customHeight="1" x14ac:dyDescent="0.25">
      <c r="E111" s="220"/>
      <c r="F111" s="1"/>
    </row>
    <row r="112" spans="1:48" ht="15.75" x14ac:dyDescent="0.25">
      <c r="E112" s="220"/>
      <c r="F112" s="1"/>
    </row>
    <row r="113" spans="5:29" ht="15.75" x14ac:dyDescent="0.25">
      <c r="E113" s="220"/>
      <c r="F113" s="1"/>
    </row>
    <row r="114" spans="5:29" ht="15.75" x14ac:dyDescent="0.25">
      <c r="E114" s="220"/>
      <c r="F114" s="1"/>
    </row>
    <row r="115" spans="5:29" ht="15.75" x14ac:dyDescent="0.25">
      <c r="E115" s="220"/>
      <c r="F115" s="1"/>
    </row>
    <row r="116" spans="5:29" ht="15.75" x14ac:dyDescent="0.25">
      <c r="E116" s="220"/>
      <c r="F116" s="1"/>
    </row>
    <row r="117" spans="5:29" ht="15.75" x14ac:dyDescent="0.25">
      <c r="E117" s="220"/>
      <c r="F117" s="1"/>
    </row>
    <row r="118" spans="5:29" ht="15.75" x14ac:dyDescent="0.25">
      <c r="E118" s="220"/>
      <c r="F118" s="1"/>
    </row>
    <row r="119" spans="5:29" x14ac:dyDescent="0.25">
      <c r="E119" s="1"/>
      <c r="F119" s="1"/>
    </row>
    <row r="120" spans="5:29" x14ac:dyDescent="0.25">
      <c r="E120" s="1"/>
      <c r="F120" s="1"/>
      <c r="W120" s="74"/>
    </row>
    <row r="121" spans="5:29" x14ac:dyDescent="0.25">
      <c r="E121" s="1"/>
      <c r="F121" s="1"/>
    </row>
    <row r="122" spans="5:29" x14ac:dyDescent="0.25">
      <c r="E122" s="1"/>
      <c r="F122" s="1"/>
    </row>
    <row r="123" spans="5:29" x14ac:dyDescent="0.25">
      <c r="E123" s="1"/>
      <c r="F123" s="1"/>
    </row>
    <row r="124" spans="5:29" x14ac:dyDescent="0.25">
      <c r="E124" s="1"/>
      <c r="F124" s="1"/>
    </row>
    <row r="125" spans="5:29" x14ac:dyDescent="0.25">
      <c r="Q125" s="224"/>
      <c r="R125" s="224"/>
      <c r="AC125" s="226"/>
    </row>
    <row r="126" spans="5:29" x14ac:dyDescent="0.25">
      <c r="Q126" s="224"/>
      <c r="R126" s="224"/>
      <c r="AC126" s="226"/>
    </row>
    <row r="127" spans="5:29" x14ac:dyDescent="0.25">
      <c r="Q127" s="224"/>
      <c r="R127" s="224"/>
    </row>
    <row r="128" spans="5:29" x14ac:dyDescent="0.25">
      <c r="Q128" s="224"/>
      <c r="R128" s="224"/>
    </row>
    <row r="153" spans="7:12" x14ac:dyDescent="0.25">
      <c r="G153" s="1"/>
      <c r="H153" s="1"/>
      <c r="I153" s="1"/>
      <c r="J153" s="1"/>
      <c r="K153" s="1"/>
      <c r="L153" s="1"/>
    </row>
    <row r="154" spans="7:12" x14ac:dyDescent="0.25">
      <c r="G154" s="1"/>
      <c r="H154" s="1"/>
      <c r="I154" s="1"/>
      <c r="J154" s="1"/>
      <c r="K154" s="1"/>
      <c r="L154" s="1"/>
    </row>
    <row r="155" spans="7:12" x14ac:dyDescent="0.25">
      <c r="G155" s="1"/>
      <c r="H155" s="1"/>
      <c r="I155" s="1"/>
      <c r="J155" s="1"/>
      <c r="K155" s="1"/>
      <c r="L155" s="1"/>
    </row>
    <row r="156" spans="7:12" x14ac:dyDescent="0.25">
      <c r="G156" s="1"/>
      <c r="H156" s="1"/>
      <c r="I156" s="1"/>
      <c r="J156" s="1"/>
      <c r="K156" s="1"/>
      <c r="L156" s="1"/>
    </row>
    <row r="157" spans="7:12" x14ac:dyDescent="0.25">
      <c r="G157" s="1"/>
      <c r="H157" s="1"/>
      <c r="I157" s="1"/>
      <c r="J157" s="1"/>
      <c r="K157" s="1"/>
      <c r="L157" s="1"/>
    </row>
  </sheetData>
  <mergeCells count="400">
    <mergeCell ref="A2:AB2"/>
    <mergeCell ref="AC2:AC3"/>
    <mergeCell ref="A3:A4"/>
    <mergeCell ref="B3:B4"/>
    <mergeCell ref="C3:C4"/>
    <mergeCell ref="D3:D4"/>
    <mergeCell ref="E3:F4"/>
    <mergeCell ref="G3:H4"/>
    <mergeCell ref="I3:J3"/>
    <mergeCell ref="L3:L4"/>
    <mergeCell ref="M3:M4"/>
    <mergeCell ref="N3:N4"/>
    <mergeCell ref="O3:AA3"/>
    <mergeCell ref="AB3:AB4"/>
    <mergeCell ref="A5:A97"/>
    <mergeCell ref="B5:B6"/>
    <mergeCell ref="C5:C6"/>
    <mergeCell ref="D5:D6"/>
    <mergeCell ref="E5:E6"/>
    <mergeCell ref="F5:F6"/>
    <mergeCell ref="AA5:AA6"/>
    <mergeCell ref="AC5:AC6"/>
    <mergeCell ref="B7:B8"/>
    <mergeCell ref="C7:L7"/>
    <mergeCell ref="C8:L8"/>
    <mergeCell ref="B9:B10"/>
    <mergeCell ref="C9:C10"/>
    <mergeCell ref="D9:D10"/>
    <mergeCell ref="E9:E10"/>
    <mergeCell ref="F9:F10"/>
    <mergeCell ref="G5:H6"/>
    <mergeCell ref="I5:I6"/>
    <mergeCell ref="J5:J6"/>
    <mergeCell ref="K5:K6"/>
    <mergeCell ref="L5:L6"/>
    <mergeCell ref="M5:M6"/>
    <mergeCell ref="AA9:AA10"/>
    <mergeCell ref="AC9:AC10"/>
    <mergeCell ref="B11:B12"/>
    <mergeCell ref="C11:L11"/>
    <mergeCell ref="C12:L12"/>
    <mergeCell ref="B13:B14"/>
    <mergeCell ref="C13:C14"/>
    <mergeCell ref="D13:D14"/>
    <mergeCell ref="E13:E14"/>
    <mergeCell ref="F13:F14"/>
    <mergeCell ref="G9:H10"/>
    <mergeCell ref="I9:I10"/>
    <mergeCell ref="J9:J10"/>
    <mergeCell ref="K9:K10"/>
    <mergeCell ref="L9:L10"/>
    <mergeCell ref="M9:M10"/>
    <mergeCell ref="AA13:AA14"/>
    <mergeCell ref="AC13:AC14"/>
    <mergeCell ref="B15:B16"/>
    <mergeCell ref="C15:L15"/>
    <mergeCell ref="C16:L16"/>
    <mergeCell ref="B17:B18"/>
    <mergeCell ref="C17:C18"/>
    <mergeCell ref="D17:D18"/>
    <mergeCell ref="E17:E18"/>
    <mergeCell ref="F17:F18"/>
    <mergeCell ref="G13:H14"/>
    <mergeCell ref="I13:I14"/>
    <mergeCell ref="J13:J14"/>
    <mergeCell ref="K13:K14"/>
    <mergeCell ref="L13:L14"/>
    <mergeCell ref="M13:M14"/>
    <mergeCell ref="AA17:AA18"/>
    <mergeCell ref="AC17:AC18"/>
    <mergeCell ref="B19:B20"/>
    <mergeCell ref="C19:L19"/>
    <mergeCell ref="C20:L20"/>
    <mergeCell ref="B21:B22"/>
    <mergeCell ref="C21:C22"/>
    <mergeCell ref="D21:D22"/>
    <mergeCell ref="E21:E22"/>
    <mergeCell ref="F21:F22"/>
    <mergeCell ref="G17:H18"/>
    <mergeCell ref="I17:I18"/>
    <mergeCell ref="J17:J18"/>
    <mergeCell ref="K17:K18"/>
    <mergeCell ref="L17:L18"/>
    <mergeCell ref="M17:M18"/>
    <mergeCell ref="AA21:AA22"/>
    <mergeCell ref="AC21:AC22"/>
    <mergeCell ref="B23:B24"/>
    <mergeCell ref="C23:L23"/>
    <mergeCell ref="C24:L24"/>
    <mergeCell ref="B25:B26"/>
    <mergeCell ref="C25:C26"/>
    <mergeCell ref="D25:D26"/>
    <mergeCell ref="E25:E26"/>
    <mergeCell ref="F25:F26"/>
    <mergeCell ref="G21:H22"/>
    <mergeCell ref="I21:I22"/>
    <mergeCell ref="J21:J22"/>
    <mergeCell ref="K21:K22"/>
    <mergeCell ref="L21:L22"/>
    <mergeCell ref="M21:M22"/>
    <mergeCell ref="AA25:AA26"/>
    <mergeCell ref="AC25:AC26"/>
    <mergeCell ref="B27:B28"/>
    <mergeCell ref="C27:L27"/>
    <mergeCell ref="C28:L28"/>
    <mergeCell ref="B29:B30"/>
    <mergeCell ref="C29:C30"/>
    <mergeCell ref="D29:D30"/>
    <mergeCell ref="E29:E30"/>
    <mergeCell ref="F29:F30"/>
    <mergeCell ref="G25:H26"/>
    <mergeCell ref="I25:I26"/>
    <mergeCell ref="J25:J26"/>
    <mergeCell ref="K25:K26"/>
    <mergeCell ref="L25:L26"/>
    <mergeCell ref="M25:M26"/>
    <mergeCell ref="AA29:AA30"/>
    <mergeCell ref="AC29:AC30"/>
    <mergeCell ref="B31:B32"/>
    <mergeCell ref="C31:L31"/>
    <mergeCell ref="C32:L32"/>
    <mergeCell ref="B33:B34"/>
    <mergeCell ref="C33:C34"/>
    <mergeCell ref="D33:D34"/>
    <mergeCell ref="E33:E34"/>
    <mergeCell ref="F33:F34"/>
    <mergeCell ref="G29:H30"/>
    <mergeCell ref="I29:I30"/>
    <mergeCell ref="J29:J30"/>
    <mergeCell ref="K29:K30"/>
    <mergeCell ref="L29:L30"/>
    <mergeCell ref="M29:M30"/>
    <mergeCell ref="AA33:AA34"/>
    <mergeCell ref="AC33:AC34"/>
    <mergeCell ref="B35:B36"/>
    <mergeCell ref="C35:L35"/>
    <mergeCell ref="C36:L36"/>
    <mergeCell ref="B37:B38"/>
    <mergeCell ref="C37:C38"/>
    <mergeCell ref="D37:D38"/>
    <mergeCell ref="E37:E38"/>
    <mergeCell ref="F37:F38"/>
    <mergeCell ref="G33:H34"/>
    <mergeCell ref="I33:I34"/>
    <mergeCell ref="J33:J34"/>
    <mergeCell ref="K33:K34"/>
    <mergeCell ref="L33:L34"/>
    <mergeCell ref="M33:M34"/>
    <mergeCell ref="AA37:AA38"/>
    <mergeCell ref="AC37:AC38"/>
    <mergeCell ref="B39:B40"/>
    <mergeCell ref="C39:L39"/>
    <mergeCell ref="C40:L40"/>
    <mergeCell ref="B41:B42"/>
    <mergeCell ref="C41:C42"/>
    <mergeCell ref="D41:D42"/>
    <mergeCell ref="E41:E42"/>
    <mergeCell ref="F41:F42"/>
    <mergeCell ref="G37:H38"/>
    <mergeCell ref="I37:I38"/>
    <mergeCell ref="J37:J38"/>
    <mergeCell ref="K37:K38"/>
    <mergeCell ref="L37:L38"/>
    <mergeCell ref="M37:M38"/>
    <mergeCell ref="AA41:AA42"/>
    <mergeCell ref="AC41:AC42"/>
    <mergeCell ref="B43:B44"/>
    <mergeCell ref="C43:L43"/>
    <mergeCell ref="C44:L44"/>
    <mergeCell ref="B45:B46"/>
    <mergeCell ref="C45:C46"/>
    <mergeCell ref="D45:D46"/>
    <mergeCell ref="E45:E46"/>
    <mergeCell ref="F45:F46"/>
    <mergeCell ref="G41:H42"/>
    <mergeCell ref="I41:I42"/>
    <mergeCell ref="J41:J42"/>
    <mergeCell ref="K41:K42"/>
    <mergeCell ref="L41:L42"/>
    <mergeCell ref="M41:M42"/>
    <mergeCell ref="AA45:AA46"/>
    <mergeCell ref="AC45:AC46"/>
    <mergeCell ref="B47:B48"/>
    <mergeCell ref="C47:L47"/>
    <mergeCell ref="C48:L48"/>
    <mergeCell ref="B49:B50"/>
    <mergeCell ref="C49:C50"/>
    <mergeCell ref="D49:D50"/>
    <mergeCell ref="E49:E50"/>
    <mergeCell ref="F49:F50"/>
    <mergeCell ref="G45:H46"/>
    <mergeCell ref="I45:I46"/>
    <mergeCell ref="J45:J46"/>
    <mergeCell ref="K45:K46"/>
    <mergeCell ref="L45:L46"/>
    <mergeCell ref="M45:M46"/>
    <mergeCell ref="AA49:AA50"/>
    <mergeCell ref="AC49:AC50"/>
    <mergeCell ref="B51:B52"/>
    <mergeCell ref="C51:L51"/>
    <mergeCell ref="C52:L52"/>
    <mergeCell ref="B53:B54"/>
    <mergeCell ref="C53:C54"/>
    <mergeCell ref="D53:D54"/>
    <mergeCell ref="E53:E54"/>
    <mergeCell ref="F53:F54"/>
    <mergeCell ref="G49:H50"/>
    <mergeCell ref="I49:I50"/>
    <mergeCell ref="J49:J50"/>
    <mergeCell ref="K49:K50"/>
    <mergeCell ref="L49:L50"/>
    <mergeCell ref="M49:M50"/>
    <mergeCell ref="AA53:AA54"/>
    <mergeCell ref="AC53:AC54"/>
    <mergeCell ref="B55:B56"/>
    <mergeCell ref="C55:L55"/>
    <mergeCell ref="C56:L56"/>
    <mergeCell ref="B57:B58"/>
    <mergeCell ref="C57:C58"/>
    <mergeCell ref="D57:D58"/>
    <mergeCell ref="E57:E58"/>
    <mergeCell ref="F57:F58"/>
    <mergeCell ref="G53:H54"/>
    <mergeCell ref="I53:I54"/>
    <mergeCell ref="J53:J54"/>
    <mergeCell ref="K53:K54"/>
    <mergeCell ref="L53:L54"/>
    <mergeCell ref="M53:M54"/>
    <mergeCell ref="AA57:AA58"/>
    <mergeCell ref="AC57:AC58"/>
    <mergeCell ref="B59:B60"/>
    <mergeCell ref="C59:L59"/>
    <mergeCell ref="C60:L60"/>
    <mergeCell ref="B61:B62"/>
    <mergeCell ref="C61:C62"/>
    <mergeCell ref="D61:D62"/>
    <mergeCell ref="E61:E62"/>
    <mergeCell ref="F61:F62"/>
    <mergeCell ref="G57:H58"/>
    <mergeCell ref="I57:I58"/>
    <mergeCell ref="J57:J58"/>
    <mergeCell ref="K57:K58"/>
    <mergeCell ref="L57:L58"/>
    <mergeCell ref="M57:M58"/>
    <mergeCell ref="AA61:AA62"/>
    <mergeCell ref="AC61:AC62"/>
    <mergeCell ref="B63:B64"/>
    <mergeCell ref="C63:L63"/>
    <mergeCell ref="C64:L64"/>
    <mergeCell ref="B65:B66"/>
    <mergeCell ref="C65:C66"/>
    <mergeCell ref="D65:D66"/>
    <mergeCell ref="E65:E66"/>
    <mergeCell ref="F65:F66"/>
    <mergeCell ref="G61:H62"/>
    <mergeCell ref="I61:I62"/>
    <mergeCell ref="J61:J62"/>
    <mergeCell ref="K61:K62"/>
    <mergeCell ref="L61:L62"/>
    <mergeCell ref="M61:M62"/>
    <mergeCell ref="G69:H70"/>
    <mergeCell ref="I69:I70"/>
    <mergeCell ref="J69:J70"/>
    <mergeCell ref="L69:L70"/>
    <mergeCell ref="M69:M70"/>
    <mergeCell ref="AC69:AC70"/>
    <mergeCell ref="AA65:AA66"/>
    <mergeCell ref="AC65:AC66"/>
    <mergeCell ref="B67:B68"/>
    <mergeCell ref="C67:L67"/>
    <mergeCell ref="C68:L68"/>
    <mergeCell ref="B69:B70"/>
    <mergeCell ref="C69:C70"/>
    <mergeCell ref="D69:D70"/>
    <mergeCell ref="E69:E70"/>
    <mergeCell ref="F69:F70"/>
    <mergeCell ref="G65:H66"/>
    <mergeCell ref="I65:I66"/>
    <mergeCell ref="J65:J66"/>
    <mergeCell ref="K65:K66"/>
    <mergeCell ref="L65:L66"/>
    <mergeCell ref="M65:M66"/>
    <mergeCell ref="AC71:AC72"/>
    <mergeCell ref="B73:B74"/>
    <mergeCell ref="C73:L73"/>
    <mergeCell ref="C74:L74"/>
    <mergeCell ref="B75:B76"/>
    <mergeCell ref="C75:C76"/>
    <mergeCell ref="D75:D76"/>
    <mergeCell ref="E75:E76"/>
    <mergeCell ref="F75:F76"/>
    <mergeCell ref="G75:H76"/>
    <mergeCell ref="I71:I72"/>
    <mergeCell ref="J71:J72"/>
    <mergeCell ref="K71:K72"/>
    <mergeCell ref="L71:L72"/>
    <mergeCell ref="M71:M72"/>
    <mergeCell ref="AA71:AA72"/>
    <mergeCell ref="B71:B72"/>
    <mergeCell ref="C71:C72"/>
    <mergeCell ref="D71:D72"/>
    <mergeCell ref="E71:E72"/>
    <mergeCell ref="F71:F72"/>
    <mergeCell ref="G71:H72"/>
    <mergeCell ref="AC75:AC76"/>
    <mergeCell ref="B77:B78"/>
    <mergeCell ref="C77:L77"/>
    <mergeCell ref="C78:L78"/>
    <mergeCell ref="B79:B80"/>
    <mergeCell ref="C79:C80"/>
    <mergeCell ref="D79:D80"/>
    <mergeCell ref="E79:E80"/>
    <mergeCell ref="F79:F80"/>
    <mergeCell ref="G79:H80"/>
    <mergeCell ref="I75:I76"/>
    <mergeCell ref="J75:J76"/>
    <mergeCell ref="K75:K76"/>
    <mergeCell ref="L75:L76"/>
    <mergeCell ref="M75:M76"/>
    <mergeCell ref="AA75:AA76"/>
    <mergeCell ref="AC79:AC80"/>
    <mergeCell ref="B81:B82"/>
    <mergeCell ref="C81:L81"/>
    <mergeCell ref="C82:L82"/>
    <mergeCell ref="B83:B84"/>
    <mergeCell ref="C83:C84"/>
    <mergeCell ref="D83:D84"/>
    <mergeCell ref="E83:E84"/>
    <mergeCell ref="F83:F84"/>
    <mergeCell ref="G83:H84"/>
    <mergeCell ref="I79:I80"/>
    <mergeCell ref="J79:J80"/>
    <mergeCell ref="K79:K80"/>
    <mergeCell ref="L79:L80"/>
    <mergeCell ref="M79:M80"/>
    <mergeCell ref="AA79:AA80"/>
    <mergeCell ref="AC83:AC84"/>
    <mergeCell ref="B85:B86"/>
    <mergeCell ref="C85:L85"/>
    <mergeCell ref="C86:L86"/>
    <mergeCell ref="B87:B89"/>
    <mergeCell ref="D87:F87"/>
    <mergeCell ref="AB87:AC87"/>
    <mergeCell ref="D88:F88"/>
    <mergeCell ref="AB88:AC88"/>
    <mergeCell ref="D89:F89"/>
    <mergeCell ref="I83:I84"/>
    <mergeCell ref="J83:J84"/>
    <mergeCell ref="K83:K84"/>
    <mergeCell ref="L83:L84"/>
    <mergeCell ref="M83:M84"/>
    <mergeCell ref="AA83:AA84"/>
    <mergeCell ref="AB89:AC89"/>
    <mergeCell ref="D90:F90"/>
    <mergeCell ref="AB90:AC90"/>
    <mergeCell ref="B91:B93"/>
    <mergeCell ref="D91:F91"/>
    <mergeCell ref="AB91:AC91"/>
    <mergeCell ref="D92:F92"/>
    <mergeCell ref="AB92:AC92"/>
    <mergeCell ref="D93:F93"/>
    <mergeCell ref="AB93:AC93"/>
    <mergeCell ref="B94:B95"/>
    <mergeCell ref="D94:F94"/>
    <mergeCell ref="AB94:AC94"/>
    <mergeCell ref="D95:F95"/>
    <mergeCell ref="AB95:AC95"/>
    <mergeCell ref="B96:H96"/>
    <mergeCell ref="N96:N97"/>
    <mergeCell ref="AA96:AA97"/>
    <mergeCell ref="AB96:AC97"/>
    <mergeCell ref="B97:H97"/>
    <mergeCell ref="M102:N103"/>
    <mergeCell ref="O102:O103"/>
    <mergeCell ref="P102:P103"/>
    <mergeCell ref="Q102:Q103"/>
    <mergeCell ref="R102:R103"/>
    <mergeCell ref="A98:AC98"/>
    <mergeCell ref="AG98:AV98"/>
    <mergeCell ref="M100:N101"/>
    <mergeCell ref="O100:O101"/>
    <mergeCell ref="P100:P101"/>
    <mergeCell ref="Q100:Q101"/>
    <mergeCell ref="R100:R101"/>
    <mergeCell ref="S100:S101"/>
    <mergeCell ref="T100:T101"/>
    <mergeCell ref="U100:U101"/>
    <mergeCell ref="Y102:Y103"/>
    <mergeCell ref="Z102:Z103"/>
    <mergeCell ref="S102:S103"/>
    <mergeCell ref="T102:T103"/>
    <mergeCell ref="U102:U103"/>
    <mergeCell ref="V102:V103"/>
    <mergeCell ref="W102:W103"/>
    <mergeCell ref="X102:X103"/>
    <mergeCell ref="V100:V101"/>
    <mergeCell ref="W100:W101"/>
    <mergeCell ref="X100:X101"/>
    <mergeCell ref="Y100:Y101"/>
    <mergeCell ref="Z100:Z101"/>
  </mergeCells>
  <conditionalFormatting sqref="V57">
    <cfRule type="cellIs" dxfId="281" priority="280" operator="greaterThanOrEqual">
      <formula>0.895*$N57</formula>
    </cfRule>
    <cfRule type="cellIs" dxfId="280" priority="281" operator="between">
      <formula>0.845*$N57</formula>
      <formula>0.8949*$N57</formula>
    </cfRule>
    <cfRule type="cellIs" dxfId="279" priority="282" operator="between">
      <formula>0.01</formula>
      <formula>0.8449*$N57</formula>
    </cfRule>
  </conditionalFormatting>
  <conditionalFormatting sqref="V79:Y79">
    <cfRule type="cellIs" dxfId="278" priority="277" operator="greaterThanOrEqual">
      <formula>0.895*$N79</formula>
    </cfRule>
    <cfRule type="cellIs" dxfId="277" priority="278" operator="between">
      <formula>0.845*$N79</formula>
      <formula>0.8949*$N79</formula>
    </cfRule>
    <cfRule type="cellIs" dxfId="276" priority="279" operator="between">
      <formula>0.01</formula>
      <formula>0.8449*$N79</formula>
    </cfRule>
  </conditionalFormatting>
  <conditionalFormatting sqref="O9:T9 V9:Y9">
    <cfRule type="cellIs" dxfId="275" priority="274" operator="greaterThanOrEqual">
      <formula>0.895*$N9</formula>
    </cfRule>
    <cfRule type="cellIs" dxfId="274" priority="275" operator="between">
      <formula>0.845*$N9</formula>
      <formula>0.8949*$N9</formula>
    </cfRule>
    <cfRule type="cellIs" dxfId="273" priority="276" operator="between">
      <formula>0.01</formula>
      <formula>0.8449*$N9</formula>
    </cfRule>
  </conditionalFormatting>
  <conditionalFormatting sqref="O39:T39 V39">
    <cfRule type="cellIs" dxfId="272" priority="271" operator="greaterThanOrEqual">
      <formula>0.895*$N39</formula>
    </cfRule>
    <cfRule type="cellIs" dxfId="271" priority="272" operator="between">
      <formula>0.845*$N39</formula>
      <formula>0.8949*$N39</formula>
    </cfRule>
    <cfRule type="cellIs" dxfId="270" priority="273" operator="between">
      <formula>0.01</formula>
      <formula>0.8449*$N39</formula>
    </cfRule>
  </conditionalFormatting>
  <conditionalFormatting sqref="O69:Q69">
    <cfRule type="cellIs" dxfId="269" priority="268" operator="greaterThanOrEqual">
      <formula>0.895*$N69</formula>
    </cfRule>
    <cfRule type="cellIs" dxfId="268" priority="269" operator="between">
      <formula>0.845*$N69</formula>
      <formula>0.8949*$N69</formula>
    </cfRule>
    <cfRule type="cellIs" dxfId="267" priority="270" operator="between">
      <formula>0.01</formula>
      <formula>0.8449*$N69</formula>
    </cfRule>
  </conditionalFormatting>
  <conditionalFormatting sqref="O83:T83 V83:Y83">
    <cfRule type="cellIs" dxfId="266" priority="265" operator="greaterThanOrEqual">
      <formula>0.895*$N83</formula>
    </cfRule>
    <cfRule type="cellIs" dxfId="265" priority="266" operator="between">
      <formula>0.845*$N83</formula>
      <formula>0.8949*$N83</formula>
    </cfRule>
    <cfRule type="cellIs" dxfId="264" priority="267" operator="between">
      <formula>0.01</formula>
      <formula>0.8449*$N83</formula>
    </cfRule>
  </conditionalFormatting>
  <conditionalFormatting sqref="V69">
    <cfRule type="cellIs" dxfId="263" priority="262" operator="greaterThanOrEqual">
      <formula>0.895*$N69</formula>
    </cfRule>
    <cfRule type="cellIs" dxfId="262" priority="263" operator="between">
      <formula>0.845*$N69</formula>
      <formula>0.8949*$N69</formula>
    </cfRule>
    <cfRule type="cellIs" dxfId="261" priority="264" operator="between">
      <formula>0.01</formula>
      <formula>0.8449*$N69</formula>
    </cfRule>
  </conditionalFormatting>
  <conditionalFormatting sqref="R69:T69">
    <cfRule type="cellIs" dxfId="260" priority="259" operator="greaterThanOrEqual">
      <formula>0.895*$N69</formula>
    </cfRule>
    <cfRule type="cellIs" dxfId="259" priority="260" operator="between">
      <formula>0.845*$N69</formula>
      <formula>0.8949*$N69</formula>
    </cfRule>
    <cfRule type="cellIs" dxfId="258" priority="261" operator="between">
      <formula>0.01</formula>
      <formula>0.8449*$N69</formula>
    </cfRule>
  </conditionalFormatting>
  <conditionalFormatting sqref="V69">
    <cfRule type="cellIs" dxfId="257" priority="256" operator="greaterThanOrEqual">
      <formula>0.895*$N69</formula>
    </cfRule>
    <cfRule type="cellIs" dxfId="256" priority="257" operator="between">
      <formula>0.845*$N69</formula>
      <formula>0.8949*$N69</formula>
    </cfRule>
    <cfRule type="cellIs" dxfId="255" priority="258" operator="between">
      <formula>0.01</formula>
      <formula>0.8449*$N69</formula>
    </cfRule>
  </conditionalFormatting>
  <conditionalFormatting sqref="T69">
    <cfRule type="cellIs" dxfId="254" priority="253" operator="greaterThanOrEqual">
      <formula>0.895*$N69</formula>
    </cfRule>
    <cfRule type="cellIs" dxfId="253" priority="254" operator="between">
      <formula>0.845*$N69</formula>
      <formula>0.8949*$N69</formula>
    </cfRule>
    <cfRule type="cellIs" dxfId="252" priority="255" operator="between">
      <formula>0.01</formula>
      <formula>0.8449*$N69</formula>
    </cfRule>
  </conditionalFormatting>
  <conditionalFormatting sqref="S69">
    <cfRule type="cellIs" dxfId="251" priority="250" operator="greaterThanOrEqual">
      <formula>0.895*$N69</formula>
    </cfRule>
    <cfRule type="cellIs" dxfId="250" priority="251" operator="between">
      <formula>0.845*$N69</formula>
      <formula>0.8949*$N69</formula>
    </cfRule>
    <cfRule type="cellIs" dxfId="249" priority="252" operator="between">
      <formula>0.01</formula>
      <formula>0.8449*$N69</formula>
    </cfRule>
  </conditionalFormatting>
  <conditionalFormatting sqref="T57">
    <cfRule type="cellIs" dxfId="248" priority="238" operator="greaterThanOrEqual">
      <formula>0.895*$N57</formula>
    </cfRule>
    <cfRule type="cellIs" dxfId="247" priority="239" operator="between">
      <formula>0.845*$N57</formula>
      <formula>0.8949*$N57</formula>
    </cfRule>
    <cfRule type="cellIs" dxfId="246" priority="240" operator="between">
      <formula>0.01</formula>
      <formula>0.8449*$N57</formula>
    </cfRule>
  </conditionalFormatting>
  <conditionalFormatting sqref="V57">
    <cfRule type="cellIs" dxfId="245" priority="247" operator="greaterThanOrEqual">
      <formula>0.895*$N57</formula>
    </cfRule>
    <cfRule type="cellIs" dxfId="244" priority="248" operator="between">
      <formula>0.845*$N57</formula>
      <formula>0.8949*$N57</formula>
    </cfRule>
    <cfRule type="cellIs" dxfId="243" priority="249" operator="between">
      <formula>0.01</formula>
      <formula>0.8449*$N57</formula>
    </cfRule>
  </conditionalFormatting>
  <conditionalFormatting sqref="O57 Q57:T57">
    <cfRule type="cellIs" dxfId="242" priority="244" operator="greaterThanOrEqual">
      <formula>0.895*$N57</formula>
    </cfRule>
    <cfRule type="cellIs" dxfId="241" priority="245" operator="between">
      <formula>0.845*$N57</formula>
      <formula>0.8949*$N57</formula>
    </cfRule>
    <cfRule type="cellIs" dxfId="240" priority="246" operator="between">
      <formula>0.01</formula>
      <formula>0.8449*$N57</formula>
    </cfRule>
  </conditionalFormatting>
  <conditionalFormatting sqref="S57">
    <cfRule type="cellIs" dxfId="239" priority="241" operator="greaterThanOrEqual">
      <formula>0.895*$N57</formula>
    </cfRule>
    <cfRule type="cellIs" dxfId="238" priority="242" operator="between">
      <formula>0.845*$N57</formula>
      <formula>0.8949*$N57</formula>
    </cfRule>
    <cfRule type="cellIs" dxfId="237" priority="243" operator="between">
      <formula>0.01</formula>
      <formula>0.8449*$N57</formula>
    </cfRule>
  </conditionalFormatting>
  <conditionalFormatting sqref="O96:Y96">
    <cfRule type="cellIs" dxfId="236" priority="235" operator="greaterThanOrEqual">
      <formula>0.895*$N96</formula>
    </cfRule>
    <cfRule type="cellIs" dxfId="235" priority="236" operator="between">
      <formula>0.845*$N96</formula>
      <formula>0.8949*$N96</formula>
    </cfRule>
    <cfRule type="cellIs" dxfId="234" priority="237" operator="between">
      <formula>0.01</formula>
      <formula>0.8449*$N96</formula>
    </cfRule>
  </conditionalFormatting>
  <conditionalFormatting sqref="P57">
    <cfRule type="cellIs" dxfId="233" priority="232" operator="greaterThanOrEqual">
      <formula>0.895*$N57</formula>
    </cfRule>
    <cfRule type="cellIs" dxfId="232" priority="233" operator="between">
      <formula>0.845*$N57</formula>
      <formula>0.8949*$N57</formula>
    </cfRule>
    <cfRule type="cellIs" dxfId="231" priority="234" operator="between">
      <formula>0.01</formula>
      <formula>0.8449*$N57</formula>
    </cfRule>
  </conditionalFormatting>
  <conditionalFormatting sqref="V49">
    <cfRule type="cellIs" dxfId="230" priority="229" operator="greaterThanOrEqual">
      <formula>0.895*$N49</formula>
    </cfRule>
    <cfRule type="cellIs" dxfId="229" priority="230" operator="between">
      <formula>0.845*$N49</formula>
      <formula>0.8949*$N49</formula>
    </cfRule>
    <cfRule type="cellIs" dxfId="228" priority="231" operator="between">
      <formula>0.01</formula>
      <formula>0.8449*$N49</formula>
    </cfRule>
  </conditionalFormatting>
  <conditionalFormatting sqref="O49:T49">
    <cfRule type="cellIs" dxfId="227" priority="226" operator="greaterThanOrEqual">
      <formula>0.895*$N49</formula>
    </cfRule>
    <cfRule type="cellIs" dxfId="226" priority="227" operator="between">
      <formula>0.845*$N49</formula>
      <formula>0.8949*$N49</formula>
    </cfRule>
    <cfRule type="cellIs" dxfId="225" priority="228" operator="between">
      <formula>0.01</formula>
      <formula>0.8449*$N49</formula>
    </cfRule>
  </conditionalFormatting>
  <conditionalFormatting sqref="O49:T49">
    <cfRule type="cellIs" dxfId="224" priority="223" operator="greaterThanOrEqual">
      <formula>0.895*$N49</formula>
    </cfRule>
    <cfRule type="cellIs" dxfId="223" priority="224" operator="between">
      <formula>0.845*$N49</formula>
      <formula>0.8949*$N49</formula>
    </cfRule>
    <cfRule type="cellIs" dxfId="222" priority="225" operator="between">
      <formula>0.01</formula>
      <formula>0.8449*$N49</formula>
    </cfRule>
  </conditionalFormatting>
  <conditionalFormatting sqref="O25:T25 V25:Y25">
    <cfRule type="cellIs" dxfId="221" priority="220" operator="greaterThanOrEqual">
      <formula>0.895*$N25</formula>
    </cfRule>
    <cfRule type="cellIs" dxfId="220" priority="221" operator="between">
      <formula>0.845*$N25</formula>
      <formula>0.8949*$N25</formula>
    </cfRule>
    <cfRule type="cellIs" dxfId="219" priority="222" operator="between">
      <formula>0.01</formula>
      <formula>0.8449*$N25</formula>
    </cfRule>
  </conditionalFormatting>
  <conditionalFormatting sqref="O37:T37 V37">
    <cfRule type="cellIs" dxfId="218" priority="217" operator="greaterThanOrEqual">
      <formula>0.895*$N37</formula>
    </cfRule>
    <cfRule type="cellIs" dxfId="217" priority="218" operator="between">
      <formula>0.845*$N37</formula>
      <formula>0.8949*$N37</formula>
    </cfRule>
    <cfRule type="cellIs" dxfId="216" priority="219" operator="between">
      <formula>0.01</formula>
      <formula>0.8449*$N37</formula>
    </cfRule>
  </conditionalFormatting>
  <conditionalFormatting sqref="W69">
    <cfRule type="cellIs" dxfId="215" priority="202" operator="greaterThanOrEqual">
      <formula>0.895*$N69</formula>
    </cfRule>
    <cfRule type="cellIs" dxfId="214" priority="203" operator="between">
      <formula>0.845*$N69</formula>
      <formula>0.8949*$N69</formula>
    </cfRule>
    <cfRule type="cellIs" dxfId="213" priority="204" operator="between">
      <formula>0.01</formula>
      <formula>0.8449*$N69</formula>
    </cfRule>
  </conditionalFormatting>
  <conditionalFormatting sqref="O17:T17 V17">
    <cfRule type="cellIs" dxfId="212" priority="214" operator="greaterThanOrEqual">
      <formula>0.895*$N17</formula>
    </cfRule>
    <cfRule type="cellIs" dxfId="211" priority="215" operator="between">
      <formula>0.845*$N17</formula>
      <formula>0.8949*$N17</formula>
    </cfRule>
    <cfRule type="cellIs" dxfId="210" priority="216" operator="between">
      <formula>0.01</formula>
      <formula>0.8449*$N17</formula>
    </cfRule>
  </conditionalFormatting>
  <conditionalFormatting sqref="W39:Y39">
    <cfRule type="cellIs" dxfId="209" priority="211" operator="greaterThanOrEqual">
      <formula>0.895*$N39</formula>
    </cfRule>
    <cfRule type="cellIs" dxfId="208" priority="212" operator="between">
      <formula>0.845*$N39</formula>
      <formula>0.8949*$N39</formula>
    </cfRule>
    <cfRule type="cellIs" dxfId="207" priority="213" operator="between">
      <formula>0.01</formula>
      <formula>0.8449*$N39</formula>
    </cfRule>
  </conditionalFormatting>
  <conditionalFormatting sqref="Y69">
    <cfRule type="cellIs" dxfId="206" priority="208" operator="greaterThanOrEqual">
      <formula>0.895*$N69</formula>
    </cfRule>
    <cfRule type="cellIs" dxfId="205" priority="209" operator="between">
      <formula>0.845*$N69</formula>
      <formula>0.8949*$N69</formula>
    </cfRule>
    <cfRule type="cellIs" dxfId="204" priority="210" operator="between">
      <formula>0.01</formula>
      <formula>0.8449*$N69</formula>
    </cfRule>
  </conditionalFormatting>
  <conditionalFormatting sqref="X69">
    <cfRule type="cellIs" dxfId="203" priority="205" operator="greaterThanOrEqual">
      <formula>0.895*$N69</formula>
    </cfRule>
    <cfRule type="cellIs" dxfId="202" priority="206" operator="between">
      <formula>0.845*$N69</formula>
      <formula>0.8949*$N69</formula>
    </cfRule>
    <cfRule type="cellIs" dxfId="201" priority="207" operator="between">
      <formula>0.01</formula>
      <formula>0.8449*$N69</formula>
    </cfRule>
  </conditionalFormatting>
  <conditionalFormatting sqref="Y57">
    <cfRule type="cellIs" dxfId="200" priority="199" operator="greaterThanOrEqual">
      <formula>0.895*$N57</formula>
    </cfRule>
    <cfRule type="cellIs" dxfId="199" priority="200" operator="between">
      <formula>0.845*$N57</formula>
      <formula>0.8949*$N57</formula>
    </cfRule>
    <cfRule type="cellIs" dxfId="198" priority="201" operator="between">
      <formula>0.01</formula>
      <formula>0.8449*$N57</formula>
    </cfRule>
  </conditionalFormatting>
  <conditionalFormatting sqref="W57">
    <cfRule type="cellIs" dxfId="197" priority="196" operator="greaterThanOrEqual">
      <formula>0.895*$N57</formula>
    </cfRule>
    <cfRule type="cellIs" dxfId="196" priority="197" operator="between">
      <formula>0.845*$N57</formula>
      <formula>0.8949*$N57</formula>
    </cfRule>
    <cfRule type="cellIs" dxfId="195" priority="198" operator="between">
      <formula>0.01</formula>
      <formula>0.8449*$N57</formula>
    </cfRule>
  </conditionalFormatting>
  <conditionalFormatting sqref="X57">
    <cfRule type="cellIs" dxfId="194" priority="193" operator="greaterThanOrEqual">
      <formula>0.895*$N57</formula>
    </cfRule>
    <cfRule type="cellIs" dxfId="193" priority="194" operator="between">
      <formula>0.845*$N57</formula>
      <formula>0.8949*$N57</formula>
    </cfRule>
    <cfRule type="cellIs" dxfId="192" priority="195" operator="between">
      <formula>0.01</formula>
      <formula>0.8449*$N57</formula>
    </cfRule>
  </conditionalFormatting>
  <conditionalFormatting sqref="W49:Y49">
    <cfRule type="cellIs" dxfId="191" priority="190" operator="greaterThanOrEqual">
      <formula>0.895*$N49</formula>
    </cfRule>
    <cfRule type="cellIs" dxfId="190" priority="191" operator="between">
      <formula>0.845*$N49</formula>
      <formula>0.8949*$N49</formula>
    </cfRule>
    <cfRule type="cellIs" dxfId="189" priority="192" operator="between">
      <formula>0.01</formula>
      <formula>0.8449*$N49</formula>
    </cfRule>
  </conditionalFormatting>
  <conditionalFormatting sqref="W37:Y37">
    <cfRule type="cellIs" dxfId="188" priority="187" operator="greaterThanOrEqual">
      <formula>0.895*$N37</formula>
    </cfRule>
    <cfRule type="cellIs" dxfId="187" priority="188" operator="between">
      <formula>0.845*$N37</formula>
      <formula>0.8949*$N37</formula>
    </cfRule>
    <cfRule type="cellIs" dxfId="186" priority="189" operator="between">
      <formula>0.01</formula>
      <formula>0.8449*$N37</formula>
    </cfRule>
  </conditionalFormatting>
  <conditionalFormatting sqref="W17:Y17">
    <cfRule type="cellIs" dxfId="185" priority="184" operator="greaterThanOrEqual">
      <formula>0.895*$N17</formula>
    </cfRule>
    <cfRule type="cellIs" dxfId="184" priority="185" operator="between">
      <formula>0.845*$N17</formula>
      <formula>0.8949*$N17</formula>
    </cfRule>
    <cfRule type="cellIs" dxfId="183" priority="186" operator="between">
      <formula>0.01</formula>
      <formula>0.8449*$N17</formula>
    </cfRule>
  </conditionalFormatting>
  <conditionalFormatting sqref="O33:T33 V33:Y33">
    <cfRule type="cellIs" dxfId="182" priority="181" operator="greaterThanOrEqual">
      <formula>0.895*$N33</formula>
    </cfRule>
    <cfRule type="cellIs" dxfId="181" priority="182" operator="between">
      <formula>0.845*$N33</formula>
      <formula>0.8949*$N33</formula>
    </cfRule>
    <cfRule type="cellIs" dxfId="180" priority="183" operator="between">
      <formula>0.01</formula>
      <formula>0.8449*$N33</formula>
    </cfRule>
  </conditionalFormatting>
  <conditionalFormatting sqref="O43:T43 V43">
    <cfRule type="cellIs" dxfId="179" priority="178" operator="greaterThanOrEqual">
      <formula>0.895*$N43</formula>
    </cfRule>
    <cfRule type="cellIs" dxfId="178" priority="179" operator="between">
      <formula>0.845*$N43</formula>
      <formula>0.8949*$N43</formula>
    </cfRule>
    <cfRule type="cellIs" dxfId="177" priority="180" operator="between">
      <formula>0.01</formula>
      <formula>0.8449*$N43</formula>
    </cfRule>
  </conditionalFormatting>
  <conditionalFormatting sqref="O41:T41 V41">
    <cfRule type="cellIs" dxfId="176" priority="175" operator="greaterThanOrEqual">
      <formula>0.895*$N41</formula>
    </cfRule>
    <cfRule type="cellIs" dxfId="175" priority="176" operator="between">
      <formula>0.845*$N41</formula>
      <formula>0.8949*$N41</formula>
    </cfRule>
    <cfRule type="cellIs" dxfId="174" priority="177" operator="between">
      <formula>0.01</formula>
      <formula>0.8449*$N41</formula>
    </cfRule>
  </conditionalFormatting>
  <conditionalFormatting sqref="W43:Y43">
    <cfRule type="cellIs" dxfId="173" priority="172" operator="greaterThanOrEqual">
      <formula>0.895*$N43</formula>
    </cfRule>
    <cfRule type="cellIs" dxfId="172" priority="173" operator="between">
      <formula>0.845*$N43</formula>
      <formula>0.8949*$N43</formula>
    </cfRule>
    <cfRule type="cellIs" dxfId="171" priority="174" operator="between">
      <formula>0.01</formula>
      <formula>0.8449*$N43</formula>
    </cfRule>
  </conditionalFormatting>
  <conditionalFormatting sqref="W41:Y41">
    <cfRule type="cellIs" dxfId="170" priority="169" operator="greaterThanOrEqual">
      <formula>0.895*$N41</formula>
    </cfRule>
    <cfRule type="cellIs" dxfId="169" priority="170" operator="between">
      <formula>0.845*$N41</formula>
      <formula>0.8949*$N41</formula>
    </cfRule>
    <cfRule type="cellIs" dxfId="168" priority="171" operator="between">
      <formula>0.01</formula>
      <formula>0.8449*$N41</formula>
    </cfRule>
  </conditionalFormatting>
  <conditionalFormatting sqref="O79:T79">
    <cfRule type="cellIs" dxfId="167" priority="166" operator="greaterThanOrEqual">
      <formula>0.895*$N79</formula>
    </cfRule>
    <cfRule type="cellIs" dxfId="166" priority="167" operator="between">
      <formula>0.845*$N79</formula>
      <formula>0.8949*$N79</formula>
    </cfRule>
    <cfRule type="cellIs" dxfId="165" priority="168" operator="between">
      <formula>0.01</formula>
      <formula>0.8449*$N79</formula>
    </cfRule>
  </conditionalFormatting>
  <conditionalFormatting sqref="O13:T13 V13">
    <cfRule type="cellIs" dxfId="164" priority="163" operator="greaterThanOrEqual">
      <formula>0.895*$N13</formula>
    </cfRule>
    <cfRule type="cellIs" dxfId="163" priority="164" operator="between">
      <formula>0.845*$N13</formula>
      <formula>0.8949*$N13</formula>
    </cfRule>
    <cfRule type="cellIs" dxfId="162" priority="165" operator="between">
      <formula>0.01</formula>
      <formula>0.8449*$N13</formula>
    </cfRule>
  </conditionalFormatting>
  <conditionalFormatting sqref="W13:Y13">
    <cfRule type="cellIs" dxfId="161" priority="160" operator="greaterThanOrEqual">
      <formula>0.895*$N13</formula>
    </cfRule>
    <cfRule type="cellIs" dxfId="160" priority="161" operator="between">
      <formula>0.845*$N13</formula>
      <formula>0.8949*$N13</formula>
    </cfRule>
    <cfRule type="cellIs" dxfId="159" priority="162" operator="between">
      <formula>0.01</formula>
      <formula>0.8449*$N13</formula>
    </cfRule>
  </conditionalFormatting>
  <conditionalFormatting sqref="V53">
    <cfRule type="cellIs" dxfId="158" priority="157" operator="greaterThanOrEqual">
      <formula>0.895*$N53</formula>
    </cfRule>
    <cfRule type="cellIs" dxfId="157" priority="158" operator="between">
      <formula>0.845*$N53</formula>
      <formula>0.8949*$N53</formula>
    </cfRule>
    <cfRule type="cellIs" dxfId="156" priority="159" operator="between">
      <formula>0.01</formula>
      <formula>0.8449*$N53</formula>
    </cfRule>
  </conditionalFormatting>
  <conditionalFormatting sqref="T53">
    <cfRule type="cellIs" dxfId="155" priority="145" operator="greaterThanOrEqual">
      <formula>0.895*$N53</formula>
    </cfRule>
    <cfRule type="cellIs" dxfId="154" priority="146" operator="between">
      <formula>0.845*$N53</formula>
      <formula>0.8949*$N53</formula>
    </cfRule>
    <cfRule type="cellIs" dxfId="153" priority="147" operator="between">
      <formula>0.01</formula>
      <formula>0.8449*$N53</formula>
    </cfRule>
  </conditionalFormatting>
  <conditionalFormatting sqref="V53">
    <cfRule type="cellIs" dxfId="152" priority="154" operator="greaterThanOrEqual">
      <formula>0.895*$N53</formula>
    </cfRule>
    <cfRule type="cellIs" dxfId="151" priority="155" operator="between">
      <formula>0.845*$N53</formula>
      <formula>0.8949*$N53</formula>
    </cfRule>
    <cfRule type="cellIs" dxfId="150" priority="156" operator="between">
      <formula>0.01</formula>
      <formula>0.8449*$N53</formula>
    </cfRule>
  </conditionalFormatting>
  <conditionalFormatting sqref="O53 Q53:T53">
    <cfRule type="cellIs" dxfId="149" priority="151" operator="greaterThanOrEqual">
      <formula>0.895*$N53</formula>
    </cfRule>
    <cfRule type="cellIs" dxfId="148" priority="152" operator="between">
      <formula>0.845*$N53</formula>
      <formula>0.8949*$N53</formula>
    </cfRule>
    <cfRule type="cellIs" dxfId="147" priority="153" operator="between">
      <formula>0.01</formula>
      <formula>0.8449*$N53</formula>
    </cfRule>
  </conditionalFormatting>
  <conditionalFormatting sqref="S53">
    <cfRule type="cellIs" dxfId="146" priority="148" operator="greaterThanOrEqual">
      <formula>0.895*$N53</formula>
    </cfRule>
    <cfRule type="cellIs" dxfId="145" priority="149" operator="between">
      <formula>0.845*$N53</formula>
      <formula>0.8949*$N53</formula>
    </cfRule>
    <cfRule type="cellIs" dxfId="144" priority="150" operator="between">
      <formula>0.01</formula>
      <formula>0.8449*$N53</formula>
    </cfRule>
  </conditionalFormatting>
  <conditionalFormatting sqref="P53">
    <cfRule type="cellIs" dxfId="143" priority="142" operator="greaterThanOrEqual">
      <formula>0.895*$N53</formula>
    </cfRule>
    <cfRule type="cellIs" dxfId="142" priority="143" operator="between">
      <formula>0.845*$N53</formula>
      <formula>0.8949*$N53</formula>
    </cfRule>
    <cfRule type="cellIs" dxfId="141" priority="144" operator="between">
      <formula>0.01</formula>
      <formula>0.8449*$N53</formula>
    </cfRule>
  </conditionalFormatting>
  <conditionalFormatting sqref="Y53">
    <cfRule type="cellIs" dxfId="140" priority="139" operator="greaterThanOrEqual">
      <formula>0.895*$N53</formula>
    </cfRule>
    <cfRule type="cellIs" dxfId="139" priority="140" operator="between">
      <formula>0.845*$N53</formula>
      <formula>0.8949*$N53</formula>
    </cfRule>
    <cfRule type="cellIs" dxfId="138" priority="141" operator="between">
      <formula>0.01</formula>
      <formula>0.8449*$N53</formula>
    </cfRule>
  </conditionalFormatting>
  <conditionalFormatting sqref="W53">
    <cfRule type="cellIs" dxfId="137" priority="136" operator="greaterThanOrEqual">
      <formula>0.895*$N53</formula>
    </cfRule>
    <cfRule type="cellIs" dxfId="136" priority="137" operator="between">
      <formula>0.845*$N53</formula>
      <formula>0.8949*$N53</formula>
    </cfRule>
    <cfRule type="cellIs" dxfId="135" priority="138" operator="between">
      <formula>0.01</formula>
      <formula>0.8449*$N53</formula>
    </cfRule>
  </conditionalFormatting>
  <conditionalFormatting sqref="X53">
    <cfRule type="cellIs" dxfId="134" priority="133" operator="greaterThanOrEqual">
      <formula>0.895*$N53</formula>
    </cfRule>
    <cfRule type="cellIs" dxfId="133" priority="134" operator="between">
      <formula>0.845*$N53</formula>
      <formula>0.8949*$N53</formula>
    </cfRule>
    <cfRule type="cellIs" dxfId="132" priority="135" operator="between">
      <formula>0.01</formula>
      <formula>0.8449*$N53</formula>
    </cfRule>
  </conditionalFormatting>
  <conditionalFormatting sqref="V45">
    <cfRule type="cellIs" dxfId="131" priority="130" operator="greaterThanOrEqual">
      <formula>0.895*$N45</formula>
    </cfRule>
    <cfRule type="cellIs" dxfId="130" priority="131" operator="between">
      <formula>0.845*$N45</formula>
      <formula>0.8949*$N45</formula>
    </cfRule>
    <cfRule type="cellIs" dxfId="129" priority="132" operator="between">
      <formula>0.01</formula>
      <formula>0.8449*$N45</formula>
    </cfRule>
  </conditionalFormatting>
  <conditionalFormatting sqref="O45:T45">
    <cfRule type="cellIs" dxfId="128" priority="127" operator="greaterThanOrEqual">
      <formula>0.895*$N45</formula>
    </cfRule>
    <cfRule type="cellIs" dxfId="127" priority="128" operator="between">
      <formula>0.845*$N45</formula>
      <formula>0.8949*$N45</formula>
    </cfRule>
    <cfRule type="cellIs" dxfId="126" priority="129" operator="between">
      <formula>0.01</formula>
      <formula>0.8449*$N45</formula>
    </cfRule>
  </conditionalFormatting>
  <conditionalFormatting sqref="O45:T45">
    <cfRule type="cellIs" dxfId="125" priority="124" operator="greaterThanOrEqual">
      <formula>0.895*$N45</formula>
    </cfRule>
    <cfRule type="cellIs" dxfId="124" priority="125" operator="between">
      <formula>0.845*$N45</formula>
      <formula>0.8949*$N45</formula>
    </cfRule>
    <cfRule type="cellIs" dxfId="123" priority="126" operator="between">
      <formula>0.01</formula>
      <formula>0.8449*$N45</formula>
    </cfRule>
  </conditionalFormatting>
  <conditionalFormatting sqref="W45:Y45">
    <cfRule type="cellIs" dxfId="122" priority="121" operator="greaterThanOrEqual">
      <formula>0.895*$N45</formula>
    </cfRule>
    <cfRule type="cellIs" dxfId="121" priority="122" operator="between">
      <formula>0.845*$N45</formula>
      <formula>0.8949*$N45</formula>
    </cfRule>
    <cfRule type="cellIs" dxfId="120" priority="123" operator="between">
      <formula>0.01</formula>
      <formula>0.8449*$N45</formula>
    </cfRule>
  </conditionalFormatting>
  <conditionalFormatting sqref="O21:T21 V21:Y21">
    <cfRule type="cellIs" dxfId="119" priority="118" operator="greaterThanOrEqual">
      <formula>0.895*$N21</formula>
    </cfRule>
    <cfRule type="cellIs" dxfId="118" priority="119" operator="between">
      <formula>0.845*$N21</formula>
      <formula>0.8949*$N21</formula>
    </cfRule>
    <cfRule type="cellIs" dxfId="117" priority="120" operator="between">
      <formula>0.01</formula>
      <formula>0.8449*$N21</formula>
    </cfRule>
  </conditionalFormatting>
  <conditionalFormatting sqref="V75:Y75">
    <cfRule type="cellIs" dxfId="116" priority="115" operator="greaterThanOrEqual">
      <formula>0.895*$N75</formula>
    </cfRule>
    <cfRule type="cellIs" dxfId="115" priority="116" operator="between">
      <formula>0.845*$N75</formula>
      <formula>0.8949*$N75</formula>
    </cfRule>
    <cfRule type="cellIs" dxfId="114" priority="117" operator="between">
      <formula>0.01</formula>
      <formula>0.8449*$N75</formula>
    </cfRule>
  </conditionalFormatting>
  <conditionalFormatting sqref="O75:T75">
    <cfRule type="cellIs" dxfId="113" priority="112" operator="greaterThanOrEqual">
      <formula>0.895*$N75</formula>
    </cfRule>
    <cfRule type="cellIs" dxfId="112" priority="113" operator="between">
      <formula>0.845*$N75</formula>
      <formula>0.8949*$N75</formula>
    </cfRule>
    <cfRule type="cellIs" dxfId="111" priority="114" operator="between">
      <formula>0.01</formula>
      <formula>0.8449*$N75</formula>
    </cfRule>
  </conditionalFormatting>
  <conditionalFormatting sqref="V71:Y71">
    <cfRule type="cellIs" dxfId="110" priority="109" operator="greaterThanOrEqual">
      <formula>0.895*$N71</formula>
    </cfRule>
    <cfRule type="cellIs" dxfId="109" priority="110" operator="between">
      <formula>0.845*$N71</formula>
      <formula>0.8949*$N71</formula>
    </cfRule>
    <cfRule type="cellIs" dxfId="108" priority="111" operator="between">
      <formula>0.01</formula>
      <formula>0.8449*$N71</formula>
    </cfRule>
  </conditionalFormatting>
  <conditionalFormatting sqref="O71:T71">
    <cfRule type="cellIs" dxfId="107" priority="106" operator="greaterThanOrEqual">
      <formula>0.895*$N71</formula>
    </cfRule>
    <cfRule type="cellIs" dxfId="106" priority="107" operator="between">
      <formula>0.845*$N71</formula>
      <formula>0.8949*$N71</formula>
    </cfRule>
    <cfRule type="cellIs" dxfId="105" priority="108" operator="between">
      <formula>0.01</formula>
      <formula>0.8449*$N71</formula>
    </cfRule>
  </conditionalFormatting>
  <conditionalFormatting sqref="U57 U40">
    <cfRule type="cellIs" dxfId="104" priority="103" operator="greaterThanOrEqual">
      <formula>0.895*$N40</formula>
    </cfRule>
    <cfRule type="cellIs" dxfId="103" priority="104" operator="between">
      <formula>0.845*$N40</formula>
      <formula>0.8949*$N40</formula>
    </cfRule>
    <cfRule type="cellIs" dxfId="102" priority="105" operator="between">
      <formula>0.01</formula>
      <formula>0.8449*$N40</formula>
    </cfRule>
  </conditionalFormatting>
  <conditionalFormatting sqref="U79">
    <cfRule type="cellIs" dxfId="101" priority="100" operator="greaterThanOrEqual">
      <formula>0.895*$N79</formula>
    </cfRule>
    <cfRule type="cellIs" dxfId="100" priority="101" operator="between">
      <formula>0.845*$N79</formula>
      <formula>0.8949*$N79</formula>
    </cfRule>
    <cfRule type="cellIs" dxfId="99" priority="102" operator="between">
      <formula>0.01</formula>
      <formula>0.8449*$N79</formula>
    </cfRule>
  </conditionalFormatting>
  <conditionalFormatting sqref="U9">
    <cfRule type="cellIs" dxfId="98" priority="97" operator="greaterThanOrEqual">
      <formula>0.895*$N9</formula>
    </cfRule>
    <cfRule type="cellIs" dxfId="97" priority="98" operator="between">
      <formula>0.845*$N9</formula>
      <formula>0.8949*$N9</formula>
    </cfRule>
    <cfRule type="cellIs" dxfId="96" priority="99" operator="between">
      <formula>0.01</formula>
      <formula>0.8449*$N9</formula>
    </cfRule>
  </conditionalFormatting>
  <conditionalFormatting sqref="U39">
    <cfRule type="cellIs" dxfId="95" priority="94" operator="greaterThanOrEqual">
      <formula>0.895*$N39</formula>
    </cfRule>
    <cfRule type="cellIs" dxfId="94" priority="95" operator="between">
      <formula>0.845*$N39</formula>
      <formula>0.8949*$N39</formula>
    </cfRule>
    <cfRule type="cellIs" dxfId="93" priority="96" operator="between">
      <formula>0.01</formula>
      <formula>0.8449*$N39</formula>
    </cfRule>
  </conditionalFormatting>
  <conditionalFormatting sqref="U83">
    <cfRule type="cellIs" dxfId="92" priority="91" operator="greaterThanOrEqual">
      <formula>0.895*$N83</formula>
    </cfRule>
    <cfRule type="cellIs" dxfId="91" priority="92" operator="between">
      <formula>0.845*$N83</formula>
      <formula>0.8949*$N83</formula>
    </cfRule>
    <cfRule type="cellIs" dxfId="90" priority="93" operator="between">
      <formula>0.01</formula>
      <formula>0.8449*$N83</formula>
    </cfRule>
  </conditionalFormatting>
  <conditionalFormatting sqref="U69">
    <cfRule type="cellIs" dxfId="89" priority="88" operator="greaterThanOrEqual">
      <formula>0.895*$N69</formula>
    </cfRule>
    <cfRule type="cellIs" dxfId="88" priority="89" operator="between">
      <formula>0.845*$N69</formula>
      <formula>0.8949*$N69</formula>
    </cfRule>
    <cfRule type="cellIs" dxfId="87" priority="90" operator="between">
      <formula>0.01</formula>
      <formula>0.8449*$N69</formula>
    </cfRule>
  </conditionalFormatting>
  <conditionalFormatting sqref="U69">
    <cfRule type="cellIs" dxfId="86" priority="85" operator="greaterThanOrEqual">
      <formula>0.895*$N69</formula>
    </cfRule>
    <cfRule type="cellIs" dxfId="85" priority="86" operator="between">
      <formula>0.845*$N69</formula>
      <formula>0.8949*$N69</formula>
    </cfRule>
    <cfRule type="cellIs" dxfId="84" priority="87" operator="between">
      <formula>0.01</formula>
      <formula>0.8449*$N69</formula>
    </cfRule>
  </conditionalFormatting>
  <conditionalFormatting sqref="U40">
    <cfRule type="cellIs" dxfId="83" priority="82" operator="greaterThanOrEqual">
      <formula>0.895*$N40</formula>
    </cfRule>
    <cfRule type="cellIs" dxfId="82" priority="83" operator="between">
      <formula>0.845*$N40</formula>
      <formula>0.8949*$N40</formula>
    </cfRule>
    <cfRule type="cellIs" dxfId="81" priority="84" operator="between">
      <formula>0.01</formula>
      <formula>0.8449*$N40</formula>
    </cfRule>
  </conditionalFormatting>
  <conditionalFormatting sqref="U57">
    <cfRule type="cellIs" dxfId="80" priority="79" operator="greaterThanOrEqual">
      <formula>0.895*$N57</formula>
    </cfRule>
    <cfRule type="cellIs" dxfId="79" priority="80" operator="between">
      <formula>0.845*$N57</formula>
      <formula>0.8949*$N57</formula>
    </cfRule>
    <cfRule type="cellIs" dxfId="78" priority="81" operator="between">
      <formula>0.01</formula>
      <formula>0.8449*$N57</formula>
    </cfRule>
  </conditionalFormatting>
  <conditionalFormatting sqref="U49">
    <cfRule type="cellIs" dxfId="77" priority="76" operator="greaterThanOrEqual">
      <formula>0.895*$N49</formula>
    </cfRule>
    <cfRule type="cellIs" dxfId="76" priority="77" operator="between">
      <formula>0.845*$N49</formula>
      <formula>0.8949*$N49</formula>
    </cfRule>
    <cfRule type="cellIs" dxfId="75" priority="78" operator="between">
      <formula>0.01</formula>
      <formula>0.8449*$N49</formula>
    </cfRule>
  </conditionalFormatting>
  <conditionalFormatting sqref="U49">
    <cfRule type="cellIs" dxfId="74" priority="73" operator="greaterThanOrEqual">
      <formula>0.895*$N49</formula>
    </cfRule>
    <cfRule type="cellIs" dxfId="73" priority="74" operator="between">
      <formula>0.845*$N49</formula>
      <formula>0.8949*$N49</formula>
    </cfRule>
    <cfRule type="cellIs" dxfId="72" priority="75" operator="between">
      <formula>0.01</formula>
      <formula>0.8449*$N49</formula>
    </cfRule>
  </conditionalFormatting>
  <conditionalFormatting sqref="U25">
    <cfRule type="cellIs" dxfId="71" priority="70" operator="greaterThanOrEqual">
      <formula>0.895*$N25</formula>
    </cfRule>
    <cfRule type="cellIs" dxfId="70" priority="71" operator="between">
      <formula>0.845*$N25</formula>
      <formula>0.8949*$N25</formula>
    </cfRule>
    <cfRule type="cellIs" dxfId="69" priority="72" operator="between">
      <formula>0.01</formula>
      <formula>0.8449*$N25</formula>
    </cfRule>
  </conditionalFormatting>
  <conditionalFormatting sqref="U37">
    <cfRule type="cellIs" dxfId="68" priority="67" operator="greaterThanOrEqual">
      <formula>0.895*$N37</formula>
    </cfRule>
    <cfRule type="cellIs" dxfId="67" priority="68" operator="between">
      <formula>0.845*$N37</formula>
      <formula>0.8949*$N37</formula>
    </cfRule>
    <cfRule type="cellIs" dxfId="66" priority="69" operator="between">
      <formula>0.01</formula>
      <formula>0.8449*$N37</formula>
    </cfRule>
  </conditionalFormatting>
  <conditionalFormatting sqref="U17">
    <cfRule type="cellIs" dxfId="65" priority="64" operator="greaterThanOrEqual">
      <formula>0.895*$N17</formula>
    </cfRule>
    <cfRule type="cellIs" dxfId="64" priority="65" operator="between">
      <formula>0.845*$N17</formula>
      <formula>0.8949*$N17</formula>
    </cfRule>
    <cfRule type="cellIs" dxfId="63" priority="66" operator="between">
      <formula>0.01</formula>
      <formula>0.8449*$N17</formula>
    </cfRule>
  </conditionalFormatting>
  <conditionalFormatting sqref="U33">
    <cfRule type="cellIs" dxfId="62" priority="61" operator="greaterThanOrEqual">
      <formula>0.895*$N33</formula>
    </cfRule>
    <cfRule type="cellIs" dxfId="61" priority="62" operator="between">
      <formula>0.845*$N33</formula>
      <formula>0.8949*$N33</formula>
    </cfRule>
    <cfRule type="cellIs" dxfId="60" priority="63" operator="between">
      <formula>0.01</formula>
      <formula>0.8449*$N33</formula>
    </cfRule>
  </conditionalFormatting>
  <conditionalFormatting sqref="U44">
    <cfRule type="cellIs" dxfId="59" priority="58" operator="greaterThanOrEqual">
      <formula>0.895*$N44</formula>
    </cfRule>
    <cfRule type="cellIs" dxfId="58" priority="59" operator="between">
      <formula>0.845*$N44</formula>
      <formula>0.8949*$N44</formula>
    </cfRule>
    <cfRule type="cellIs" dxfId="57" priority="60" operator="between">
      <formula>0.01</formula>
      <formula>0.8449*$N44</formula>
    </cfRule>
  </conditionalFormatting>
  <conditionalFormatting sqref="U43">
    <cfRule type="cellIs" dxfId="56" priority="55" operator="greaterThanOrEqual">
      <formula>0.895*$N43</formula>
    </cfRule>
    <cfRule type="cellIs" dxfId="55" priority="56" operator="between">
      <formula>0.845*$N43</formula>
      <formula>0.8949*$N43</formula>
    </cfRule>
    <cfRule type="cellIs" dxfId="54" priority="57" operator="between">
      <formula>0.01</formula>
      <formula>0.8449*$N43</formula>
    </cfRule>
  </conditionalFormatting>
  <conditionalFormatting sqref="U44">
    <cfRule type="cellIs" dxfId="53" priority="52" operator="greaterThanOrEqual">
      <formula>0.895*$N44</formula>
    </cfRule>
    <cfRule type="cellIs" dxfId="52" priority="53" operator="between">
      <formula>0.845*$N44</formula>
      <formula>0.8949*$N44</formula>
    </cfRule>
    <cfRule type="cellIs" dxfId="51" priority="54" operator="between">
      <formula>0.01</formula>
      <formula>0.8449*$N44</formula>
    </cfRule>
  </conditionalFormatting>
  <conditionalFormatting sqref="U41">
    <cfRule type="cellIs" dxfId="50" priority="49" operator="greaterThanOrEqual">
      <formula>0.895*$N41</formula>
    </cfRule>
    <cfRule type="cellIs" dxfId="49" priority="50" operator="between">
      <formula>0.845*$N41</formula>
      <formula>0.8949*$N41</formula>
    </cfRule>
    <cfRule type="cellIs" dxfId="48" priority="51" operator="between">
      <formula>0.01</formula>
      <formula>0.8449*$N41</formula>
    </cfRule>
  </conditionalFormatting>
  <conditionalFormatting sqref="U13">
    <cfRule type="cellIs" dxfId="47" priority="46" operator="greaterThanOrEqual">
      <formula>0.895*$N13</formula>
    </cfRule>
    <cfRule type="cellIs" dxfId="46" priority="47" operator="between">
      <formula>0.845*$N13</formula>
      <formula>0.8949*$N13</formula>
    </cfRule>
    <cfRule type="cellIs" dxfId="45" priority="48" operator="between">
      <formula>0.01</formula>
      <formula>0.8449*$N13</formula>
    </cfRule>
  </conditionalFormatting>
  <conditionalFormatting sqref="U53">
    <cfRule type="cellIs" dxfId="44" priority="43" operator="greaterThanOrEqual">
      <formula>0.895*$N53</formula>
    </cfRule>
    <cfRule type="cellIs" dxfId="43" priority="44" operator="between">
      <formula>0.845*$N53</formula>
      <formula>0.8949*$N53</formula>
    </cfRule>
    <cfRule type="cellIs" dxfId="42" priority="45" operator="between">
      <formula>0.01</formula>
      <formula>0.8449*$N53</formula>
    </cfRule>
  </conditionalFormatting>
  <conditionalFormatting sqref="U53">
    <cfRule type="cellIs" dxfId="41" priority="40" operator="greaterThanOrEqual">
      <formula>0.895*$N53</formula>
    </cfRule>
    <cfRule type="cellIs" dxfId="40" priority="41" operator="between">
      <formula>0.845*$N53</formula>
      <formula>0.8949*$N53</formula>
    </cfRule>
    <cfRule type="cellIs" dxfId="39" priority="42" operator="between">
      <formula>0.01</formula>
      <formula>0.8449*$N53</formula>
    </cfRule>
  </conditionalFormatting>
  <conditionalFormatting sqref="U45">
    <cfRule type="cellIs" dxfId="38" priority="37" operator="greaterThanOrEqual">
      <formula>0.895*$N45</formula>
    </cfRule>
    <cfRule type="cellIs" dxfId="37" priority="38" operator="between">
      <formula>0.845*$N45</formula>
      <formula>0.8949*$N45</formula>
    </cfRule>
    <cfRule type="cellIs" dxfId="36" priority="39" operator="between">
      <formula>0.01</formula>
      <formula>0.8449*$N45</formula>
    </cfRule>
  </conditionalFormatting>
  <conditionalFormatting sqref="U45">
    <cfRule type="cellIs" dxfId="35" priority="34" operator="greaterThanOrEqual">
      <formula>0.895*$N45</formula>
    </cfRule>
    <cfRule type="cellIs" dxfId="34" priority="35" operator="between">
      <formula>0.845*$N45</formula>
      <formula>0.8949*$N45</formula>
    </cfRule>
    <cfRule type="cellIs" dxfId="33" priority="36" operator="between">
      <formula>0.01</formula>
      <formula>0.8449*$N45</formula>
    </cfRule>
  </conditionalFormatting>
  <conditionalFormatting sqref="U21">
    <cfRule type="cellIs" dxfId="32" priority="31" operator="greaterThanOrEqual">
      <formula>0.895*$N21</formula>
    </cfRule>
    <cfRule type="cellIs" dxfId="31" priority="32" operator="between">
      <formula>0.845*$N21</formula>
      <formula>0.8949*$N21</formula>
    </cfRule>
    <cfRule type="cellIs" dxfId="30" priority="33" operator="between">
      <formula>0.01</formula>
      <formula>0.8449*$N21</formula>
    </cfRule>
  </conditionalFormatting>
  <conditionalFormatting sqref="U75">
    <cfRule type="cellIs" dxfId="29" priority="28" operator="greaterThanOrEqual">
      <formula>0.895*$N75</formula>
    </cfRule>
    <cfRule type="cellIs" dxfId="28" priority="29" operator="between">
      <formula>0.845*$N75</formula>
      <formula>0.8949*$N75</formula>
    </cfRule>
    <cfRule type="cellIs" dxfId="27" priority="30" operator="between">
      <formula>0.01</formula>
      <formula>0.8449*$N75</formula>
    </cfRule>
  </conditionalFormatting>
  <conditionalFormatting sqref="U71">
    <cfRule type="cellIs" dxfId="26" priority="25" operator="greaterThanOrEqual">
      <formula>0.895*$N71</formula>
    </cfRule>
    <cfRule type="cellIs" dxfId="25" priority="26" operator="between">
      <formula>0.845*$N71</formula>
      <formula>0.8949*$N71</formula>
    </cfRule>
    <cfRule type="cellIs" dxfId="24" priority="27" operator="between">
      <formula>0.01</formula>
      <formula>0.8449*$N71</formula>
    </cfRule>
  </conditionalFormatting>
  <conditionalFormatting sqref="O5:T5 V5:Y5">
    <cfRule type="cellIs" dxfId="23" priority="22" operator="greaterThanOrEqual">
      <formula>0.895*$N5</formula>
    </cfRule>
    <cfRule type="cellIs" dxfId="22" priority="23" operator="between">
      <formula>0.845*$N5</formula>
      <formula>0.8949*$N5</formula>
    </cfRule>
    <cfRule type="cellIs" dxfId="21" priority="24" operator="between">
      <formula>0.01</formula>
      <formula>0.8449*$N5</formula>
    </cfRule>
  </conditionalFormatting>
  <conditionalFormatting sqref="U5">
    <cfRule type="cellIs" dxfId="20" priority="19" operator="greaterThanOrEqual">
      <formula>0.895*$N5</formula>
    </cfRule>
    <cfRule type="cellIs" dxfId="19" priority="20" operator="between">
      <formula>0.845*$N5</formula>
      <formula>0.8949*$N5</formula>
    </cfRule>
    <cfRule type="cellIs" dxfId="18" priority="21" operator="between">
      <formula>0.01</formula>
      <formula>0.8449*$N5</formula>
    </cfRule>
  </conditionalFormatting>
  <conditionalFormatting sqref="O65:T65 V65:Y65">
    <cfRule type="cellIs" dxfId="17" priority="16" operator="greaterThanOrEqual">
      <formula>0.895*$N65</formula>
    </cfRule>
    <cfRule type="cellIs" dxfId="16" priority="17" operator="between">
      <formula>0.845*$N65</formula>
      <formula>0.8949*$N65</formula>
    </cfRule>
    <cfRule type="cellIs" dxfId="15" priority="18" operator="between">
      <formula>0.01</formula>
      <formula>0.8449*$N65</formula>
    </cfRule>
  </conditionalFormatting>
  <conditionalFormatting sqref="U65">
    <cfRule type="cellIs" dxfId="14" priority="13" operator="greaterThanOrEqual">
      <formula>0.895*$N65</formula>
    </cfRule>
    <cfRule type="cellIs" dxfId="13" priority="14" operator="between">
      <formula>0.845*$N65</formula>
      <formula>0.8949*$N65</formula>
    </cfRule>
    <cfRule type="cellIs" dxfId="12" priority="15" operator="between">
      <formula>0.01</formula>
      <formula>0.8449*$N65</formula>
    </cfRule>
  </conditionalFormatting>
  <conditionalFormatting sqref="O61:T61 V61:Y61">
    <cfRule type="cellIs" dxfId="11" priority="10" operator="greaterThanOrEqual">
      <formula>0.895*$N61</formula>
    </cfRule>
    <cfRule type="cellIs" dxfId="10" priority="11" operator="between">
      <formula>0.845*$N61</formula>
      <formula>0.8949*$N61</formula>
    </cfRule>
    <cfRule type="cellIs" dxfId="9" priority="12" operator="between">
      <formula>0.01</formula>
      <formula>0.8449*$N61</formula>
    </cfRule>
  </conditionalFormatting>
  <conditionalFormatting sqref="U61">
    <cfRule type="cellIs" dxfId="8" priority="7" operator="greaterThanOrEqual">
      <formula>0.895*$N61</formula>
    </cfRule>
    <cfRule type="cellIs" dxfId="7" priority="8" operator="between">
      <formula>0.845*$N61</formula>
      <formula>0.8949*$N61</formula>
    </cfRule>
    <cfRule type="cellIs" dxfId="6" priority="9" operator="between">
      <formula>0.01</formula>
      <formula>0.8449*$N61</formula>
    </cfRule>
  </conditionalFormatting>
  <conditionalFormatting sqref="O29:T29 V29:Y29">
    <cfRule type="cellIs" dxfId="5" priority="4" operator="greaterThanOrEqual">
      <formula>0.895*$N29</formula>
    </cfRule>
    <cfRule type="cellIs" dxfId="4" priority="5" operator="between">
      <formula>0.845*$N29</formula>
      <formula>0.8949*$N29</formula>
    </cfRule>
    <cfRule type="cellIs" dxfId="3" priority="6" operator="between">
      <formula>0.01</formula>
      <formula>0.8449*$N29</formula>
    </cfRule>
  </conditionalFormatting>
  <conditionalFormatting sqref="U29">
    <cfRule type="cellIs" dxfId="2" priority="1" operator="greaterThanOrEqual">
      <formula>0.895*$N29</formula>
    </cfRule>
    <cfRule type="cellIs" dxfId="1" priority="2" operator="between">
      <formula>0.845*$N29</formula>
      <formula>0.8949*$N29</formula>
    </cfRule>
    <cfRule type="cellIs" dxfId="0" priority="3" operator="between">
      <formula>0.01</formula>
      <formula>0.8449*$N29</formula>
    </cfRule>
  </conditionalFormatting>
  <pageMargins left="0" right="0" top="0" bottom="0" header="0.2" footer="0.2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18-9-2018  </vt:lpstr>
      <vt:lpstr>'18-9-2018 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</dc:creator>
  <cp:lastModifiedBy>jitendra</cp:lastModifiedBy>
  <dcterms:created xsi:type="dcterms:W3CDTF">2018-09-18T10:25:09Z</dcterms:created>
  <dcterms:modified xsi:type="dcterms:W3CDTF">2018-09-18T11:15:43Z</dcterms:modified>
</cp:coreProperties>
</file>