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cl-my.sharepoint.com/personal/matia_fernandez_alumnos_uai_cl/Documents/Industrial/Semestre 8/Capstone/Proyecto/"/>
    </mc:Choice>
  </mc:AlternateContent>
  <xr:revisionPtr revIDLastSave="0" documentId="8_{6487647D-10C0-49DF-8DC2-1F1ADF4B33BB}" xr6:coauthVersionLast="47" xr6:coauthVersionMax="47" xr10:uidLastSave="{00000000-0000-0000-0000-000000000000}"/>
  <bookViews>
    <workbookView xWindow="-110" yWindow="-110" windowWidth="19420" windowHeight="10420" firstSheet="2" activeTab="2" xr2:uid="{697958AB-8D73-49A4-8E0C-115B0AF159CD}"/>
  </bookViews>
  <sheets>
    <sheet name="Demanda Historica" sheetId="3" r:id="rId1"/>
    <sheet name="Listado de Insumos y MP" sheetId="2" r:id="rId2"/>
    <sheet name="Modelamiento" sheetId="4" r:id="rId3"/>
  </sheets>
  <definedNames>
    <definedName name="_xlnm._FilterDatabase" localSheetId="1" hidden="1">'Listado de Insumos y MP'!$A$2:$L$2</definedName>
    <definedName name="solver_adj" localSheetId="2" hidden="1">Modelamiento!$V$8:$V$27,Modelamiento!$X$8:$X$11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Modelamiento!$AA$35</definedName>
    <definedName name="solver_lhs10" localSheetId="2" hidden="1">Modelamiento!$AA$44</definedName>
    <definedName name="solver_lhs11" localSheetId="2" hidden="1">Modelamiento!$AA$50</definedName>
    <definedName name="solver_lhs12" localSheetId="2" hidden="1">Modelamiento!$AA$50</definedName>
    <definedName name="solver_lhs13" localSheetId="2" hidden="1">Modelamiento!$AA$51</definedName>
    <definedName name="solver_lhs14" localSheetId="2" hidden="1">Modelamiento!$AA$51</definedName>
    <definedName name="solver_lhs15" localSheetId="2" hidden="1">Modelamiento!$AA$52</definedName>
    <definedName name="solver_lhs16" localSheetId="2" hidden="1">Modelamiento!$AA$52</definedName>
    <definedName name="solver_lhs17" localSheetId="2" hidden="1">Modelamiento!$AA$53</definedName>
    <definedName name="solver_lhs18" localSheetId="2" hidden="1">Modelamiento!$AA$53</definedName>
    <definedName name="solver_lhs19" localSheetId="2" hidden="1">Modelamiento!$AA$55</definedName>
    <definedName name="solver_lhs2" localSheetId="2" hidden="1">Modelamiento!$AA$36</definedName>
    <definedName name="solver_lhs20" localSheetId="2" hidden="1">Modelamiento!$AA$56</definedName>
    <definedName name="solver_lhs3" localSheetId="2" hidden="1">Modelamiento!$AA$37</definedName>
    <definedName name="solver_lhs4" localSheetId="2" hidden="1">Modelamiento!$AA$38</definedName>
    <definedName name="solver_lhs5" localSheetId="2" hidden="1">Modelamiento!$AA$39</definedName>
    <definedName name="solver_lhs6" localSheetId="2" hidden="1">Modelamiento!$AA$40</definedName>
    <definedName name="solver_lhs7" localSheetId="2" hidden="1">Modelamiento!$AA$41</definedName>
    <definedName name="solver_lhs8" localSheetId="2" hidden="1">Modelamiento!$AA$42</definedName>
    <definedName name="solver_lhs9" localSheetId="2" hidden="1">Modelamiento!$AA$43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20</definedName>
    <definedName name="solver_nwt" localSheetId="2" hidden="1">1</definedName>
    <definedName name="solver_opt" localSheetId="2" hidden="1">Modelamiento!$AB$31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1</definedName>
    <definedName name="solver_rel11" localSheetId="2" hidden="1">1</definedName>
    <definedName name="solver_rel12" localSheetId="2" hidden="1">2</definedName>
    <definedName name="solver_rel13" localSheetId="2" hidden="1">1</definedName>
    <definedName name="solver_rel14" localSheetId="2" hidden="1">2</definedName>
    <definedName name="solver_rel15" localSheetId="2" hidden="1">1</definedName>
    <definedName name="solver_rel16" localSheetId="2" hidden="1">2</definedName>
    <definedName name="solver_rel17" localSheetId="2" hidden="1">1</definedName>
    <definedName name="solver_rel18" localSheetId="2" hidden="1">2</definedName>
    <definedName name="solver_rel19" localSheetId="2" hidden="1">1</definedName>
    <definedName name="solver_rel2" localSheetId="2" hidden="1">1</definedName>
    <definedName name="solver_rel20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Modelamiento!$AC$35</definedName>
    <definedName name="solver_rhs10" localSheetId="2" hidden="1">Modelamiento!$AC$44</definedName>
    <definedName name="solver_rhs11" localSheetId="2" hidden="1">Modelamiento!$AC$50</definedName>
    <definedName name="solver_rhs12" localSheetId="2" hidden="1">Modelamiento!$AC$50</definedName>
    <definedName name="solver_rhs13" localSheetId="2" hidden="1">Modelamiento!$AC$51</definedName>
    <definedName name="solver_rhs14" localSheetId="2" hidden="1">Modelamiento!$AC$51</definedName>
    <definedName name="solver_rhs15" localSheetId="2" hidden="1">Modelamiento!$AC$52</definedName>
    <definedName name="solver_rhs16" localSheetId="2" hidden="1">Modelamiento!$AC$52</definedName>
    <definedName name="solver_rhs17" localSheetId="2" hidden="1">Modelamiento!$AC$53</definedName>
    <definedName name="solver_rhs18" localSheetId="2" hidden="1">Modelamiento!$AC$53</definedName>
    <definedName name="solver_rhs19" localSheetId="2" hidden="1">Modelamiento!$AC$55</definedName>
    <definedName name="solver_rhs2" localSheetId="2" hidden="1">Modelamiento!$AC$36</definedName>
    <definedName name="solver_rhs20" localSheetId="2" hidden="1">Modelamiento!$AC$56</definedName>
    <definedName name="solver_rhs3" localSheetId="2" hidden="1">Modelamiento!$AC$37</definedName>
    <definedName name="solver_rhs4" localSheetId="2" hidden="1">Modelamiento!$AC$38</definedName>
    <definedName name="solver_rhs5" localSheetId="2" hidden="1">Modelamiento!$AC$39</definedName>
    <definedName name="solver_rhs6" localSheetId="2" hidden="1">Modelamiento!$AC$40</definedName>
    <definedName name="solver_rhs7" localSheetId="2" hidden="1">Modelamiento!$AC$41</definedName>
    <definedName name="solver_rhs8" localSheetId="2" hidden="1">Modelamiento!$AC$42</definedName>
    <definedName name="solver_rhs9" localSheetId="2" hidden="1">Modelamiento!$AC$43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0" i="4" l="1"/>
  <c r="AC50" i="4"/>
  <c r="AB31" i="4"/>
  <c r="AG11" i="4"/>
  <c r="AG10" i="4"/>
  <c r="AA23" i="4"/>
  <c r="AA56" i="4"/>
  <c r="AB18" i="4"/>
  <c r="AB17" i="4"/>
  <c r="AC35" i="4"/>
  <c r="AA35" i="4"/>
  <c r="AA53" i="4"/>
  <c r="AC53" i="4"/>
  <c r="AC52" i="4"/>
  <c r="AA52" i="4"/>
  <c r="AC51" i="4"/>
  <c r="AA51" i="4"/>
  <c r="AB16" i="4"/>
  <c r="AB15" i="4"/>
  <c r="AG19" i="4"/>
  <c r="AG21" i="4"/>
  <c r="AG20" i="4"/>
  <c r="AG23" i="4"/>
  <c r="AG22" i="4"/>
  <c r="AA48" i="4"/>
  <c r="AA47" i="4"/>
  <c r="AG15" i="4"/>
  <c r="AG14" i="4"/>
  <c r="AA24" i="4"/>
  <c r="AA55" i="4"/>
  <c r="AB24" i="4"/>
  <c r="AA37" i="4"/>
  <c r="AA40" i="4"/>
  <c r="AA42" i="4"/>
  <c r="AA46" i="4"/>
  <c r="AA41" i="4"/>
  <c r="AA43" i="4"/>
  <c r="AA44" i="4"/>
  <c r="AA39" i="4"/>
  <c r="AA45" i="4"/>
  <c r="AA38" i="4"/>
  <c r="AA36" i="4"/>
  <c r="AC46" i="4"/>
  <c r="AC43" i="4"/>
  <c r="AC41" i="4"/>
  <c r="AC40" i="4"/>
  <c r="AC39" i="4"/>
  <c r="AC37" i="4"/>
  <c r="AC38" i="4"/>
  <c r="AC42" i="4"/>
  <c r="AC44" i="4"/>
  <c r="AC45" i="4"/>
  <c r="AC36" i="4"/>
  <c r="C30" i="4"/>
  <c r="AB23" i="4"/>
  <c r="O16" i="4"/>
  <c r="O17" i="4"/>
  <c r="O13" i="4"/>
  <c r="AX21" i="4"/>
  <c r="AU20" i="4"/>
  <c r="P24" i="4" s="1"/>
  <c r="AU19" i="4"/>
  <c r="P23" i="4" s="1"/>
  <c r="AU18" i="4"/>
  <c r="P22" i="4" s="1"/>
  <c r="AU17" i="4"/>
  <c r="P21" i="4" s="1"/>
  <c r="AU16" i="4"/>
  <c r="P20" i="4" s="1"/>
  <c r="AU15" i="4"/>
  <c r="P19" i="4" s="1"/>
  <c r="AU14" i="4"/>
  <c r="P18" i="4" s="1"/>
  <c r="AX13" i="4"/>
  <c r="AX12" i="4"/>
  <c r="H14" i="2"/>
  <c r="H16" i="2"/>
  <c r="H17" i="2"/>
  <c r="H18" i="2"/>
  <c r="H19" i="2"/>
  <c r="H20" i="2"/>
  <c r="H15" i="2"/>
  <c r="O14" i="4"/>
  <c r="H27" i="4" s="1"/>
  <c r="O15" i="4"/>
  <c r="O12" i="4"/>
  <c r="C37" i="4"/>
  <c r="C36" i="4"/>
  <c r="E31" i="4"/>
  <c r="E32" i="4"/>
  <c r="E33" i="4"/>
  <c r="E34" i="4"/>
  <c r="E35" i="4"/>
  <c r="E36" i="4"/>
  <c r="E30" i="4"/>
  <c r="C31" i="4"/>
  <c r="C32" i="4"/>
  <c r="C33" i="4"/>
  <c r="C34" i="4"/>
  <c r="C35" i="4"/>
  <c r="J3" i="4"/>
  <c r="K5" i="4"/>
  <c r="L5" i="4"/>
  <c r="M5" i="4"/>
  <c r="N5" i="4"/>
  <c r="O5" i="4"/>
  <c r="K6" i="4"/>
  <c r="L6" i="4"/>
  <c r="M6" i="4"/>
  <c r="N6" i="4"/>
  <c r="O6" i="4"/>
  <c r="K7" i="4"/>
  <c r="L7" i="4"/>
  <c r="M7" i="4"/>
  <c r="N7" i="4"/>
  <c r="O7" i="4"/>
  <c r="K8" i="4"/>
  <c r="L8" i="4"/>
  <c r="M8" i="4"/>
  <c r="N8" i="4"/>
  <c r="O8" i="4"/>
  <c r="K9" i="4"/>
  <c r="L9" i="4"/>
  <c r="M9" i="4"/>
  <c r="N9" i="4"/>
  <c r="O9" i="4"/>
  <c r="L4" i="4"/>
  <c r="M4" i="4"/>
  <c r="N4" i="4"/>
  <c r="O4" i="4"/>
  <c r="K4" i="4"/>
  <c r="H3" i="4"/>
  <c r="I3" i="4" s="1"/>
  <c r="I4" i="4"/>
  <c r="H4" i="4"/>
  <c r="AA25" i="4" l="1"/>
  <c r="AB19" i="4"/>
  <c r="AF35" i="4"/>
  <c r="AF36" i="4"/>
  <c r="AG12" i="4"/>
  <c r="AG18" i="4"/>
  <c r="AG17" i="4"/>
  <c r="AG13" i="4"/>
  <c r="AG16" i="4"/>
  <c r="H28" i="4"/>
  <c r="D27" i="4" s="1"/>
  <c r="H9" i="4"/>
  <c r="I9" i="4" s="1"/>
  <c r="I8" i="4"/>
  <c r="H7" i="4"/>
  <c r="I7" i="4" s="1"/>
  <c r="H6" i="4"/>
  <c r="I6" i="4" s="1"/>
  <c r="H5" i="4"/>
  <c r="I5" i="4" s="1"/>
  <c r="AF37" i="4" l="1"/>
  <c r="AG24" i="4"/>
  <c r="K21" i="2"/>
  <c r="K12" i="2"/>
  <c r="K13" i="2"/>
</calcChain>
</file>

<file path=xl/sharedStrings.xml><?xml version="1.0" encoding="utf-8"?>
<sst xmlns="http://schemas.openxmlformats.org/spreadsheetml/2006/main" count="736" uniqueCount="403">
  <si>
    <t>Proyeccion de la demanda para el año 2023</t>
  </si>
  <si>
    <t>Aumento 0,8% de la demanda Real Semestre 1</t>
  </si>
  <si>
    <t>Aumento 8% de la demanda Real Semestre 2</t>
  </si>
  <si>
    <t>Producto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</si>
  <si>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</si>
  <si>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</si>
  <si>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</si>
  <si>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</si>
  <si>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</si>
  <si>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</si>
  <si>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</si>
  <si>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</si>
  <si>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</si>
  <si>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</si>
  <si>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ZZ-A-070</t>
  </si>
  <si>
    <t>ZZ-A-352</t>
  </si>
  <si>
    <t>ZZ-A-353</t>
  </si>
  <si>
    <t>ZZ-A-354</t>
  </si>
  <si>
    <t>ZZ-A-355</t>
  </si>
  <si>
    <t>ZZ-A-357</t>
  </si>
  <si>
    <t>Total</t>
  </si>
  <si>
    <t xml:space="preserve">producción por día </t>
  </si>
  <si>
    <t>L</t>
  </si>
  <si>
    <t>(900 BIDONES)</t>
  </si>
  <si>
    <t>Nombre Producto</t>
  </si>
  <si>
    <t>Codigo</t>
  </si>
  <si>
    <t>Sanoplex B-350 (Basico)</t>
  </si>
  <si>
    <t>Sanoplex A-352 (Acido)</t>
  </si>
  <si>
    <t>Sanoplex A-353 (Acido)</t>
  </si>
  <si>
    <t>Sanoplex A-354 (Acido)</t>
  </si>
  <si>
    <t>Sanoplex A-355 (Acido)</t>
  </si>
  <si>
    <t>Sanoplex A-357 (Acido)</t>
  </si>
  <si>
    <t>Tipo</t>
  </si>
  <si>
    <t>Descripcion</t>
  </si>
  <si>
    <t>Rotacion</t>
  </si>
  <si>
    <t>Impacto
Economico</t>
  </si>
  <si>
    <t>Riesgo Suministro</t>
  </si>
  <si>
    <t>Clasificacion</t>
  </si>
  <si>
    <t>Valor Unitario</t>
  </si>
  <si>
    <t xml:space="preserve">Valor Unitario($) </t>
  </si>
  <si>
    <t>Unidad de Medida</t>
  </si>
  <si>
    <t>Proveedor</t>
  </si>
  <si>
    <t>Factor de consumo Unitario</t>
  </si>
  <si>
    <t>Lead Time Proveedor
(dias)</t>
  </si>
  <si>
    <t>Insumos</t>
  </si>
  <si>
    <t>Bidon Azul</t>
  </si>
  <si>
    <t>Alta Rotacion</t>
  </si>
  <si>
    <t>Alto</t>
  </si>
  <si>
    <t>Bajo</t>
  </si>
  <si>
    <t>Apalancados</t>
  </si>
  <si>
    <t>C/U</t>
  </si>
  <si>
    <t>Strong</t>
  </si>
  <si>
    <t>Bidon Rojo</t>
  </si>
  <si>
    <t>Caja Biodial (para 3 Bidones)</t>
  </si>
  <si>
    <t>Tiempo Car</t>
  </si>
  <si>
    <t>Etiqueta Sanoplex 350</t>
  </si>
  <si>
    <t>Lenta Rotacion</t>
  </si>
  <si>
    <t>Rutinarios</t>
  </si>
  <si>
    <t>Antoval</t>
  </si>
  <si>
    <t>Etiqueta Sanoplex 352</t>
  </si>
  <si>
    <t>Etiqueta Sanoplex 353</t>
  </si>
  <si>
    <t>Etiqueta Sanoplex 354</t>
  </si>
  <si>
    <t>Etiqueta Sanoplex 355</t>
  </si>
  <si>
    <t>Etiqueta Sanoplex 357</t>
  </si>
  <si>
    <t>Film plastico</t>
  </si>
  <si>
    <t>Plastyverg</t>
  </si>
  <si>
    <t>Pallet (reacondicionado)</t>
  </si>
  <si>
    <t>-</t>
  </si>
  <si>
    <t>Materias Primas</t>
  </si>
  <si>
    <t>Bicarbonato de sodio (Valor Usd)</t>
  </si>
  <si>
    <t>Cuello de botella</t>
  </si>
  <si>
    <t>Kg</t>
  </si>
  <si>
    <t>Alchem</t>
  </si>
  <si>
    <t>Cloruro de Sodio (Valor Usd)</t>
  </si>
  <si>
    <t>Estrategicos</t>
  </si>
  <si>
    <t>Proquimsa</t>
  </si>
  <si>
    <t>Cloruro de potasio (Valor Usd)</t>
  </si>
  <si>
    <t>Cloruro de calcio  (Valor Usd)</t>
  </si>
  <si>
    <t>Cloruro de Magnesio (Valor Usd)</t>
  </si>
  <si>
    <t>Acido Acético  (Valor Usd)</t>
  </si>
  <si>
    <t>Dextrosa anhidra (Valor Usd)</t>
  </si>
  <si>
    <t>Co2</t>
  </si>
  <si>
    <t>Cilindro</t>
  </si>
  <si>
    <t>Indura S.A</t>
  </si>
  <si>
    <t>Formula expresada en Gramos por Litro de solucion</t>
  </si>
  <si>
    <t>requerimiento</t>
  </si>
  <si>
    <t>Componente   (Grs/Litro)</t>
  </si>
  <si>
    <t>Sanoplex B-350
(Basico)</t>
  </si>
  <si>
    <t>Sanoplex A-352 
(Acido)</t>
  </si>
  <si>
    <t>Sanoplex A-353
(Acido)</t>
  </si>
  <si>
    <t>Sanoplex A-354
(Acido)</t>
  </si>
  <si>
    <t>Sanoplex A-355
(Acido)</t>
  </si>
  <si>
    <t>Sanoplex A-357
(Acido)</t>
  </si>
  <si>
    <t>promedio Gr/L</t>
  </si>
  <si>
    <t>promedio Kg/Bidon</t>
  </si>
  <si>
    <t>1(Kg/bidon)</t>
  </si>
  <si>
    <t>Bicarbonato de Sodio</t>
  </si>
  <si>
    <t>demanda mes</t>
  </si>
  <si>
    <t>producto</t>
  </si>
  <si>
    <t>Cloruro de Sodio</t>
  </si>
  <si>
    <t>mes</t>
  </si>
  <si>
    <t>Cloruro de potasio</t>
  </si>
  <si>
    <t>Cloruro calcio Dihidratado</t>
  </si>
  <si>
    <t>Cloruro de Magnesio Hexahidrato</t>
  </si>
  <si>
    <t>Acido Acético</t>
  </si>
  <si>
    <t>x1_1</t>
  </si>
  <si>
    <t>x2_1</t>
  </si>
  <si>
    <t>Glucosa anhidra</t>
  </si>
  <si>
    <t>x1_2</t>
  </si>
  <si>
    <t>x2_2</t>
  </si>
  <si>
    <t>y1_1</t>
  </si>
  <si>
    <t>y2_1</t>
  </si>
  <si>
    <t>MP</t>
  </si>
  <si>
    <t>MES</t>
  </si>
  <si>
    <t>Costo Pedido</t>
  </si>
  <si>
    <t>y1_2</t>
  </si>
  <si>
    <t>y2_2</t>
  </si>
  <si>
    <t>Variables</t>
  </si>
  <si>
    <t>IngXventa</t>
  </si>
  <si>
    <t>CtosXventa</t>
  </si>
  <si>
    <t>y1_3</t>
  </si>
  <si>
    <t>y2_3</t>
  </si>
  <si>
    <t>X1</t>
  </si>
  <si>
    <t>X2</t>
  </si>
  <si>
    <t>Penalización</t>
  </si>
  <si>
    <t>X3</t>
  </si>
  <si>
    <t>W1_1</t>
  </si>
  <si>
    <t>PRODUCTO</t>
  </si>
  <si>
    <t>total</t>
  </si>
  <si>
    <t>X4</t>
  </si>
  <si>
    <t>W1_2</t>
  </si>
  <si>
    <t>X5</t>
  </si>
  <si>
    <t>W2_1</t>
  </si>
  <si>
    <t>X6</t>
  </si>
  <si>
    <t>W2_2</t>
  </si>
  <si>
    <t>Y1</t>
  </si>
  <si>
    <t>W3_1</t>
  </si>
  <si>
    <t>Y2</t>
  </si>
  <si>
    <t>W3_2</t>
  </si>
  <si>
    <t>TOTAL</t>
  </si>
  <si>
    <t>Precio de venta Promedio</t>
  </si>
  <si>
    <t>Y3</t>
  </si>
  <si>
    <t>W4_1</t>
  </si>
  <si>
    <t>Y4</t>
  </si>
  <si>
    <t>W4_2</t>
  </si>
  <si>
    <t>prod</t>
  </si>
  <si>
    <t>Y5</t>
  </si>
  <si>
    <t>W5_1</t>
  </si>
  <si>
    <t>ingxventra</t>
  </si>
  <si>
    <t>Y6</t>
  </si>
  <si>
    <t>W5_2</t>
  </si>
  <si>
    <t>Y7</t>
  </si>
  <si>
    <t>W6_1</t>
  </si>
  <si>
    <t>SUMA</t>
  </si>
  <si>
    <t>W6_2</t>
  </si>
  <si>
    <t>W7_1</t>
  </si>
  <si>
    <t>FO</t>
  </si>
  <si>
    <t>IngxVenta</t>
  </si>
  <si>
    <t>VARIABLES</t>
  </si>
  <si>
    <t>W7_2</t>
  </si>
  <si>
    <t>CtosXVenta</t>
  </si>
  <si>
    <t>X1_1</t>
  </si>
  <si>
    <t>Restricciones</t>
  </si>
  <si>
    <t>X1_2</t>
  </si>
  <si>
    <t>&lt;</t>
  </si>
  <si>
    <t>X1_3</t>
  </si>
  <si>
    <t>X1_4</t>
  </si>
  <si>
    <t>X1_5</t>
  </si>
  <si>
    <t>X1_6</t>
  </si>
  <si>
    <t>X1_7</t>
  </si>
  <si>
    <t>Costo Inv</t>
  </si>
  <si>
    <t>parámetro</t>
  </si>
  <si>
    <t>X1_8</t>
  </si>
  <si>
    <t>Mat. Primas</t>
  </si>
  <si>
    <t>t1</t>
  </si>
  <si>
    <t>X1_9</t>
  </si>
  <si>
    <t>t2</t>
  </si>
  <si>
    <t>Limite prod</t>
  </si>
  <si>
    <t>X1_10</t>
  </si>
  <si>
    <t>X1_11</t>
  </si>
  <si>
    <t>X1_12</t>
  </si>
  <si>
    <t>X2_1</t>
  </si>
  <si>
    <t>X2_2</t>
  </si>
  <si>
    <t>X2_3</t>
  </si>
  <si>
    <t>X2_4</t>
  </si>
  <si>
    <t>X2_5</t>
  </si>
  <si>
    <t>X2_6</t>
  </si>
  <si>
    <t>X2_7</t>
  </si>
  <si>
    <t xml:space="preserve">&lt; </t>
  </si>
  <si>
    <t>X2_8</t>
  </si>
  <si>
    <t>X2_9</t>
  </si>
  <si>
    <t>X2_10</t>
  </si>
  <si>
    <t>Balance</t>
  </si>
  <si>
    <t>Producto 1</t>
  </si>
  <si>
    <t>=</t>
  </si>
  <si>
    <t>X2_11</t>
  </si>
  <si>
    <t>X2_12</t>
  </si>
  <si>
    <t>Producto 2</t>
  </si>
  <si>
    <t>x3_1</t>
  </si>
  <si>
    <t>x3_2</t>
  </si>
  <si>
    <t>Limite prod.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</si>
  <si>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</si>
  <si>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</si>
  <si>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</si>
  <si>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</si>
  <si>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</si>
  <si>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</si>
  <si>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</si>
  <si>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</si>
  <si>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</si>
  <si>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</si>
  <si>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</si>
  <si>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</si>
  <si>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</si>
  <si>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</si>
  <si>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</si>
  <si>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</si>
  <si>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</si>
  <si>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</si>
  <si>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</si>
  <si>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</si>
  <si>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</si>
  <si>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</si>
  <si>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</si>
  <si>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</si>
  <si>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</si>
  <si>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</si>
  <si>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</si>
  <si>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</si>
  <si>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</si>
  <si>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</si>
  <si>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</si>
  <si>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</si>
  <si>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</si>
  <si>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</si>
  <si>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</si>
  <si>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</si>
  <si>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</si>
  <si>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</si>
  <si>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</si>
  <si>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</si>
  <si>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</si>
  <si>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</si>
  <si>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</si>
  <si>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</si>
  <si>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</si>
  <si>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</si>
  <si>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Y1_1</t>
  </si>
  <si>
    <t>Y1_2</t>
  </si>
  <si>
    <t>Y1_3</t>
  </si>
  <si>
    <t>Y1_4</t>
  </si>
  <si>
    <t>Y1_5</t>
  </si>
  <si>
    <t>Y1_6</t>
  </si>
  <si>
    <t>Y1_7</t>
  </si>
  <si>
    <t>Y1_8</t>
  </si>
  <si>
    <t>Y1_9</t>
  </si>
  <si>
    <t>Y1_10</t>
  </si>
  <si>
    <t>Y1_11</t>
  </si>
  <si>
    <t>Y1_12</t>
  </si>
  <si>
    <t>Y2_1</t>
  </si>
  <si>
    <t>Y2_2</t>
  </si>
  <si>
    <t>Y2_3</t>
  </si>
  <si>
    <t>Y2_4</t>
  </si>
  <si>
    <t>Y2_5</t>
  </si>
  <si>
    <t>Y2_6</t>
  </si>
  <si>
    <t>Y2_7</t>
  </si>
  <si>
    <t>Y2_8</t>
  </si>
  <si>
    <t>Y2_9</t>
  </si>
  <si>
    <t>Y2_10</t>
  </si>
  <si>
    <t>Y2_11</t>
  </si>
  <si>
    <t>Y2_12</t>
  </si>
  <si>
    <t>Y3_1</t>
  </si>
  <si>
    <t>Y3_2</t>
  </si>
  <si>
    <t>Y3_3</t>
  </si>
  <si>
    <t>Y3_4</t>
  </si>
  <si>
    <t>Y3_5</t>
  </si>
  <si>
    <t>Y3_6</t>
  </si>
  <si>
    <t>Y3_7</t>
  </si>
  <si>
    <t>Y3_8</t>
  </si>
  <si>
    <t>Y3_9</t>
  </si>
  <si>
    <t>Y3_10</t>
  </si>
  <si>
    <t>Y3_11</t>
  </si>
  <si>
    <t>Y3_12</t>
  </si>
  <si>
    <t>Y4_1</t>
  </si>
  <si>
    <t>Y4_2</t>
  </si>
  <si>
    <t>Y4_3</t>
  </si>
  <si>
    <t>Y4_4</t>
  </si>
  <si>
    <t>Y4_5</t>
  </si>
  <si>
    <t>Y4_6</t>
  </si>
  <si>
    <t>Y4_7</t>
  </si>
  <si>
    <t>Y4_8</t>
  </si>
  <si>
    <t>Y4_9</t>
  </si>
  <si>
    <t>Y4_10</t>
  </si>
  <si>
    <t>Y4_11</t>
  </si>
  <si>
    <t>Y4_12</t>
  </si>
  <si>
    <t>Y5_1</t>
  </si>
  <si>
    <t>Y5_2</t>
  </si>
  <si>
    <t>Y5_3</t>
  </si>
  <si>
    <t>Y5_4</t>
  </si>
  <si>
    <t>Y5_5</t>
  </si>
  <si>
    <t>Y5_6</t>
  </si>
  <si>
    <t>Y5_7</t>
  </si>
  <si>
    <t>Y5_8</t>
  </si>
  <si>
    <t>Y5_9</t>
  </si>
  <si>
    <t>Y5_10</t>
  </si>
  <si>
    <t>Y5_11</t>
  </si>
  <si>
    <t>Y5_12</t>
  </si>
  <si>
    <t>Y6_1</t>
  </si>
  <si>
    <t>Y6_2</t>
  </si>
  <si>
    <t>Y6_3</t>
  </si>
  <si>
    <t>Y6_4</t>
  </si>
  <si>
    <t>Y6_5</t>
  </si>
  <si>
    <t>Y6_6</t>
  </si>
  <si>
    <t>Y6_7</t>
  </si>
  <si>
    <t>Y6_8</t>
  </si>
  <si>
    <t>Y6_9</t>
  </si>
  <si>
    <t>Y6_10</t>
  </si>
  <si>
    <t>Y6_11</t>
  </si>
  <si>
    <t>Y6_12</t>
  </si>
  <si>
    <t>Y7_1</t>
  </si>
  <si>
    <t>Y7_2</t>
  </si>
  <si>
    <t>Y7_3</t>
  </si>
  <si>
    <t>Y7_4</t>
  </si>
  <si>
    <t>Y7_5</t>
  </si>
  <si>
    <t>Y7_6</t>
  </si>
  <si>
    <t>Y7_7</t>
  </si>
  <si>
    <t>Y7_8</t>
  </si>
  <si>
    <t>Y7_9</t>
  </si>
  <si>
    <t>Y7_10</t>
  </si>
  <si>
    <t>Y7_11</t>
  </si>
  <si>
    <t>Y7_12</t>
  </si>
  <si>
    <t>Z1_1</t>
  </si>
  <si>
    <t>Z1_2</t>
  </si>
  <si>
    <t>Z1_3</t>
  </si>
  <si>
    <t>Z1_4</t>
  </si>
  <si>
    <t>Z1_5</t>
  </si>
  <si>
    <t>Z1_6</t>
  </si>
  <si>
    <t>Z1_7</t>
  </si>
  <si>
    <t>Z1_8</t>
  </si>
  <si>
    <t>Z1_9</t>
  </si>
  <si>
    <t>Z1_10</t>
  </si>
  <si>
    <t>Z1_11</t>
  </si>
  <si>
    <t>Z1_12</t>
  </si>
  <si>
    <t>Z2_1</t>
  </si>
  <si>
    <t>Z2_2</t>
  </si>
  <si>
    <t>Z2_3</t>
  </si>
  <si>
    <t>Z2_4</t>
  </si>
  <si>
    <t>Z2_5</t>
  </si>
  <si>
    <t>Z2_6</t>
  </si>
  <si>
    <t>Z2_7</t>
  </si>
  <si>
    <t>Z2_8</t>
  </si>
  <si>
    <t>Z2_9</t>
  </si>
  <si>
    <t>Z2_10</t>
  </si>
  <si>
    <t>Z2_11</t>
  </si>
  <si>
    <t>Z2_12</t>
  </si>
  <si>
    <t>Z3_1</t>
  </si>
  <si>
    <t>Z3_2</t>
  </si>
  <si>
    <t>Z3_3</t>
  </si>
  <si>
    <t>Z3_4</t>
  </si>
  <si>
    <t>Z3_5</t>
  </si>
  <si>
    <t>Z3_6</t>
  </si>
  <si>
    <t>Z3_7</t>
  </si>
  <si>
    <t>Z3_8</t>
  </si>
  <si>
    <t>Z3_9</t>
  </si>
  <si>
    <t>Z3_10</t>
  </si>
  <si>
    <t>Z3_11</t>
  </si>
  <si>
    <t>Z3_12</t>
  </si>
  <si>
    <t>Z4_1</t>
  </si>
  <si>
    <t>Z4_2</t>
  </si>
  <si>
    <t>Z4_3</t>
  </si>
  <si>
    <t>Z4_4</t>
  </si>
  <si>
    <t>Z4_5</t>
  </si>
  <si>
    <t>Z4_6</t>
  </si>
  <si>
    <t>Z4_7</t>
  </si>
  <si>
    <t>Z4_8</t>
  </si>
  <si>
    <t>Z4_9</t>
  </si>
  <si>
    <t>Z4_10</t>
  </si>
  <si>
    <t>Z4_11</t>
  </si>
  <si>
    <t>Z4_12</t>
  </si>
  <si>
    <t>Z5_1</t>
  </si>
  <si>
    <t>Z5_2</t>
  </si>
  <si>
    <t>Z5_3</t>
  </si>
  <si>
    <t>Z5_4</t>
  </si>
  <si>
    <t>Z5_5</t>
  </si>
  <si>
    <t>Z5_6</t>
  </si>
  <si>
    <t>Z5_7</t>
  </si>
  <si>
    <t>Z5_8</t>
  </si>
  <si>
    <t>Z5_9</t>
  </si>
  <si>
    <t>Z5_10</t>
  </si>
  <si>
    <t>Z5_11</t>
  </si>
  <si>
    <t>Z5_12</t>
  </si>
  <si>
    <t>Z6_1</t>
  </si>
  <si>
    <t>Z6_2</t>
  </si>
  <si>
    <t>Z6_3</t>
  </si>
  <si>
    <t>Z6_4</t>
  </si>
  <si>
    <t>Z6_5</t>
  </si>
  <si>
    <t>Z6_6</t>
  </si>
  <si>
    <t>Z6_7</t>
  </si>
  <si>
    <t>Z6_8</t>
  </si>
  <si>
    <t>Z6_9</t>
  </si>
  <si>
    <t>Z6_10</t>
  </si>
  <si>
    <t>Z6_11</t>
  </si>
  <si>
    <t>Z6_12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</si>
</sst>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_ ;_ &quot;$&quot;* \-#,##0_ ;_ &quot;$&quot;* &quot;-&quot;_ ;_ @_ "/>
    <numFmt numFmtId="165" formatCode="_ * #,##0_ ;_ * \-#,##0_ ;_ * &quot;-&quot;_ ;_ @_ "/>
    <numFmt numFmtId="166" formatCode="0.000"/>
    <numFmt numFmtId="167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 wrapText="1"/>
    </xf>
    <xf numFmtId="166" fontId="0" fillId="0" borderId="3" xfId="0" applyNumberFormat="1" applyBorder="1"/>
    <xf numFmtId="165" fontId="0" fillId="0" borderId="3" xfId="1" applyFont="1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/>
    <xf numFmtId="164" fontId="0" fillId="0" borderId="5" xfId="2" applyFont="1" applyBorder="1"/>
    <xf numFmtId="165" fontId="0" fillId="0" borderId="5" xfId="1" applyFont="1" applyBorder="1"/>
    <xf numFmtId="165" fontId="1" fillId="0" borderId="5" xfId="1" applyFont="1" applyBorder="1"/>
    <xf numFmtId="0" fontId="0" fillId="0" borderId="9" xfId="0" applyBorder="1"/>
    <xf numFmtId="0" fontId="0" fillId="0" borderId="8" xfId="0" applyBorder="1"/>
    <xf numFmtId="164" fontId="0" fillId="0" borderId="0" xfId="0" applyNumberFormat="1"/>
    <xf numFmtId="0" fontId="0" fillId="2" borderId="0" xfId="0" applyFill="1"/>
    <xf numFmtId="164" fontId="0" fillId="0" borderId="5" xfId="0" applyNumberFormat="1" applyBorder="1"/>
    <xf numFmtId="0" fontId="0" fillId="2" borderId="5" xfId="0" applyFill="1" applyBorder="1"/>
    <xf numFmtId="164" fontId="0" fillId="2" borderId="5" xfId="0" applyNumberForma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3E08-5882-4210-9B8D-B966AD8BD567}">
  <dimension ref="A2:K22"/>
  <sheetViews>
    <sheetView workbookViewId="0">
      <selection activeCell="G13" sqref="G13"/>
    </sheetView>
  </sheetViews>
  <sheetFormatPr defaultColWidth="11.42578125" defaultRowHeight="14.45"/>
  <cols>
    <col min="1" max="1" width="39.42578125" bestFit="1" customWidth="1"/>
    <col min="2" max="2" width="8.7109375" bestFit="1" customWidth="1"/>
    <col min="3" max="7" width="7.42578125" bestFit="1" customWidth="1"/>
    <col min="9" max="9" width="8.140625" bestFit="1" customWidth="1"/>
    <col min="10" max="10" width="11" bestFit="1" customWidth="1"/>
    <col min="11" max="11" width="10.140625" bestFit="1" customWidth="1"/>
  </cols>
  <sheetData>
    <row r="2" spans="1:11">
      <c r="A2" t="s">
        <v>0</v>
      </c>
    </row>
    <row r="4" spans="1:11">
      <c r="A4" s="12"/>
      <c r="B4" s="30" t="s">
        <v>1</v>
      </c>
      <c r="C4" s="31"/>
      <c r="D4" s="31"/>
      <c r="E4" s="32"/>
      <c r="F4" s="30" t="s">
        <v>2</v>
      </c>
      <c r="G4" s="31"/>
      <c r="H4" s="31"/>
      <c r="I4" s="31"/>
      <c r="J4" s="31"/>
      <c r="K4" s="32"/>
    </row>
    <row r="5" spans="1:11">
      <c r="A5" s="19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</row>
    <row r="6" spans="1:11">
      <c r="A6" s="12" t="s">
        <v>14</v>
      </c>
      <c r="B6" s="21">
        <v>11698</v>
      </c>
      <c r="C6" s="21">
        <v>11698</v>
      </c>
      <c r="D6" s="21">
        <v>11698</v>
      </c>
      <c r="E6" s="21">
        <v>11698</v>
      </c>
      <c r="F6" s="21">
        <v>12633.84</v>
      </c>
      <c r="G6" s="21">
        <v>12633.84</v>
      </c>
      <c r="H6" s="21">
        <v>12633.84</v>
      </c>
      <c r="I6" s="21">
        <v>12633.84</v>
      </c>
      <c r="J6" s="21">
        <v>12633.84</v>
      </c>
      <c r="K6" s="21">
        <v>12633.84</v>
      </c>
    </row>
    <row r="7" spans="1:11">
      <c r="A7" s="12" t="s">
        <v>15</v>
      </c>
      <c r="B7" s="21">
        <v>1666</v>
      </c>
      <c r="C7" s="21">
        <v>1666</v>
      </c>
      <c r="D7" s="21">
        <v>1666</v>
      </c>
      <c r="E7" s="21">
        <v>1666</v>
      </c>
      <c r="F7" s="21">
        <v>1799.2800000000002</v>
      </c>
      <c r="G7" s="21">
        <v>1799.2800000000002</v>
      </c>
      <c r="H7" s="21">
        <v>1799.2800000000002</v>
      </c>
      <c r="I7" s="21">
        <v>1799.2800000000002</v>
      </c>
      <c r="J7" s="21">
        <v>1799.2800000000002</v>
      </c>
      <c r="K7" s="21">
        <v>1799.2800000000002</v>
      </c>
    </row>
    <row r="8" spans="1:11">
      <c r="A8" s="12" t="s">
        <v>16</v>
      </c>
      <c r="B8" s="21">
        <v>3020.75</v>
      </c>
      <c r="C8" s="21">
        <v>3020.75</v>
      </c>
      <c r="D8" s="21">
        <v>3020.75</v>
      </c>
      <c r="E8" s="21">
        <v>3020.75</v>
      </c>
      <c r="F8" s="21">
        <v>3262.4100000000003</v>
      </c>
      <c r="G8" s="21">
        <v>3262.4100000000003</v>
      </c>
      <c r="H8" s="21">
        <v>3262.4100000000003</v>
      </c>
      <c r="I8" s="21">
        <v>3262.4100000000003</v>
      </c>
      <c r="J8" s="21">
        <v>3262.4100000000003</v>
      </c>
      <c r="K8" s="21">
        <v>3262.4100000000003</v>
      </c>
    </row>
    <row r="9" spans="1:11">
      <c r="A9" s="12" t="s">
        <v>17</v>
      </c>
      <c r="B9" s="21">
        <v>13037.25</v>
      </c>
      <c r="C9" s="21">
        <v>13037.25</v>
      </c>
      <c r="D9" s="21">
        <v>13037.25</v>
      </c>
      <c r="E9" s="21">
        <v>13037.25</v>
      </c>
      <c r="F9" s="21">
        <v>14080.230000000001</v>
      </c>
      <c r="G9" s="21">
        <v>14080.230000000001</v>
      </c>
      <c r="H9" s="21">
        <v>14080.230000000001</v>
      </c>
      <c r="I9" s="21">
        <v>14080.230000000001</v>
      </c>
      <c r="J9" s="21">
        <v>14080.230000000001</v>
      </c>
      <c r="K9" s="21">
        <v>14080.230000000001</v>
      </c>
    </row>
    <row r="10" spans="1:11">
      <c r="A10" s="12" t="s">
        <v>18</v>
      </c>
      <c r="B10" s="21">
        <v>16235</v>
      </c>
      <c r="C10" s="21">
        <v>16235</v>
      </c>
      <c r="D10" s="21">
        <v>16235</v>
      </c>
      <c r="E10" s="21">
        <v>16235</v>
      </c>
      <c r="F10" s="21">
        <v>17533.800000000003</v>
      </c>
      <c r="G10" s="21">
        <v>17533.800000000003</v>
      </c>
      <c r="H10" s="21">
        <v>17533.800000000003</v>
      </c>
      <c r="I10" s="21">
        <v>17533.800000000003</v>
      </c>
      <c r="J10" s="21">
        <v>17533.800000000003</v>
      </c>
      <c r="K10" s="21">
        <v>17533.800000000003</v>
      </c>
    </row>
    <row r="11" spans="1:11">
      <c r="A11" s="12" t="s">
        <v>19</v>
      </c>
      <c r="B11" s="21">
        <v>11473.75</v>
      </c>
      <c r="C11" s="21">
        <v>11473.75</v>
      </c>
      <c r="D11" s="21">
        <v>11473.75</v>
      </c>
      <c r="E11" s="21">
        <v>11473.75</v>
      </c>
      <c r="F11" s="21">
        <v>12391.650000000001</v>
      </c>
      <c r="G11" s="21">
        <v>12391.650000000001</v>
      </c>
      <c r="H11" s="21">
        <v>12391.650000000001</v>
      </c>
      <c r="I11" s="21">
        <v>12391.650000000001</v>
      </c>
      <c r="J11" s="21">
        <v>12391.650000000001</v>
      </c>
      <c r="K11" s="21">
        <v>12391.650000000001</v>
      </c>
    </row>
    <row r="12" spans="1:11">
      <c r="A12" s="19" t="s">
        <v>20</v>
      </c>
      <c r="B12" s="22">
        <v>57130.75</v>
      </c>
      <c r="C12" s="22">
        <v>57130.75</v>
      </c>
      <c r="D12" s="22">
        <v>57130.75</v>
      </c>
      <c r="E12" s="22">
        <v>57130.75</v>
      </c>
      <c r="F12" s="22">
        <v>61701.210000000006</v>
      </c>
      <c r="G12" s="22">
        <v>61701.210000000006</v>
      </c>
      <c r="H12" s="22">
        <v>61701.210000000006</v>
      </c>
      <c r="I12" s="22">
        <v>61701.210000000006</v>
      </c>
      <c r="J12" s="22">
        <v>61701.21</v>
      </c>
      <c r="K12" s="22">
        <v>61701.210000000006</v>
      </c>
    </row>
    <row r="15" spans="1:11">
      <c r="A15" t="s">
        <v>21</v>
      </c>
      <c r="B15">
        <v>4500</v>
      </c>
      <c r="C15" t="s">
        <v>22</v>
      </c>
      <c r="D15" t="s">
        <v>23</v>
      </c>
    </row>
    <row r="16" spans="1:11">
      <c r="A16" s="12" t="s">
        <v>24</v>
      </c>
      <c r="B16" s="12" t="s">
        <v>25</v>
      </c>
    </row>
    <row r="17" spans="1:2">
      <c r="A17" s="18" t="s">
        <v>26</v>
      </c>
      <c r="B17" s="12" t="s">
        <v>14</v>
      </c>
    </row>
    <row r="18" spans="1:2">
      <c r="A18" s="18" t="s">
        <v>27</v>
      </c>
      <c r="B18" s="12" t="s">
        <v>15</v>
      </c>
    </row>
    <row r="19" spans="1:2">
      <c r="A19" s="18" t="s">
        <v>28</v>
      </c>
      <c r="B19" s="12" t="s">
        <v>16</v>
      </c>
    </row>
    <row r="20" spans="1:2">
      <c r="A20" s="18" t="s">
        <v>29</v>
      </c>
      <c r="B20" s="12" t="s">
        <v>17</v>
      </c>
    </row>
    <row r="21" spans="1:2">
      <c r="A21" s="18" t="s">
        <v>30</v>
      </c>
      <c r="B21" s="12" t="s">
        <v>18</v>
      </c>
    </row>
    <row r="22" spans="1:2">
      <c r="A22" s="18" t="s">
        <v>31</v>
      </c>
      <c r="B22" s="12" t="s">
        <v>19</v>
      </c>
    </row>
  </sheetData>
  <mergeCells count="2">
    <mergeCell ref="B4:E4"/>
    <mergeCell ref="F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C222-9829-4EFD-8DCD-215A99740FA1}">
  <dimension ref="A1:M30"/>
  <sheetViews>
    <sheetView zoomScale="90" zoomScaleNormal="90" workbookViewId="0">
      <selection activeCell="A2" sqref="A2:L21"/>
    </sheetView>
  </sheetViews>
  <sheetFormatPr defaultColWidth="11.42578125" defaultRowHeight="14.45"/>
  <cols>
    <col min="1" max="1" width="15.140625" bestFit="1" customWidth="1"/>
    <col min="2" max="2" width="32.140625" bestFit="1" customWidth="1"/>
    <col min="3" max="3" width="14" bestFit="1" customWidth="1"/>
    <col min="4" max="5" width="10.5703125" bestFit="1" customWidth="1"/>
    <col min="6" max="6" width="16.28515625" bestFit="1" customWidth="1"/>
    <col min="7" max="8" width="11.85546875" customWidth="1"/>
    <col min="9" max="9" width="12.85546875" bestFit="1" customWidth="1"/>
    <col min="10" max="10" width="12.5703125" bestFit="1" customWidth="1"/>
    <col min="11" max="11" width="9.5703125" bestFit="1" customWidth="1"/>
    <col min="12" max="12" width="10.5703125" customWidth="1"/>
    <col min="13" max="13" width="9.7109375" bestFit="1" customWidth="1"/>
  </cols>
  <sheetData>
    <row r="1" spans="1:13">
      <c r="A1" s="1"/>
    </row>
    <row r="2" spans="1:13" s="2" customFormat="1" ht="43.5">
      <c r="A2" s="17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/>
    </row>
    <row r="3" spans="1:13">
      <c r="A3" s="2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>
        <v>395</v>
      </c>
      <c r="H3" s="3"/>
      <c r="I3" s="3" t="s">
        <v>50</v>
      </c>
      <c r="J3" s="3" t="s">
        <v>51</v>
      </c>
      <c r="K3" s="3">
        <v>1</v>
      </c>
      <c r="L3" s="3">
        <v>7</v>
      </c>
    </row>
    <row r="4" spans="1:13">
      <c r="A4" s="23" t="s">
        <v>44</v>
      </c>
      <c r="B4" s="3" t="s">
        <v>52</v>
      </c>
      <c r="C4" s="3" t="s">
        <v>46</v>
      </c>
      <c r="D4" s="3" t="s">
        <v>47</v>
      </c>
      <c r="E4" s="3" t="s">
        <v>48</v>
      </c>
      <c r="F4" s="3" t="s">
        <v>49</v>
      </c>
      <c r="G4" s="3">
        <v>395</v>
      </c>
      <c r="H4" s="3"/>
      <c r="I4" s="3" t="s">
        <v>50</v>
      </c>
      <c r="J4" s="3" t="s">
        <v>51</v>
      </c>
      <c r="K4" s="3">
        <v>1</v>
      </c>
      <c r="L4" s="3">
        <v>7</v>
      </c>
    </row>
    <row r="5" spans="1:13">
      <c r="A5" s="23" t="s">
        <v>44</v>
      </c>
      <c r="B5" s="3" t="s">
        <v>53</v>
      </c>
      <c r="C5" s="3" t="s">
        <v>46</v>
      </c>
      <c r="D5" s="3" t="s">
        <v>47</v>
      </c>
      <c r="E5" s="3" t="s">
        <v>48</v>
      </c>
      <c r="F5" s="3" t="s">
        <v>49</v>
      </c>
      <c r="G5" s="3">
        <v>495</v>
      </c>
      <c r="H5" s="3"/>
      <c r="I5" s="3" t="s">
        <v>50</v>
      </c>
      <c r="J5" s="3" t="s">
        <v>54</v>
      </c>
      <c r="K5" s="3">
        <v>0.3</v>
      </c>
      <c r="L5" s="3">
        <v>7</v>
      </c>
    </row>
    <row r="6" spans="1:13">
      <c r="A6" s="23" t="s">
        <v>44</v>
      </c>
      <c r="B6" s="3" t="s">
        <v>55</v>
      </c>
      <c r="C6" s="3" t="s">
        <v>56</v>
      </c>
      <c r="D6" s="3" t="s">
        <v>48</v>
      </c>
      <c r="E6" s="3" t="s">
        <v>48</v>
      </c>
      <c r="F6" s="3" t="s">
        <v>57</v>
      </c>
      <c r="G6" s="3">
        <v>13</v>
      </c>
      <c r="H6" s="3"/>
      <c r="I6" s="3" t="s">
        <v>50</v>
      </c>
      <c r="J6" s="3" t="s">
        <v>58</v>
      </c>
      <c r="K6" s="3">
        <v>1</v>
      </c>
      <c r="L6" s="3">
        <v>7</v>
      </c>
    </row>
    <row r="7" spans="1:13">
      <c r="A7" s="23" t="s">
        <v>44</v>
      </c>
      <c r="B7" s="3" t="s">
        <v>59</v>
      </c>
      <c r="C7" s="3" t="s">
        <v>56</v>
      </c>
      <c r="D7" s="3" t="s">
        <v>48</v>
      </c>
      <c r="E7" s="3" t="s">
        <v>48</v>
      </c>
      <c r="F7" s="3" t="s">
        <v>57</v>
      </c>
      <c r="G7" s="3">
        <v>13</v>
      </c>
      <c r="H7" s="3"/>
      <c r="I7" s="3" t="s">
        <v>50</v>
      </c>
      <c r="J7" s="3" t="s">
        <v>58</v>
      </c>
      <c r="K7" s="3">
        <v>1</v>
      </c>
      <c r="L7" s="3">
        <v>7</v>
      </c>
    </row>
    <row r="8" spans="1:13">
      <c r="A8" s="23" t="s">
        <v>44</v>
      </c>
      <c r="B8" s="3" t="s">
        <v>60</v>
      </c>
      <c r="C8" s="3" t="s">
        <v>56</v>
      </c>
      <c r="D8" s="3" t="s">
        <v>48</v>
      </c>
      <c r="E8" s="3" t="s">
        <v>48</v>
      </c>
      <c r="F8" s="3" t="s">
        <v>57</v>
      </c>
      <c r="G8" s="3">
        <v>13</v>
      </c>
      <c r="H8" s="3"/>
      <c r="I8" s="3" t="s">
        <v>50</v>
      </c>
      <c r="J8" s="3" t="s">
        <v>58</v>
      </c>
      <c r="K8" s="3">
        <v>1</v>
      </c>
      <c r="L8" s="3">
        <v>7</v>
      </c>
    </row>
    <row r="9" spans="1:13">
      <c r="A9" s="23" t="s">
        <v>44</v>
      </c>
      <c r="B9" s="3" t="s">
        <v>61</v>
      </c>
      <c r="C9" s="3" t="s">
        <v>56</v>
      </c>
      <c r="D9" s="3" t="s">
        <v>48</v>
      </c>
      <c r="E9" s="3" t="s">
        <v>48</v>
      </c>
      <c r="F9" s="3" t="s">
        <v>57</v>
      </c>
      <c r="G9" s="3">
        <v>13</v>
      </c>
      <c r="H9" s="3"/>
      <c r="I9" s="3" t="s">
        <v>50</v>
      </c>
      <c r="J9" s="3" t="s">
        <v>58</v>
      </c>
      <c r="K9" s="3">
        <v>1</v>
      </c>
      <c r="L9" s="3">
        <v>7</v>
      </c>
    </row>
    <row r="10" spans="1:13">
      <c r="A10" s="23" t="s">
        <v>44</v>
      </c>
      <c r="B10" s="3" t="s">
        <v>62</v>
      </c>
      <c r="C10" s="3" t="s">
        <v>56</v>
      </c>
      <c r="D10" s="3" t="s">
        <v>48</v>
      </c>
      <c r="E10" s="3" t="s">
        <v>48</v>
      </c>
      <c r="F10" s="3" t="s">
        <v>57</v>
      </c>
      <c r="G10" s="3">
        <v>13</v>
      </c>
      <c r="H10" s="3"/>
      <c r="I10" s="3" t="s">
        <v>50</v>
      </c>
      <c r="J10" s="3" t="s">
        <v>58</v>
      </c>
      <c r="K10" s="3">
        <v>1</v>
      </c>
      <c r="L10" s="3">
        <v>7</v>
      </c>
    </row>
    <row r="11" spans="1:13">
      <c r="A11" s="23" t="s">
        <v>44</v>
      </c>
      <c r="B11" s="3" t="s">
        <v>63</v>
      </c>
      <c r="C11" s="3" t="s">
        <v>56</v>
      </c>
      <c r="D11" s="3" t="s">
        <v>48</v>
      </c>
      <c r="E11" s="3" t="s">
        <v>48</v>
      </c>
      <c r="F11" s="3" t="s">
        <v>57</v>
      </c>
      <c r="G11" s="3">
        <v>13</v>
      </c>
      <c r="H11" s="3"/>
      <c r="I11" s="3" t="s">
        <v>50</v>
      </c>
      <c r="J11" s="3" t="s">
        <v>58</v>
      </c>
      <c r="K11" s="3">
        <v>1</v>
      </c>
      <c r="L11" s="3">
        <v>7</v>
      </c>
    </row>
    <row r="12" spans="1:13">
      <c r="A12" s="23" t="s">
        <v>44</v>
      </c>
      <c r="B12" s="3" t="s">
        <v>64</v>
      </c>
      <c r="C12" s="3" t="s">
        <v>46</v>
      </c>
      <c r="D12" s="3" t="s">
        <v>48</v>
      </c>
      <c r="E12" s="3" t="s">
        <v>48</v>
      </c>
      <c r="F12" s="3" t="s">
        <v>57</v>
      </c>
      <c r="G12" s="3">
        <v>2500</v>
      </c>
      <c r="H12" s="3"/>
      <c r="I12" s="3" t="s">
        <v>50</v>
      </c>
      <c r="J12" s="3" t="s">
        <v>65</v>
      </c>
      <c r="K12" s="3">
        <f>2/3600</f>
        <v>5.5555555555555556E-4</v>
      </c>
      <c r="L12" s="3">
        <v>5</v>
      </c>
    </row>
    <row r="13" spans="1:13">
      <c r="A13" s="23" t="s">
        <v>44</v>
      </c>
      <c r="B13" s="3" t="s">
        <v>66</v>
      </c>
      <c r="C13" s="3" t="s">
        <v>46</v>
      </c>
      <c r="D13" s="3" t="s">
        <v>48</v>
      </c>
      <c r="E13" s="3" t="s">
        <v>48</v>
      </c>
      <c r="F13" s="3" t="s">
        <v>57</v>
      </c>
      <c r="G13" s="3">
        <v>4300</v>
      </c>
      <c r="H13" s="3"/>
      <c r="I13" s="3" t="s">
        <v>50</v>
      </c>
      <c r="J13" s="3" t="s">
        <v>67</v>
      </c>
      <c r="K13" s="3">
        <f>1/90</f>
        <v>1.1111111111111112E-2</v>
      </c>
      <c r="L13" s="3">
        <v>7</v>
      </c>
    </row>
    <row r="14" spans="1:13">
      <c r="A14" s="23" t="s">
        <v>68</v>
      </c>
      <c r="B14" s="3" t="s">
        <v>69</v>
      </c>
      <c r="C14" s="3" t="s">
        <v>56</v>
      </c>
      <c r="D14" s="3" t="s">
        <v>48</v>
      </c>
      <c r="E14" s="3" t="s">
        <v>47</v>
      </c>
      <c r="F14" s="3" t="s">
        <v>70</v>
      </c>
      <c r="G14" s="3">
        <v>1.35</v>
      </c>
      <c r="H14" s="3">
        <f>800*G14</f>
        <v>1080</v>
      </c>
      <c r="I14" s="3" t="s">
        <v>71</v>
      </c>
      <c r="J14" s="3" t="s">
        <v>72</v>
      </c>
      <c r="K14" s="3">
        <v>0.42</v>
      </c>
      <c r="L14" s="3">
        <v>30</v>
      </c>
    </row>
    <row r="15" spans="1:13">
      <c r="A15" s="23" t="s">
        <v>68</v>
      </c>
      <c r="B15" s="3" t="s">
        <v>73</v>
      </c>
      <c r="C15" s="3" t="s">
        <v>56</v>
      </c>
      <c r="D15" s="3" t="s">
        <v>47</v>
      </c>
      <c r="E15" s="3" t="s">
        <v>47</v>
      </c>
      <c r="F15" s="3" t="s">
        <v>74</v>
      </c>
      <c r="G15" s="3">
        <v>0.59</v>
      </c>
      <c r="H15" s="3">
        <f>800*G15</f>
        <v>472</v>
      </c>
      <c r="I15" s="3" t="s">
        <v>71</v>
      </c>
      <c r="J15" s="3" t="s">
        <v>75</v>
      </c>
      <c r="K15" s="3">
        <v>1.0569999999999999</v>
      </c>
      <c r="L15" s="3">
        <v>90</v>
      </c>
    </row>
    <row r="16" spans="1:13">
      <c r="A16" s="23" t="s">
        <v>68</v>
      </c>
      <c r="B16" s="3" t="s">
        <v>76</v>
      </c>
      <c r="C16" s="3" t="s">
        <v>56</v>
      </c>
      <c r="D16" s="3" t="s">
        <v>48</v>
      </c>
      <c r="E16" s="3" t="s">
        <v>47</v>
      </c>
      <c r="F16" s="3" t="s">
        <v>70</v>
      </c>
      <c r="G16" s="3">
        <v>3.68</v>
      </c>
      <c r="H16" s="3">
        <f t="shared" ref="H16:H20" si="0">800*G16</f>
        <v>2944</v>
      </c>
      <c r="I16" s="3" t="s">
        <v>71</v>
      </c>
      <c r="J16" s="3" t="s">
        <v>72</v>
      </c>
      <c r="K16" s="3">
        <v>2.1999999999999999E-2</v>
      </c>
      <c r="L16" s="3">
        <v>30</v>
      </c>
    </row>
    <row r="17" spans="1:12">
      <c r="A17" s="23" t="s">
        <v>68</v>
      </c>
      <c r="B17" s="3" t="s">
        <v>77</v>
      </c>
      <c r="C17" s="3" t="s">
        <v>56</v>
      </c>
      <c r="D17" s="3" t="s">
        <v>48</v>
      </c>
      <c r="E17" s="3" t="s">
        <v>47</v>
      </c>
      <c r="F17" s="3" t="s">
        <v>70</v>
      </c>
      <c r="G17" s="3">
        <v>3.7</v>
      </c>
      <c r="H17" s="3">
        <f t="shared" si="0"/>
        <v>2960</v>
      </c>
      <c r="I17" s="3" t="s">
        <v>71</v>
      </c>
      <c r="J17" s="3" t="s">
        <v>72</v>
      </c>
      <c r="K17" s="3">
        <v>2.1999999999999999E-2</v>
      </c>
      <c r="L17" s="3">
        <v>30</v>
      </c>
    </row>
    <row r="18" spans="1:12">
      <c r="A18" s="23" t="s">
        <v>68</v>
      </c>
      <c r="B18" s="3" t="s">
        <v>78</v>
      </c>
      <c r="C18" s="3" t="s">
        <v>56</v>
      </c>
      <c r="D18" s="3" t="s">
        <v>48</v>
      </c>
      <c r="E18" s="3" t="s">
        <v>47</v>
      </c>
      <c r="F18" s="3" t="s">
        <v>70</v>
      </c>
      <c r="G18" s="3">
        <v>3.61</v>
      </c>
      <c r="H18" s="3">
        <f t="shared" si="0"/>
        <v>2888</v>
      </c>
      <c r="I18" s="3" t="s">
        <v>71</v>
      </c>
      <c r="J18" s="3" t="s">
        <v>72</v>
      </c>
      <c r="K18" s="3">
        <v>1.6E-2</v>
      </c>
      <c r="L18" s="3">
        <v>30</v>
      </c>
    </row>
    <row r="19" spans="1:12">
      <c r="A19" s="23" t="s">
        <v>68</v>
      </c>
      <c r="B19" s="3" t="s">
        <v>79</v>
      </c>
      <c r="C19" s="3" t="s">
        <v>56</v>
      </c>
      <c r="D19" s="3" t="s">
        <v>48</v>
      </c>
      <c r="E19" s="3" t="s">
        <v>47</v>
      </c>
      <c r="F19" s="3" t="s">
        <v>70</v>
      </c>
      <c r="G19" s="3">
        <v>3.47</v>
      </c>
      <c r="H19" s="3">
        <f t="shared" si="0"/>
        <v>2776</v>
      </c>
      <c r="I19" s="3" t="s">
        <v>71</v>
      </c>
      <c r="J19" s="3" t="s">
        <v>72</v>
      </c>
      <c r="K19" s="3">
        <v>3.2000000000000001E-2</v>
      </c>
      <c r="L19" s="3">
        <v>30</v>
      </c>
    </row>
    <row r="20" spans="1:12">
      <c r="A20" s="23" t="s">
        <v>68</v>
      </c>
      <c r="B20" s="3" t="s">
        <v>80</v>
      </c>
      <c r="C20" s="3" t="s">
        <v>56</v>
      </c>
      <c r="D20" s="3" t="s">
        <v>47</v>
      </c>
      <c r="E20" s="3" t="s">
        <v>47</v>
      </c>
      <c r="F20" s="3" t="s">
        <v>74</v>
      </c>
      <c r="G20" s="3">
        <v>1.55</v>
      </c>
      <c r="H20" s="3">
        <f t="shared" si="0"/>
        <v>1240</v>
      </c>
      <c r="I20" s="3" t="s">
        <v>71</v>
      </c>
      <c r="J20" s="3" t="s">
        <v>72</v>
      </c>
      <c r="K20" s="3">
        <v>0.17499999999999999</v>
      </c>
      <c r="L20" s="3">
        <v>60</v>
      </c>
    </row>
    <row r="21" spans="1:12">
      <c r="A21" s="24" t="s">
        <v>44</v>
      </c>
      <c r="B21" s="4" t="s">
        <v>81</v>
      </c>
      <c r="C21" s="4" t="s">
        <v>46</v>
      </c>
      <c r="D21" s="4" t="s">
        <v>48</v>
      </c>
      <c r="E21" s="4" t="s">
        <v>47</v>
      </c>
      <c r="F21" s="4" t="s">
        <v>70</v>
      </c>
      <c r="G21" s="7">
        <v>160000</v>
      </c>
      <c r="H21" s="7"/>
      <c r="I21" s="4" t="s">
        <v>82</v>
      </c>
      <c r="J21" s="4" t="s">
        <v>83</v>
      </c>
      <c r="K21" s="6">
        <f>1/3600</f>
        <v>2.7777777777777778E-4</v>
      </c>
      <c r="L21" s="4">
        <v>11</v>
      </c>
    </row>
    <row r="24" spans="1:12">
      <c r="A24" s="2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2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2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2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2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autoFilter ref="A2:L2" xr:uid="{6C8AC222-9829-4EFD-8DCD-215A99740F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833B-790C-49C3-804C-AD03549DB621}">
  <dimension ref="A1:AY273"/>
  <sheetViews>
    <sheetView tabSelected="1" topLeftCell="O1" zoomScale="55" zoomScaleNormal="55" workbookViewId="0">
      <selection activeCell="AI16" sqref="AI16"/>
    </sheetView>
  </sheetViews>
  <sheetFormatPr defaultColWidth="11.42578125" defaultRowHeight="14.45"/>
  <cols>
    <col min="1" max="1" width="31" bestFit="1" customWidth="1"/>
    <col min="2" max="2" width="24.140625" bestFit="1" customWidth="1"/>
    <col min="3" max="4" width="9.5703125" bestFit="1" customWidth="1"/>
    <col min="5" max="5" width="14.140625" bestFit="1" customWidth="1"/>
    <col min="6" max="6" width="11.85546875" bestFit="1" customWidth="1"/>
    <col min="7" max="7" width="11.42578125" bestFit="1" customWidth="1"/>
    <col min="8" max="9" width="10.140625" bestFit="1" customWidth="1"/>
    <col min="19" max="19" width="14.28515625" bestFit="1" customWidth="1"/>
    <col min="25" max="26" width="14.28515625" bestFit="1" customWidth="1"/>
    <col min="27" max="27" width="12.5703125" bestFit="1" customWidth="1"/>
    <col min="31" max="31" width="8.7109375" bestFit="1" customWidth="1"/>
    <col min="33" max="33" width="12.85546875" bestFit="1" customWidth="1"/>
    <col min="34" max="34" width="14" bestFit="1" customWidth="1"/>
    <col min="40" max="40" width="14.28515625" bestFit="1" customWidth="1"/>
    <col min="41" max="41" width="28.42578125" bestFit="1" customWidth="1"/>
    <col min="42" max="42" width="13.140625" bestFit="1" customWidth="1"/>
  </cols>
  <sheetData>
    <row r="1" spans="1:51" ht="21.95" customHeight="1">
      <c r="A1" s="33" t="s">
        <v>84</v>
      </c>
      <c r="B1" s="33"/>
      <c r="C1" s="33"/>
      <c r="D1" s="33"/>
      <c r="E1" s="33"/>
      <c r="F1" s="33"/>
      <c r="J1" s="34" t="s">
        <v>3</v>
      </c>
      <c r="K1" s="34"/>
      <c r="L1" s="34"/>
      <c r="M1" s="34"/>
      <c r="N1" s="34"/>
      <c r="O1" s="34"/>
      <c r="P1" t="s">
        <v>85</v>
      </c>
    </row>
    <row r="2" spans="1:51" ht="46.5" customHeight="1">
      <c r="A2" s="8" t="s">
        <v>86</v>
      </c>
      <c r="B2" s="9" t="s">
        <v>87</v>
      </c>
      <c r="C2" s="9" t="s">
        <v>88</v>
      </c>
      <c r="D2" s="9" t="s">
        <v>89</v>
      </c>
      <c r="E2" s="9" t="s">
        <v>90</v>
      </c>
      <c r="F2" s="9" t="s">
        <v>91</v>
      </c>
      <c r="G2" s="8" t="s">
        <v>92</v>
      </c>
      <c r="H2" s="8" t="s">
        <v>93</v>
      </c>
      <c r="I2" s="8" t="s">
        <v>94</v>
      </c>
      <c r="J2" t="s">
        <v>95</v>
      </c>
      <c r="K2">
        <v>2</v>
      </c>
      <c r="L2">
        <v>3</v>
      </c>
      <c r="M2">
        <v>4</v>
      </c>
      <c r="N2">
        <v>5</v>
      </c>
      <c r="O2">
        <v>6</v>
      </c>
      <c r="P2">
        <v>1</v>
      </c>
      <c r="Q2">
        <v>2</v>
      </c>
      <c r="R2">
        <v>3</v>
      </c>
      <c r="S2">
        <v>4</v>
      </c>
      <c r="T2">
        <v>5</v>
      </c>
      <c r="AN2" s="17" t="s">
        <v>32</v>
      </c>
      <c r="AO2" s="5" t="s">
        <v>33</v>
      </c>
      <c r="AP2" s="5" t="s">
        <v>34</v>
      </c>
      <c r="AQ2" s="5" t="s">
        <v>35</v>
      </c>
      <c r="AR2" s="5" t="s">
        <v>36</v>
      </c>
      <c r="AS2" s="5" t="s">
        <v>37</v>
      </c>
      <c r="AT2" s="5" t="s">
        <v>38</v>
      </c>
      <c r="AU2" s="5" t="s">
        <v>39</v>
      </c>
      <c r="AV2" s="5" t="s">
        <v>40</v>
      </c>
      <c r="AW2" s="5" t="s">
        <v>41</v>
      </c>
      <c r="AX2" s="5" t="s">
        <v>42</v>
      </c>
      <c r="AY2" s="5" t="s">
        <v>43</v>
      </c>
    </row>
    <row r="3" spans="1:51">
      <c r="A3" s="10" t="s">
        <v>96</v>
      </c>
      <c r="B3" s="11">
        <v>0.84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5">
        <f>+AVERAGE(C3:G3)</f>
        <v>0</v>
      </c>
      <c r="I3" s="16">
        <f>+(H3/1000)*5</f>
        <v>0</v>
      </c>
      <c r="J3">
        <f>B3/1000 *5</f>
        <v>4.1999999999999997E-3</v>
      </c>
      <c r="AA3" s="12" t="s">
        <v>97</v>
      </c>
      <c r="AB3" s="35" t="s">
        <v>98</v>
      </c>
      <c r="AC3" s="35"/>
      <c r="AN3" s="2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>
        <v>395</v>
      </c>
      <c r="AU3" s="3"/>
      <c r="AV3" s="3" t="s">
        <v>50</v>
      </c>
      <c r="AW3" s="3" t="s">
        <v>51</v>
      </c>
      <c r="AX3" s="3">
        <v>1</v>
      </c>
      <c r="AY3" s="3">
        <v>7</v>
      </c>
    </row>
    <row r="4" spans="1:51">
      <c r="A4" s="12" t="s">
        <v>99</v>
      </c>
      <c r="B4" s="12" t="s">
        <v>67</v>
      </c>
      <c r="C4" s="13">
        <v>210.7</v>
      </c>
      <c r="D4" s="13">
        <v>212.7</v>
      </c>
      <c r="E4" s="13">
        <v>210.68</v>
      </c>
      <c r="F4" s="13">
        <v>210.67999999999998</v>
      </c>
      <c r="G4" s="14">
        <v>212.72</v>
      </c>
      <c r="H4" s="15">
        <f>+AVERAGE(C4:G4)</f>
        <v>211.49599999999995</v>
      </c>
      <c r="I4" s="16">
        <f>+(H4/1000)*5</f>
        <v>1.0574799999999998</v>
      </c>
      <c r="K4">
        <f>(C4/1000)*5</f>
        <v>1.0535000000000001</v>
      </c>
      <c r="L4">
        <f t="shared" ref="L4:O4" si="0">(D4/1000)*5</f>
        <v>1.0634999999999999</v>
      </c>
      <c r="M4">
        <f t="shared" si="0"/>
        <v>1.0534000000000001</v>
      </c>
      <c r="N4">
        <f t="shared" si="0"/>
        <v>1.0533999999999999</v>
      </c>
      <c r="O4">
        <f t="shared" si="0"/>
        <v>1.0635999999999999</v>
      </c>
      <c r="AA4" s="12" t="s">
        <v>100</v>
      </c>
      <c r="AB4" s="12">
        <v>1</v>
      </c>
      <c r="AC4" s="12">
        <v>2</v>
      </c>
      <c r="AN4" s="23" t="s">
        <v>44</v>
      </c>
      <c r="AO4" s="3" t="s">
        <v>52</v>
      </c>
      <c r="AP4" s="3" t="s">
        <v>46</v>
      </c>
      <c r="AQ4" s="3" t="s">
        <v>47</v>
      </c>
      <c r="AR4" s="3" t="s">
        <v>48</v>
      </c>
      <c r="AS4" s="3" t="s">
        <v>49</v>
      </c>
      <c r="AT4" s="3">
        <v>395</v>
      </c>
      <c r="AU4" s="3"/>
      <c r="AV4" s="3" t="s">
        <v>50</v>
      </c>
      <c r="AW4" s="3" t="s">
        <v>51</v>
      </c>
      <c r="AX4" s="3">
        <v>1</v>
      </c>
      <c r="AY4" s="3">
        <v>7</v>
      </c>
    </row>
    <row r="5" spans="1:51">
      <c r="A5" s="12" t="s">
        <v>101</v>
      </c>
      <c r="B5" s="12" t="s">
        <v>67</v>
      </c>
      <c r="C5" s="13">
        <v>5.2</v>
      </c>
      <c r="D5" s="13">
        <v>2.6</v>
      </c>
      <c r="E5" s="13">
        <v>5.21</v>
      </c>
      <c r="F5" s="13">
        <v>3.9099999999999993</v>
      </c>
      <c r="G5" s="14">
        <v>5.21</v>
      </c>
      <c r="H5" s="15">
        <f t="shared" ref="H5:H9" si="1">+AVERAGE(C5:G5)</f>
        <v>4.4260000000000002</v>
      </c>
      <c r="I5" s="16">
        <f t="shared" ref="I5:I9" si="2">+(H5/1000)*5</f>
        <v>2.213E-2</v>
      </c>
      <c r="K5">
        <f t="shared" ref="K5:K9" si="3">(C5/1000)*5</f>
        <v>2.5999999999999999E-2</v>
      </c>
      <c r="L5">
        <f t="shared" ref="L5:L9" si="4">(D5/1000)*5</f>
        <v>1.2999999999999999E-2</v>
      </c>
      <c r="M5">
        <f t="shared" ref="M5:M9" si="5">(E5/1000)*5</f>
        <v>2.605E-2</v>
      </c>
      <c r="N5">
        <f t="shared" ref="N5:N9" si="6">(F5/1000)*5</f>
        <v>1.9549999999999998E-2</v>
      </c>
      <c r="O5">
        <f t="shared" ref="O5:O9" si="7">(G5/1000)*5</f>
        <v>2.605E-2</v>
      </c>
      <c r="AA5" s="12">
        <v>1</v>
      </c>
      <c r="AB5" s="12">
        <v>3</v>
      </c>
      <c r="AC5" s="12">
        <v>30</v>
      </c>
      <c r="AN5" s="23" t="s">
        <v>44</v>
      </c>
      <c r="AO5" s="3" t="s">
        <v>53</v>
      </c>
      <c r="AP5" s="3" t="s">
        <v>46</v>
      </c>
      <c r="AQ5" s="3" t="s">
        <v>47</v>
      </c>
      <c r="AR5" s="3" t="s">
        <v>48</v>
      </c>
      <c r="AS5" s="3" t="s">
        <v>49</v>
      </c>
      <c r="AT5" s="3">
        <v>495</v>
      </c>
      <c r="AU5" s="3"/>
      <c r="AV5" s="3" t="s">
        <v>50</v>
      </c>
      <c r="AW5" s="3" t="s">
        <v>54</v>
      </c>
      <c r="AX5" s="3">
        <v>0.3</v>
      </c>
      <c r="AY5" s="3">
        <v>7</v>
      </c>
    </row>
    <row r="6" spans="1:51">
      <c r="A6" s="12" t="s">
        <v>102</v>
      </c>
      <c r="B6" s="12" t="s">
        <v>67</v>
      </c>
      <c r="C6" s="13">
        <v>6.4</v>
      </c>
      <c r="D6" s="13">
        <v>7.7</v>
      </c>
      <c r="E6" s="13">
        <v>7.71</v>
      </c>
      <c r="F6" s="13">
        <v>6.42</v>
      </c>
      <c r="G6" s="14">
        <v>9</v>
      </c>
      <c r="H6" s="15">
        <f>+AVERAGE(C6:G6)</f>
        <v>7.4460000000000006</v>
      </c>
      <c r="I6" s="16">
        <f t="shared" si="2"/>
        <v>3.7229999999999999E-2</v>
      </c>
      <c r="K6">
        <f t="shared" si="3"/>
        <v>3.2000000000000001E-2</v>
      </c>
      <c r="L6">
        <f t="shared" si="4"/>
        <v>3.85E-2</v>
      </c>
      <c r="M6">
        <f t="shared" si="5"/>
        <v>3.8550000000000001E-2</v>
      </c>
      <c r="N6">
        <f t="shared" si="6"/>
        <v>3.2100000000000004E-2</v>
      </c>
      <c r="O6">
        <f t="shared" si="7"/>
        <v>4.4999999999999998E-2</v>
      </c>
      <c r="AA6" s="12">
        <v>2</v>
      </c>
      <c r="AB6" s="12">
        <v>2</v>
      </c>
      <c r="AC6" s="12">
        <v>1</v>
      </c>
      <c r="AN6" s="23" t="s">
        <v>44</v>
      </c>
      <c r="AO6" s="3" t="s">
        <v>55</v>
      </c>
      <c r="AP6" s="3" t="s">
        <v>56</v>
      </c>
      <c r="AQ6" s="3" t="s">
        <v>48</v>
      </c>
      <c r="AR6" s="3" t="s">
        <v>48</v>
      </c>
      <c r="AS6" s="3" t="s">
        <v>57</v>
      </c>
      <c r="AT6" s="3">
        <v>13</v>
      </c>
      <c r="AU6" s="3"/>
      <c r="AV6" s="3" t="s">
        <v>50</v>
      </c>
      <c r="AW6" s="3" t="s">
        <v>58</v>
      </c>
      <c r="AX6" s="3">
        <v>1</v>
      </c>
      <c r="AY6" s="3">
        <v>7</v>
      </c>
    </row>
    <row r="7" spans="1:51">
      <c r="A7" s="12" t="s">
        <v>103</v>
      </c>
      <c r="B7" s="12" t="s">
        <v>67</v>
      </c>
      <c r="C7" s="13">
        <v>3.57</v>
      </c>
      <c r="D7" s="13">
        <v>2.7</v>
      </c>
      <c r="E7" s="13">
        <v>3.55</v>
      </c>
      <c r="F7" s="13">
        <v>3.5700000000000003</v>
      </c>
      <c r="G7" s="14">
        <v>2.67</v>
      </c>
      <c r="H7" s="15">
        <f t="shared" si="1"/>
        <v>3.2120000000000006</v>
      </c>
      <c r="I7" s="16">
        <f t="shared" si="2"/>
        <v>1.6060000000000001E-2</v>
      </c>
      <c r="K7">
        <f t="shared" si="3"/>
        <v>1.7849999999999998E-2</v>
      </c>
      <c r="L7">
        <f t="shared" si="4"/>
        <v>1.3500000000000002E-2</v>
      </c>
      <c r="M7">
        <f t="shared" si="5"/>
        <v>1.7749999999999998E-2</v>
      </c>
      <c r="N7">
        <f t="shared" si="6"/>
        <v>1.7850000000000001E-2</v>
      </c>
      <c r="O7">
        <f t="shared" si="7"/>
        <v>1.3350000000000001E-2</v>
      </c>
      <c r="AN7" s="23" t="s">
        <v>44</v>
      </c>
      <c r="AO7" s="3" t="s">
        <v>59</v>
      </c>
      <c r="AP7" s="3" t="s">
        <v>56</v>
      </c>
      <c r="AQ7" s="3" t="s">
        <v>48</v>
      </c>
      <c r="AR7" s="3" t="s">
        <v>48</v>
      </c>
      <c r="AS7" s="3" t="s">
        <v>57</v>
      </c>
      <c r="AT7" s="3">
        <v>13</v>
      </c>
      <c r="AU7" s="3"/>
      <c r="AV7" s="3" t="s">
        <v>50</v>
      </c>
      <c r="AW7" s="3" t="s">
        <v>58</v>
      </c>
      <c r="AX7" s="3">
        <v>1</v>
      </c>
      <c r="AY7" s="3">
        <v>7</v>
      </c>
    </row>
    <row r="8" spans="1:51">
      <c r="A8" s="12" t="s">
        <v>104</v>
      </c>
      <c r="B8" s="12" t="s">
        <v>67</v>
      </c>
      <c r="C8" s="13">
        <v>6.3</v>
      </c>
      <c r="D8" s="13">
        <v>6.3</v>
      </c>
      <c r="E8" s="13">
        <v>6.3</v>
      </c>
      <c r="F8" s="13">
        <v>6.3</v>
      </c>
      <c r="G8" s="14">
        <v>6.3</v>
      </c>
      <c r="H8" s="13">
        <v>6.3</v>
      </c>
      <c r="I8" s="16">
        <f t="shared" si="2"/>
        <v>3.15E-2</v>
      </c>
      <c r="K8">
        <f t="shared" si="3"/>
        <v>3.15E-2</v>
      </c>
      <c r="L8">
        <f t="shared" si="4"/>
        <v>3.15E-2</v>
      </c>
      <c r="M8">
        <f t="shared" si="5"/>
        <v>3.15E-2</v>
      </c>
      <c r="N8">
        <f t="shared" si="6"/>
        <v>3.15E-2</v>
      </c>
      <c r="O8">
        <f t="shared" si="7"/>
        <v>3.15E-2</v>
      </c>
      <c r="U8" s="12" t="s">
        <v>105</v>
      </c>
      <c r="V8" s="12">
        <v>100</v>
      </c>
      <c r="W8" s="12" t="s">
        <v>106</v>
      </c>
      <c r="X8" s="12">
        <v>0</v>
      </c>
      <c r="AN8" s="23" t="s">
        <v>44</v>
      </c>
      <c r="AO8" s="3" t="s">
        <v>60</v>
      </c>
      <c r="AP8" s="3" t="s">
        <v>56</v>
      </c>
      <c r="AQ8" s="3" t="s">
        <v>48</v>
      </c>
      <c r="AR8" s="3" t="s">
        <v>48</v>
      </c>
      <c r="AS8" s="3" t="s">
        <v>57</v>
      </c>
      <c r="AT8" s="3">
        <v>13</v>
      </c>
      <c r="AU8" s="3"/>
      <c r="AV8" s="3" t="s">
        <v>50</v>
      </c>
      <c r="AW8" s="3" t="s">
        <v>58</v>
      </c>
      <c r="AX8" s="3">
        <v>1</v>
      </c>
      <c r="AY8" s="3">
        <v>7</v>
      </c>
    </row>
    <row r="9" spans="1:51">
      <c r="A9" s="12" t="s">
        <v>107</v>
      </c>
      <c r="B9" s="12" t="s">
        <v>67</v>
      </c>
      <c r="C9" s="13">
        <v>35</v>
      </c>
      <c r="D9" s="13">
        <v>35</v>
      </c>
      <c r="E9" s="13">
        <v>35</v>
      </c>
      <c r="F9" s="13">
        <v>35</v>
      </c>
      <c r="G9" s="14">
        <v>35</v>
      </c>
      <c r="H9" s="15">
        <f t="shared" si="1"/>
        <v>35</v>
      </c>
      <c r="I9" s="16">
        <f t="shared" si="2"/>
        <v>0.17500000000000002</v>
      </c>
      <c r="K9">
        <f t="shared" si="3"/>
        <v>0.17500000000000002</v>
      </c>
      <c r="L9">
        <f t="shared" si="4"/>
        <v>0.17500000000000002</v>
      </c>
      <c r="M9">
        <f t="shared" si="5"/>
        <v>0.17500000000000002</v>
      </c>
      <c r="N9">
        <f t="shared" si="6"/>
        <v>0.17500000000000002</v>
      </c>
      <c r="O9">
        <f t="shared" si="7"/>
        <v>0.17500000000000002</v>
      </c>
      <c r="U9" s="12" t="s">
        <v>108</v>
      </c>
      <c r="V9" s="12">
        <v>100</v>
      </c>
      <c r="W9" s="12" t="s">
        <v>109</v>
      </c>
      <c r="X9" s="12">
        <v>0</v>
      </c>
      <c r="Z9" s="12" t="s">
        <v>110</v>
      </c>
      <c r="AA9" s="12">
        <v>0</v>
      </c>
      <c r="AB9" s="12" t="s">
        <v>111</v>
      </c>
      <c r="AC9" s="12">
        <v>0</v>
      </c>
      <c r="AE9" s="12" t="s">
        <v>112</v>
      </c>
      <c r="AF9" s="12" t="s">
        <v>113</v>
      </c>
      <c r="AG9" s="12" t="s">
        <v>114</v>
      </c>
      <c r="AN9" s="23" t="s">
        <v>44</v>
      </c>
      <c r="AO9" s="3" t="s">
        <v>61</v>
      </c>
      <c r="AP9" s="3" t="s">
        <v>56</v>
      </c>
      <c r="AQ9" s="3" t="s">
        <v>48</v>
      </c>
      <c r="AR9" s="3" t="s">
        <v>48</v>
      </c>
      <c r="AS9" s="3" t="s">
        <v>57</v>
      </c>
      <c r="AT9" s="3">
        <v>13</v>
      </c>
      <c r="AU9" s="3"/>
      <c r="AV9" s="3" t="s">
        <v>50</v>
      </c>
      <c r="AW9" s="3" t="s">
        <v>58</v>
      </c>
      <c r="AX9" s="3">
        <v>1</v>
      </c>
      <c r="AY9" s="3">
        <v>7</v>
      </c>
    </row>
    <row r="10" spans="1:51">
      <c r="U10" s="12" t="s">
        <v>115</v>
      </c>
      <c r="V10" s="12">
        <v>0</v>
      </c>
      <c r="W10" s="12" t="s">
        <v>116</v>
      </c>
      <c r="X10" s="12">
        <v>0</v>
      </c>
      <c r="AE10" s="12">
        <v>1</v>
      </c>
      <c r="AF10" s="12">
        <v>1</v>
      </c>
      <c r="AG10" s="12">
        <f>V14*$AU$14</f>
        <v>453.59999999999997</v>
      </c>
      <c r="AN10" s="23" t="s">
        <v>44</v>
      </c>
      <c r="AO10" s="3" t="s">
        <v>62</v>
      </c>
      <c r="AP10" s="3" t="s">
        <v>56</v>
      </c>
      <c r="AQ10" s="3" t="s">
        <v>48</v>
      </c>
      <c r="AR10" s="3" t="s">
        <v>48</v>
      </c>
      <c r="AS10" s="3" t="s">
        <v>57</v>
      </c>
      <c r="AT10" s="3">
        <v>13</v>
      </c>
      <c r="AU10" s="3"/>
      <c r="AV10" s="3" t="s">
        <v>50</v>
      </c>
      <c r="AW10" s="3" t="s">
        <v>58</v>
      </c>
      <c r="AX10" s="3">
        <v>1</v>
      </c>
      <c r="AY10" s="3">
        <v>7</v>
      </c>
    </row>
    <row r="11" spans="1:51">
      <c r="M11" t="s">
        <v>117</v>
      </c>
      <c r="O11" t="s">
        <v>118</v>
      </c>
      <c r="P11" t="s">
        <v>119</v>
      </c>
      <c r="U11" s="12" t="s">
        <v>120</v>
      </c>
      <c r="V11" s="12">
        <v>0</v>
      </c>
      <c r="W11" s="12" t="s">
        <v>121</v>
      </c>
      <c r="X11" s="12">
        <v>0</v>
      </c>
      <c r="AE11" s="12"/>
      <c r="AF11" s="12">
        <v>2</v>
      </c>
      <c r="AG11" s="12">
        <f>V15*$AU$14</f>
        <v>453.59999999999997</v>
      </c>
      <c r="AN11" s="23" t="s">
        <v>44</v>
      </c>
      <c r="AO11" s="3" t="s">
        <v>63</v>
      </c>
      <c r="AP11" s="3" t="s">
        <v>56</v>
      </c>
      <c r="AQ11" s="3" t="s">
        <v>48</v>
      </c>
      <c r="AR11" s="3" t="s">
        <v>48</v>
      </c>
      <c r="AS11" s="3" t="s">
        <v>57</v>
      </c>
      <c r="AT11" s="3">
        <v>13</v>
      </c>
      <c r="AU11" s="3"/>
      <c r="AV11" s="3" t="s">
        <v>50</v>
      </c>
      <c r="AW11" s="3" t="s">
        <v>58</v>
      </c>
      <c r="AX11" s="3">
        <v>1</v>
      </c>
      <c r="AY11" s="3">
        <v>7</v>
      </c>
    </row>
    <row r="12" spans="1:51">
      <c r="M12" t="s">
        <v>122</v>
      </c>
      <c r="N12">
        <v>10</v>
      </c>
      <c r="O12" s="25">
        <f>N12*B21</f>
        <v>30000</v>
      </c>
      <c r="V12">
        <v>0</v>
      </c>
      <c r="AE12" s="12">
        <v>2</v>
      </c>
      <c r="AF12" s="12">
        <v>1</v>
      </c>
      <c r="AG12" s="12">
        <f>V16*$AU$15</f>
        <v>0</v>
      </c>
      <c r="AN12" s="23" t="s">
        <v>44</v>
      </c>
      <c r="AO12" s="3" t="s">
        <v>64</v>
      </c>
      <c r="AP12" s="3" t="s">
        <v>46</v>
      </c>
      <c r="AQ12" s="3" t="s">
        <v>48</v>
      </c>
      <c r="AR12" s="3" t="s">
        <v>48</v>
      </c>
      <c r="AS12" s="3" t="s">
        <v>57</v>
      </c>
      <c r="AT12" s="3">
        <v>2500</v>
      </c>
      <c r="AU12" s="3"/>
      <c r="AV12" s="3" t="s">
        <v>50</v>
      </c>
      <c r="AW12" s="3" t="s">
        <v>65</v>
      </c>
      <c r="AX12" s="3">
        <f>2/3600</f>
        <v>5.5555555555555556E-4</v>
      </c>
      <c r="AY12" s="3">
        <v>5</v>
      </c>
    </row>
    <row r="13" spans="1:51">
      <c r="M13" t="s">
        <v>123</v>
      </c>
      <c r="N13">
        <v>0</v>
      </c>
      <c r="O13" s="25">
        <f>N13*B22</f>
        <v>0</v>
      </c>
      <c r="V13">
        <v>0</v>
      </c>
      <c r="Z13" s="12" t="s">
        <v>124</v>
      </c>
      <c r="AA13" s="12"/>
      <c r="AB13" s="12"/>
      <c r="AE13" s="12"/>
      <c r="AF13" s="12">
        <v>2</v>
      </c>
      <c r="AG13" s="12">
        <f>V17*$AU$15</f>
        <v>0</v>
      </c>
      <c r="AN13" s="23" t="s">
        <v>44</v>
      </c>
      <c r="AO13" s="3" t="s">
        <v>66</v>
      </c>
      <c r="AP13" s="3" t="s">
        <v>46</v>
      </c>
      <c r="AQ13" s="3" t="s">
        <v>48</v>
      </c>
      <c r="AR13" s="3" t="s">
        <v>48</v>
      </c>
      <c r="AS13" s="3" t="s">
        <v>57</v>
      </c>
      <c r="AT13" s="3">
        <v>4300</v>
      </c>
      <c r="AU13" s="3"/>
      <c r="AV13" s="3" t="s">
        <v>50</v>
      </c>
      <c r="AW13" s="3" t="s">
        <v>67</v>
      </c>
      <c r="AX13" s="3">
        <f>1/90</f>
        <v>1.1111111111111112E-2</v>
      </c>
      <c r="AY13" s="3">
        <v>7</v>
      </c>
    </row>
    <row r="14" spans="1:51">
      <c r="M14" t="s">
        <v>125</v>
      </c>
      <c r="N14">
        <v>0</v>
      </c>
      <c r="O14" s="25">
        <f>N14*B23</f>
        <v>0</v>
      </c>
      <c r="U14" s="12" t="s">
        <v>126</v>
      </c>
      <c r="V14" s="12">
        <v>0.42</v>
      </c>
      <c r="Z14" s="12" t="s">
        <v>127</v>
      </c>
      <c r="AA14" s="12" t="s">
        <v>100</v>
      </c>
      <c r="AB14" s="12" t="s">
        <v>128</v>
      </c>
      <c r="AE14" s="12">
        <v>3</v>
      </c>
      <c r="AF14" s="12">
        <v>1</v>
      </c>
      <c r="AG14" s="12">
        <f>V18*$AU$16</f>
        <v>0</v>
      </c>
      <c r="AN14" s="23" t="s">
        <v>68</v>
      </c>
      <c r="AO14" s="3" t="s">
        <v>69</v>
      </c>
      <c r="AP14" s="3" t="s">
        <v>56</v>
      </c>
      <c r="AQ14" s="3" t="s">
        <v>48</v>
      </c>
      <c r="AR14" s="3" t="s">
        <v>47</v>
      </c>
      <c r="AS14" s="3" t="s">
        <v>70</v>
      </c>
      <c r="AT14" s="3">
        <v>1.35</v>
      </c>
      <c r="AU14" s="3">
        <f>800*AT14</f>
        <v>1080</v>
      </c>
      <c r="AV14" s="3" t="s">
        <v>71</v>
      </c>
      <c r="AW14" s="3" t="s">
        <v>72</v>
      </c>
      <c r="AX14" s="3">
        <v>0.42</v>
      </c>
      <c r="AY14" s="3">
        <v>30</v>
      </c>
    </row>
    <row r="15" spans="1:51">
      <c r="M15" t="s">
        <v>129</v>
      </c>
      <c r="N15">
        <v>0</v>
      </c>
      <c r="O15" s="25">
        <f>N15*B24</f>
        <v>0</v>
      </c>
      <c r="U15" s="12" t="s">
        <v>130</v>
      </c>
      <c r="V15" s="12">
        <v>0.42</v>
      </c>
      <c r="Z15" s="12">
        <v>1</v>
      </c>
      <c r="AA15" s="12">
        <v>1</v>
      </c>
      <c r="AB15" s="12">
        <f>Z16*MAX(AB5-V8-V9,0)</f>
        <v>0</v>
      </c>
      <c r="AE15" s="12"/>
      <c r="AF15" s="12">
        <v>2</v>
      </c>
      <c r="AG15" s="12">
        <f>V19*$AU$16</f>
        <v>0</v>
      </c>
      <c r="AN15" s="23" t="s">
        <v>68</v>
      </c>
      <c r="AO15" s="3" t="s">
        <v>73</v>
      </c>
      <c r="AP15" s="3" t="s">
        <v>56</v>
      </c>
      <c r="AQ15" s="3" t="s">
        <v>47</v>
      </c>
      <c r="AR15" s="3" t="s">
        <v>47</v>
      </c>
      <c r="AS15" s="3" t="s">
        <v>74</v>
      </c>
      <c r="AT15" s="3">
        <v>0.59</v>
      </c>
      <c r="AU15" s="3">
        <f>800*AT15</f>
        <v>472</v>
      </c>
      <c r="AV15" s="3" t="s">
        <v>71</v>
      </c>
      <c r="AW15" s="3" t="s">
        <v>75</v>
      </c>
      <c r="AX15" s="3">
        <v>1.0569999999999999</v>
      </c>
      <c r="AY15" s="3">
        <v>90</v>
      </c>
    </row>
    <row r="16" spans="1:51">
      <c r="M16" t="s">
        <v>131</v>
      </c>
      <c r="N16">
        <v>0</v>
      </c>
      <c r="O16" s="25">
        <f>N16*B25</f>
        <v>0</v>
      </c>
      <c r="U16" s="12" t="s">
        <v>132</v>
      </c>
      <c r="V16" s="12">
        <v>0</v>
      </c>
      <c r="Z16" s="12">
        <v>300</v>
      </c>
      <c r="AA16" s="12">
        <v>2</v>
      </c>
      <c r="AB16" s="12">
        <f>Z16*MAX(AB6-V9-V10,0)</f>
        <v>0</v>
      </c>
      <c r="AE16" s="12">
        <v>4</v>
      </c>
      <c r="AF16" s="12">
        <v>1</v>
      </c>
      <c r="AG16" s="12">
        <f>V20*$AU$17</f>
        <v>0</v>
      </c>
      <c r="AN16" s="23" t="s">
        <v>68</v>
      </c>
      <c r="AO16" s="3" t="s">
        <v>76</v>
      </c>
      <c r="AP16" s="3" t="s">
        <v>56</v>
      </c>
      <c r="AQ16" s="3" t="s">
        <v>48</v>
      </c>
      <c r="AR16" s="3" t="s">
        <v>47</v>
      </c>
      <c r="AS16" s="3" t="s">
        <v>70</v>
      </c>
      <c r="AT16" s="3">
        <v>3.68</v>
      </c>
      <c r="AU16" s="3">
        <f t="shared" ref="AU16:AU20" si="8">800*AT16</f>
        <v>2944</v>
      </c>
      <c r="AV16" s="3" t="s">
        <v>71</v>
      </c>
      <c r="AW16" s="3" t="s">
        <v>72</v>
      </c>
      <c r="AX16" s="3">
        <v>2.1999999999999999E-2</v>
      </c>
      <c r="AY16" s="3">
        <v>30</v>
      </c>
    </row>
    <row r="17" spans="1:51">
      <c r="M17" t="s">
        <v>133</v>
      </c>
      <c r="N17">
        <v>0</v>
      </c>
      <c r="O17" s="25">
        <f>N17*B26</f>
        <v>0</v>
      </c>
      <c r="U17" s="12" t="s">
        <v>134</v>
      </c>
      <c r="V17" s="12">
        <v>0</v>
      </c>
      <c r="Z17" s="12">
        <v>2</v>
      </c>
      <c r="AA17" s="12">
        <v>1</v>
      </c>
      <c r="AB17" s="12">
        <f>Z18*MAX(AC6-X8-AC9,0)</f>
        <v>400</v>
      </c>
      <c r="AE17" s="12"/>
      <c r="AF17" s="12">
        <v>2</v>
      </c>
      <c r="AG17" s="12">
        <f>V21*$AU$17</f>
        <v>0</v>
      </c>
      <c r="AN17" s="23" t="s">
        <v>68</v>
      </c>
      <c r="AO17" s="3" t="s">
        <v>77</v>
      </c>
      <c r="AP17" s="3" t="s">
        <v>56</v>
      </c>
      <c r="AQ17" s="3" t="s">
        <v>48</v>
      </c>
      <c r="AR17" s="3" t="s">
        <v>47</v>
      </c>
      <c r="AS17" s="3" t="s">
        <v>70</v>
      </c>
      <c r="AT17" s="3">
        <v>3.7</v>
      </c>
      <c r="AU17" s="3">
        <f t="shared" si="8"/>
        <v>2960</v>
      </c>
      <c r="AV17" s="3" t="s">
        <v>71</v>
      </c>
      <c r="AW17" s="3" t="s">
        <v>72</v>
      </c>
      <c r="AX17" s="3">
        <v>2.1999999999999999E-2</v>
      </c>
      <c r="AY17" s="3">
        <v>30</v>
      </c>
    </row>
    <row r="18" spans="1:51">
      <c r="M18" t="s">
        <v>135</v>
      </c>
      <c r="N18">
        <v>4.2000000000000003E-2</v>
      </c>
      <c r="P18">
        <f>N18*AU14</f>
        <v>45.36</v>
      </c>
      <c r="U18" s="12" t="s">
        <v>136</v>
      </c>
      <c r="V18" s="12">
        <v>0</v>
      </c>
      <c r="Z18" s="12">
        <v>400</v>
      </c>
      <c r="AA18" s="12">
        <v>2</v>
      </c>
      <c r="AB18" s="12">
        <f>Z18*MAX(AC6-X9-X10,0)</f>
        <v>400</v>
      </c>
      <c r="AE18" s="12">
        <v>5</v>
      </c>
      <c r="AF18" s="12">
        <v>1</v>
      </c>
      <c r="AG18" s="12">
        <f>V22*$AU$18</f>
        <v>0</v>
      </c>
      <c r="AN18" s="23" t="s">
        <v>68</v>
      </c>
      <c r="AO18" s="3" t="s">
        <v>78</v>
      </c>
      <c r="AP18" s="3" t="s">
        <v>56</v>
      </c>
      <c r="AQ18" s="3" t="s">
        <v>48</v>
      </c>
      <c r="AR18" s="3" t="s">
        <v>47</v>
      </c>
      <c r="AS18" s="3" t="s">
        <v>70</v>
      </c>
      <c r="AT18" s="3">
        <v>3.61</v>
      </c>
      <c r="AU18" s="3">
        <f t="shared" si="8"/>
        <v>2888</v>
      </c>
      <c r="AV18" s="3" t="s">
        <v>71</v>
      </c>
      <c r="AW18" s="3" t="s">
        <v>72</v>
      </c>
      <c r="AX18" s="3">
        <v>1.6E-2</v>
      </c>
      <c r="AY18" s="3">
        <v>30</v>
      </c>
    </row>
    <row r="19" spans="1:51">
      <c r="M19" t="s">
        <v>137</v>
      </c>
      <c r="N19">
        <v>0</v>
      </c>
      <c r="P19">
        <f>N19*AU15</f>
        <v>0</v>
      </c>
      <c r="U19" s="12" t="s">
        <v>138</v>
      </c>
      <c r="V19" s="12">
        <v>0</v>
      </c>
      <c r="Z19" s="12"/>
      <c r="AA19" s="12" t="s">
        <v>139</v>
      </c>
      <c r="AB19" s="12">
        <f>SUM(AB15:AB18)</f>
        <v>800</v>
      </c>
      <c r="AE19" s="12"/>
      <c r="AF19" s="12">
        <v>2</v>
      </c>
      <c r="AG19" s="12">
        <f>V23*$AU$18</f>
        <v>0</v>
      </c>
      <c r="AN19" s="23" t="s">
        <v>68</v>
      </c>
      <c r="AO19" s="3" t="s">
        <v>79</v>
      </c>
      <c r="AP19" s="3" t="s">
        <v>56</v>
      </c>
      <c r="AQ19" s="3" t="s">
        <v>48</v>
      </c>
      <c r="AR19" s="3" t="s">
        <v>47</v>
      </c>
      <c r="AS19" s="3" t="s">
        <v>70</v>
      </c>
      <c r="AT19" s="3">
        <v>3.47</v>
      </c>
      <c r="AU19" s="3">
        <f t="shared" si="8"/>
        <v>2776</v>
      </c>
      <c r="AV19" s="3" t="s">
        <v>71</v>
      </c>
      <c r="AW19" s="3" t="s">
        <v>72</v>
      </c>
      <c r="AX19" s="3">
        <v>3.2000000000000001E-2</v>
      </c>
      <c r="AY19" s="3">
        <v>30</v>
      </c>
    </row>
    <row r="20" spans="1:51">
      <c r="A20" s="19" t="s">
        <v>3</v>
      </c>
      <c r="B20" s="19" t="s">
        <v>140</v>
      </c>
      <c r="M20" t="s">
        <v>141</v>
      </c>
      <c r="N20">
        <v>0</v>
      </c>
      <c r="P20">
        <f>N20*AU16</f>
        <v>0</v>
      </c>
      <c r="U20" s="12" t="s">
        <v>142</v>
      </c>
      <c r="V20" s="12">
        <v>0</v>
      </c>
      <c r="AE20" s="12">
        <v>6</v>
      </c>
      <c r="AF20" s="12">
        <v>1</v>
      </c>
      <c r="AG20" s="12">
        <f>V24*$AU$19</f>
        <v>0</v>
      </c>
      <c r="AN20" s="23" t="s">
        <v>68</v>
      </c>
      <c r="AO20" s="3" t="s">
        <v>80</v>
      </c>
      <c r="AP20" s="3" t="s">
        <v>56</v>
      </c>
      <c r="AQ20" s="3" t="s">
        <v>47</v>
      </c>
      <c r="AR20" s="3" t="s">
        <v>47</v>
      </c>
      <c r="AS20" s="3" t="s">
        <v>74</v>
      </c>
      <c r="AT20" s="3">
        <v>1.55</v>
      </c>
      <c r="AU20" s="3">
        <f t="shared" si="8"/>
        <v>1240</v>
      </c>
      <c r="AV20" s="3" t="s">
        <v>71</v>
      </c>
      <c r="AW20" s="3" t="s">
        <v>72</v>
      </c>
      <c r="AX20" s="3">
        <v>0.17499999999999999</v>
      </c>
      <c r="AY20" s="3">
        <v>60</v>
      </c>
    </row>
    <row r="21" spans="1:51">
      <c r="A21" s="18" t="s">
        <v>26</v>
      </c>
      <c r="B21" s="20">
        <v>3000</v>
      </c>
      <c r="M21" t="s">
        <v>143</v>
      </c>
      <c r="N21">
        <v>0</v>
      </c>
      <c r="P21">
        <f>N21*AU17</f>
        <v>0</v>
      </c>
      <c r="U21" s="12" t="s">
        <v>144</v>
      </c>
      <c r="V21" s="12">
        <v>0</v>
      </c>
      <c r="Z21" s="12"/>
      <c r="AA21" s="12" t="s">
        <v>145</v>
      </c>
      <c r="AB21" s="12"/>
      <c r="AE21" s="12"/>
      <c r="AF21" s="12">
        <v>2</v>
      </c>
      <c r="AG21" s="12">
        <f>V25*$AU$19</f>
        <v>0</v>
      </c>
      <c r="AN21" s="24" t="s">
        <v>44</v>
      </c>
      <c r="AO21" s="4" t="s">
        <v>81</v>
      </c>
      <c r="AP21" s="4" t="s">
        <v>46</v>
      </c>
      <c r="AQ21" s="4" t="s">
        <v>48</v>
      </c>
      <c r="AR21" s="4" t="s">
        <v>47</v>
      </c>
      <c r="AS21" s="4" t="s">
        <v>70</v>
      </c>
      <c r="AT21" s="7">
        <v>160000</v>
      </c>
      <c r="AU21" s="7"/>
      <c r="AV21" s="4" t="s">
        <v>82</v>
      </c>
      <c r="AW21" s="4" t="s">
        <v>83</v>
      </c>
      <c r="AX21" s="6">
        <f>1/3600</f>
        <v>2.7777777777777778E-4</v>
      </c>
      <c r="AY21" s="4">
        <v>11</v>
      </c>
    </row>
    <row r="22" spans="1:51">
      <c r="A22" s="18" t="s">
        <v>27</v>
      </c>
      <c r="B22" s="20">
        <v>3300</v>
      </c>
      <c r="M22" t="s">
        <v>146</v>
      </c>
      <c r="N22">
        <v>0</v>
      </c>
      <c r="P22">
        <f>N22*AU18</f>
        <v>0</v>
      </c>
      <c r="U22" s="12" t="s">
        <v>147</v>
      </c>
      <c r="V22" s="12">
        <v>0</v>
      </c>
      <c r="Z22" s="12" t="s">
        <v>148</v>
      </c>
      <c r="AA22" s="12">
        <v>1</v>
      </c>
      <c r="AB22" s="12">
        <v>2</v>
      </c>
      <c r="AE22" s="12">
        <v>7</v>
      </c>
      <c r="AF22" s="12">
        <v>1</v>
      </c>
      <c r="AG22" s="12">
        <f>V26*$AU$20</f>
        <v>0</v>
      </c>
    </row>
    <row r="23" spans="1:51">
      <c r="A23" s="18" t="s">
        <v>28</v>
      </c>
      <c r="B23" s="20">
        <v>3300</v>
      </c>
      <c r="M23" t="s">
        <v>149</v>
      </c>
      <c r="N23">
        <v>0</v>
      </c>
      <c r="P23">
        <f>N23*AU19</f>
        <v>0</v>
      </c>
      <c r="U23" s="12" t="s">
        <v>150</v>
      </c>
      <c r="V23" s="12">
        <v>0</v>
      </c>
      <c r="Z23" s="12">
        <v>1</v>
      </c>
      <c r="AA23" s="27">
        <f>B21*MIN(V8+AA9,AB5)</f>
        <v>9000</v>
      </c>
      <c r="AB23" s="27">
        <f>B22*MIN(X8+AC9,AC5)</f>
        <v>0</v>
      </c>
      <c r="AE23" s="12"/>
      <c r="AF23" s="12">
        <v>2</v>
      </c>
      <c r="AG23" s="12">
        <f>V27*$AU$20</f>
        <v>0</v>
      </c>
    </row>
    <row r="24" spans="1:51">
      <c r="A24" s="18" t="s">
        <v>29</v>
      </c>
      <c r="B24" s="20">
        <v>3300</v>
      </c>
      <c r="M24" t="s">
        <v>151</v>
      </c>
      <c r="N24">
        <v>0</v>
      </c>
      <c r="P24">
        <f>N24*AU20</f>
        <v>0</v>
      </c>
      <c r="U24" s="12" t="s">
        <v>152</v>
      </c>
      <c r="V24" s="12">
        <v>0</v>
      </c>
      <c r="Z24" s="12">
        <v>2</v>
      </c>
      <c r="AA24" s="27">
        <f>B22*MIN(V9+V17,AB6)</f>
        <v>6600</v>
      </c>
      <c r="AB24" s="27">
        <f>C14*MIN(X9+X10,AC6)</f>
        <v>0</v>
      </c>
      <c r="AE24" s="12" t="s">
        <v>153</v>
      </c>
      <c r="AF24" s="12"/>
      <c r="AG24" s="28">
        <f>SUM(AG10:AG23)</f>
        <v>907.19999999999993</v>
      </c>
    </row>
    <row r="25" spans="1:51">
      <c r="A25" s="18" t="s">
        <v>30</v>
      </c>
      <c r="B25" s="20">
        <v>3300</v>
      </c>
      <c r="U25" s="12" t="s">
        <v>154</v>
      </c>
      <c r="V25" s="12">
        <v>0</v>
      </c>
      <c r="Z25" s="12" t="s">
        <v>153</v>
      </c>
      <c r="AA25" s="29">
        <f>SUM(AA23:AB24)</f>
        <v>15600</v>
      </c>
      <c r="AB25" s="12"/>
    </row>
    <row r="26" spans="1:51">
      <c r="A26" s="18" t="s">
        <v>31</v>
      </c>
      <c r="B26" s="20">
        <v>3300</v>
      </c>
      <c r="U26" s="12" t="s">
        <v>155</v>
      </c>
      <c r="V26" s="12">
        <v>0</v>
      </c>
    </row>
    <row r="27" spans="1:51">
      <c r="C27" t="s">
        <v>156</v>
      </c>
      <c r="D27" s="25">
        <f>H27-H28</f>
        <v>0</v>
      </c>
      <c r="G27" t="s">
        <v>157</v>
      </c>
      <c r="H27" s="25">
        <f>SUM(O13:O17)</f>
        <v>0</v>
      </c>
      <c r="M27" t="s">
        <v>158</v>
      </c>
      <c r="U27" s="12" t="s">
        <v>159</v>
      </c>
      <c r="V27" s="12">
        <v>0</v>
      </c>
    </row>
    <row r="28" spans="1:51">
      <c r="G28" t="s">
        <v>160</v>
      </c>
      <c r="H28">
        <f>SUM(P19:P24)</f>
        <v>0</v>
      </c>
      <c r="M28" t="s">
        <v>161</v>
      </c>
    </row>
    <row r="29" spans="1:51">
      <c r="B29" t="s">
        <v>162</v>
      </c>
      <c r="M29" t="s">
        <v>163</v>
      </c>
    </row>
    <row r="30" spans="1:51">
      <c r="B30">
        <v>1</v>
      </c>
      <c r="C30">
        <f>$N$12*J3 + $N$13*K3 +L3*$N$14 + M3*$N$15</f>
        <v>4.1999999999999996E-2</v>
      </c>
      <c r="D30" t="s">
        <v>164</v>
      </c>
      <c r="E30">
        <f>N18</f>
        <v>4.2000000000000003E-2</v>
      </c>
      <c r="M30" t="s">
        <v>165</v>
      </c>
    </row>
    <row r="31" spans="1:51">
      <c r="B31">
        <v>2</v>
      </c>
      <c r="C31">
        <f>$N$12*J4 + $N$13*K4 +L4*$N$14 + M4*$N$15</f>
        <v>0</v>
      </c>
      <c r="D31" t="s">
        <v>164</v>
      </c>
      <c r="E31">
        <f>N19</f>
        <v>0</v>
      </c>
      <c r="M31" t="s">
        <v>166</v>
      </c>
      <c r="AA31" s="12" t="s">
        <v>156</v>
      </c>
      <c r="AB31" s="27">
        <f>AA25-AB19-AG24-AF37</f>
        <v>13892.8</v>
      </c>
    </row>
    <row r="32" spans="1:51">
      <c r="B32">
        <v>3</v>
      </c>
      <c r="C32">
        <f>$N$12*J5 + $N$13*K5 +L5*$N$14 + M5*$N$15</f>
        <v>0</v>
      </c>
      <c r="D32" t="s">
        <v>164</v>
      </c>
      <c r="E32">
        <f>N20</f>
        <v>0</v>
      </c>
      <c r="M32" t="s">
        <v>167</v>
      </c>
    </row>
    <row r="33" spans="2:33">
      <c r="B33">
        <v>4</v>
      </c>
      <c r="C33">
        <f>$N$12*J6 + $N$13*K6 +L6*$N$14 + M6*$N$15</f>
        <v>0</v>
      </c>
      <c r="D33" t="s">
        <v>164</v>
      </c>
      <c r="E33">
        <f>N21</f>
        <v>0</v>
      </c>
      <c r="M33" t="s">
        <v>168</v>
      </c>
      <c r="Z33" s="12" t="s">
        <v>162</v>
      </c>
      <c r="AA33" s="12"/>
      <c r="AB33" s="12"/>
      <c r="AC33" s="12"/>
    </row>
    <row r="34" spans="2:33">
      <c r="B34">
        <v>5</v>
      </c>
      <c r="C34">
        <f>$N$12*J7 + $N$13*K7 +L7*$N$14 + M7*$N$15</f>
        <v>0</v>
      </c>
      <c r="D34" t="s">
        <v>164</v>
      </c>
      <c r="E34">
        <f>N22</f>
        <v>0</v>
      </c>
      <c r="M34" t="s">
        <v>169</v>
      </c>
      <c r="Z34" s="12"/>
      <c r="AA34" s="12"/>
      <c r="AB34" s="12"/>
      <c r="AC34" s="12"/>
      <c r="AE34" t="s">
        <v>170</v>
      </c>
      <c r="AF34">
        <v>1500</v>
      </c>
      <c r="AG34" t="s">
        <v>171</v>
      </c>
    </row>
    <row r="35" spans="2:33">
      <c r="B35">
        <v>6</v>
      </c>
      <c r="C35">
        <f>$N$12*J8 + $N$13*K8 +L8*$N$14 + M8*$N$15</f>
        <v>0</v>
      </c>
      <c r="D35" t="s">
        <v>164</v>
      </c>
      <c r="E35">
        <f>N23</f>
        <v>0</v>
      </c>
      <c r="M35" t="s">
        <v>172</v>
      </c>
      <c r="Y35" t="s">
        <v>173</v>
      </c>
      <c r="Z35" s="12" t="s">
        <v>112</v>
      </c>
      <c r="AA35" s="12">
        <f>V8*$J$3 + X8*$K$3</f>
        <v>0.42</v>
      </c>
      <c r="AB35" s="12" t="s">
        <v>164</v>
      </c>
      <c r="AC35" s="12">
        <f>V14</f>
        <v>0.42</v>
      </c>
      <c r="AE35" t="s">
        <v>174</v>
      </c>
      <c r="AF35">
        <f>V10*$AF$34</f>
        <v>0</v>
      </c>
    </row>
    <row r="36" spans="2:33">
      <c r="B36">
        <v>7</v>
      </c>
      <c r="C36">
        <f>$N$12*J9 + $N$13*K9 +L9*$N$14 + M9*$N$15</f>
        <v>0</v>
      </c>
      <c r="D36" t="s">
        <v>164</v>
      </c>
      <c r="E36">
        <f>N24</f>
        <v>0</v>
      </c>
      <c r="M36" t="s">
        <v>175</v>
      </c>
      <c r="Z36" s="12">
        <v>1</v>
      </c>
      <c r="AA36" s="12">
        <f>V9*$J$3 + X9*$K$3</f>
        <v>0.42</v>
      </c>
      <c r="AB36" s="12" t="s">
        <v>164</v>
      </c>
      <c r="AC36" s="12">
        <f>V15</f>
        <v>0.42</v>
      </c>
      <c r="AE36" t="s">
        <v>176</v>
      </c>
      <c r="AF36">
        <f>V10*$AF$34</f>
        <v>0</v>
      </c>
    </row>
    <row r="37" spans="2:33">
      <c r="B37" t="s">
        <v>177</v>
      </c>
      <c r="C37">
        <f>N12+N13+N14+N15</f>
        <v>10</v>
      </c>
      <c r="D37" t="s">
        <v>164</v>
      </c>
      <c r="E37">
        <v>10</v>
      </c>
      <c r="M37" t="s">
        <v>178</v>
      </c>
      <c r="Z37" s="12" t="s">
        <v>112</v>
      </c>
      <c r="AA37" s="12">
        <f>$V$8*J4 +$K$4*X8</f>
        <v>0</v>
      </c>
      <c r="AB37" s="12" t="s">
        <v>164</v>
      </c>
      <c r="AC37" s="12">
        <f>V16</f>
        <v>0</v>
      </c>
      <c r="AE37" t="s">
        <v>153</v>
      </c>
      <c r="AF37" s="26">
        <f>SUM(AF35:AF36)</f>
        <v>0</v>
      </c>
    </row>
    <row r="38" spans="2:33">
      <c r="M38" t="s">
        <v>179</v>
      </c>
      <c r="Z38" s="12">
        <v>2</v>
      </c>
      <c r="AA38" s="12">
        <f>V9*$J$4 +$K$4*X9</f>
        <v>0</v>
      </c>
      <c r="AB38" s="12" t="s">
        <v>164</v>
      </c>
      <c r="AC38" s="12">
        <f>V17</f>
        <v>0</v>
      </c>
    </row>
    <row r="39" spans="2:33">
      <c r="M39" t="s">
        <v>180</v>
      </c>
      <c r="Z39" s="12" t="s">
        <v>112</v>
      </c>
      <c r="AA39" s="12">
        <f>V8*$J$5 + X8*$K$5</f>
        <v>0</v>
      </c>
      <c r="AB39" s="12" t="s">
        <v>164</v>
      </c>
      <c r="AC39" s="12">
        <f>V18</f>
        <v>0</v>
      </c>
    </row>
    <row r="40" spans="2:33">
      <c r="Z40" s="12">
        <v>3</v>
      </c>
      <c r="AA40" s="12">
        <f>V9*$J$5 + X9*$K$5</f>
        <v>0</v>
      </c>
      <c r="AB40" s="12" t="s">
        <v>164</v>
      </c>
      <c r="AC40" s="12">
        <f>V19</f>
        <v>0</v>
      </c>
    </row>
    <row r="41" spans="2:33">
      <c r="M41" t="s">
        <v>181</v>
      </c>
      <c r="Z41" s="12" t="s">
        <v>112</v>
      </c>
      <c r="AA41" s="12">
        <f>V8*$J$7 + X8*$K$7</f>
        <v>0</v>
      </c>
      <c r="AB41" s="12" t="s">
        <v>164</v>
      </c>
      <c r="AC41" s="12">
        <f>V20</f>
        <v>0</v>
      </c>
    </row>
    <row r="42" spans="2:33">
      <c r="M42" t="s">
        <v>182</v>
      </c>
      <c r="Z42" s="12">
        <v>4</v>
      </c>
      <c r="AA42" s="12">
        <f>V9*$J$7 + X9*$K$7</f>
        <v>0</v>
      </c>
      <c r="AB42" s="12" t="s">
        <v>164</v>
      </c>
      <c r="AC42" s="12">
        <f>V21</f>
        <v>0</v>
      </c>
    </row>
    <row r="43" spans="2:33">
      <c r="M43" t="s">
        <v>183</v>
      </c>
      <c r="Z43" s="12" t="s">
        <v>112</v>
      </c>
      <c r="AA43" s="12">
        <f>V8*$J$8 + X8*$K$8</f>
        <v>0</v>
      </c>
      <c r="AB43" s="12" t="s">
        <v>164</v>
      </c>
      <c r="AC43" s="12">
        <f>V22</f>
        <v>0</v>
      </c>
    </row>
    <row r="44" spans="2:33">
      <c r="M44" t="s">
        <v>184</v>
      </c>
      <c r="Z44" s="12">
        <v>5</v>
      </c>
      <c r="AA44" s="12">
        <f>V9*$J$8+X9*$K$8</f>
        <v>0</v>
      </c>
      <c r="AB44" s="12" t="s">
        <v>164</v>
      </c>
      <c r="AC44" s="12">
        <f>V23</f>
        <v>0</v>
      </c>
    </row>
    <row r="45" spans="2:33">
      <c r="M45" t="s">
        <v>185</v>
      </c>
      <c r="Z45" s="12" t="s">
        <v>112</v>
      </c>
      <c r="AA45" s="12">
        <f>V8*$J$9 + X8*$K$9</f>
        <v>0</v>
      </c>
      <c r="AB45" s="12" t="s">
        <v>164</v>
      </c>
      <c r="AC45" s="12">
        <f>V24</f>
        <v>0</v>
      </c>
    </row>
    <row r="46" spans="2:33">
      <c r="M46" t="s">
        <v>186</v>
      </c>
      <c r="Z46" s="12">
        <v>6</v>
      </c>
      <c r="AA46" s="12">
        <f>V9*$J$9+X9*$K$9</f>
        <v>0</v>
      </c>
      <c r="AB46" s="12" t="s">
        <v>164</v>
      </c>
      <c r="AC46" s="12">
        <f>V25</f>
        <v>0</v>
      </c>
    </row>
    <row r="47" spans="2:33">
      <c r="M47" t="s">
        <v>187</v>
      </c>
      <c r="Z47" s="12" t="s">
        <v>112</v>
      </c>
      <c r="AA47" s="12">
        <f>V8*$J$9+X8*$K$9</f>
        <v>0</v>
      </c>
      <c r="AB47" s="12" t="s">
        <v>188</v>
      </c>
      <c r="AC47" s="12">
        <v>0</v>
      </c>
    </row>
    <row r="48" spans="2:33">
      <c r="M48" t="s">
        <v>189</v>
      </c>
      <c r="Z48" s="12">
        <v>7</v>
      </c>
      <c r="AA48" s="12">
        <f>V9*$J$9+X9*$K$9</f>
        <v>0</v>
      </c>
      <c r="AB48" s="12" t="s">
        <v>164</v>
      </c>
      <c r="AC48" s="12">
        <v>0</v>
      </c>
    </row>
    <row r="49" spans="13:29">
      <c r="M49" t="s">
        <v>190</v>
      </c>
      <c r="Z49" s="12"/>
      <c r="AA49" s="12"/>
      <c r="AB49" s="12"/>
      <c r="AC49" s="12"/>
    </row>
    <row r="50" spans="13:29">
      <c r="M50" t="s">
        <v>191</v>
      </c>
      <c r="Y50" t="s">
        <v>192</v>
      </c>
      <c r="Z50" s="12" t="s">
        <v>193</v>
      </c>
      <c r="AA50" s="12">
        <f>V10</f>
        <v>0</v>
      </c>
      <c r="AB50" s="12" t="s">
        <v>194</v>
      </c>
      <c r="AC50" s="12">
        <f>MAX(AA9+V8-AB5,0)</f>
        <v>97</v>
      </c>
    </row>
    <row r="51" spans="13:29">
      <c r="M51" t="s">
        <v>195</v>
      </c>
      <c r="Z51" s="12"/>
      <c r="AA51" s="12">
        <f>V11</f>
        <v>0</v>
      </c>
      <c r="AB51" s="12" t="s">
        <v>194</v>
      </c>
      <c r="AC51" s="12">
        <f>MAX(V10+V9-AB6,0)</f>
        <v>98</v>
      </c>
    </row>
    <row r="52" spans="13:29">
      <c r="M52" t="s">
        <v>196</v>
      </c>
      <c r="Z52" s="12" t="s">
        <v>197</v>
      </c>
      <c r="AA52" s="12">
        <f>X10</f>
        <v>0</v>
      </c>
      <c r="AB52" s="12" t="s">
        <v>194</v>
      </c>
      <c r="AC52" s="12">
        <f>MAX(AC9+X8-AC5,0)</f>
        <v>0</v>
      </c>
    </row>
    <row r="53" spans="13:29">
      <c r="Z53" s="12"/>
      <c r="AA53" s="12">
        <f>X11</f>
        <v>0</v>
      </c>
      <c r="AB53" s="12" t="s">
        <v>194</v>
      </c>
      <c r="AC53" s="12">
        <f>MAX(X10+X9-AC6,0)</f>
        <v>0</v>
      </c>
    </row>
    <row r="54" spans="13:29">
      <c r="M54" t="s">
        <v>198</v>
      </c>
      <c r="Z54" s="12"/>
      <c r="AA54" s="12"/>
      <c r="AB54" s="12"/>
      <c r="AC54" s="12"/>
    </row>
    <row r="55" spans="13:29">
      <c r="M55" t="s">
        <v>199</v>
      </c>
      <c r="Z55" s="12" t="s">
        <v>200</v>
      </c>
      <c r="AA55" s="12">
        <f>V8+X8</f>
        <v>100</v>
      </c>
      <c r="AB55" s="12" t="s">
        <v>164</v>
      </c>
      <c r="AC55" s="12">
        <v>100</v>
      </c>
    </row>
    <row r="56" spans="13:29">
      <c r="M56" t="s">
        <v>201</v>
      </c>
      <c r="Z56" s="12"/>
      <c r="AA56" s="12">
        <f>V9+X9</f>
        <v>100</v>
      </c>
      <c r="AB56" s="12" t="s">
        <v>164</v>
      </c>
      <c r="AC56" s="12">
        <v>100</v>
      </c>
    </row>
    <row r="57" spans="13:29">
      <c r="M57" t="s">
        <v>202</v>
      </c>
    </row>
    <row r="58" spans="13:29">
      <c r="M58" t="s">
        <v>203</v>
      </c>
    </row>
    <row r="59" spans="13:29">
      <c r="M59" t="s">
        <v>204</v>
      </c>
    </row>
    <row r="60" spans="13:29">
      <c r="M60" t="s">
        <v>205</v>
      </c>
    </row>
    <row r="61" spans="13:29">
      <c r="M61" t="s">
        <v>206</v>
      </c>
    </row>
    <row r="62" spans="13:29">
      <c r="M62" t="s">
        <v>207</v>
      </c>
    </row>
    <row r="63" spans="13:29">
      <c r="M63" t="s">
        <v>208</v>
      </c>
    </row>
    <row r="64" spans="13:29">
      <c r="M64" t="s">
        <v>209</v>
      </c>
    </row>
    <row r="65" spans="13:13">
      <c r="M65" t="s">
        <v>210</v>
      </c>
    </row>
    <row r="67" spans="13:13">
      <c r="M67" t="s">
        <v>211</v>
      </c>
    </row>
    <row r="68" spans="13:13">
      <c r="M68" t="s">
        <v>212</v>
      </c>
    </row>
    <row r="69" spans="13:13">
      <c r="M69" t="s">
        <v>213</v>
      </c>
    </row>
    <row r="70" spans="13:13">
      <c r="M70" t="s">
        <v>214</v>
      </c>
    </row>
    <row r="71" spans="13:13">
      <c r="M71" t="s">
        <v>215</v>
      </c>
    </row>
    <row r="72" spans="13:13">
      <c r="M72" t="s">
        <v>216</v>
      </c>
    </row>
    <row r="73" spans="13:13">
      <c r="M73" t="s">
        <v>217</v>
      </c>
    </row>
    <row r="74" spans="13:13">
      <c r="M74" t="s">
        <v>218</v>
      </c>
    </row>
    <row r="75" spans="13:13">
      <c r="M75" t="s">
        <v>219</v>
      </c>
    </row>
    <row r="76" spans="13:13">
      <c r="M76" t="s">
        <v>220</v>
      </c>
    </row>
    <row r="77" spans="13:13">
      <c r="M77" t="s">
        <v>221</v>
      </c>
    </row>
    <row r="78" spans="13:13">
      <c r="M78" t="s">
        <v>222</v>
      </c>
    </row>
    <row r="80" spans="13:13">
      <c r="M80" t="s">
        <v>223</v>
      </c>
    </row>
    <row r="81" spans="13:13">
      <c r="M81" t="s">
        <v>224</v>
      </c>
    </row>
    <row r="82" spans="13:13">
      <c r="M82" t="s">
        <v>225</v>
      </c>
    </row>
    <row r="83" spans="13:13">
      <c r="M83" t="s">
        <v>226</v>
      </c>
    </row>
    <row r="84" spans="13:13">
      <c r="M84" t="s">
        <v>227</v>
      </c>
    </row>
    <row r="85" spans="13:13">
      <c r="M85" t="s">
        <v>228</v>
      </c>
    </row>
    <row r="86" spans="13:13">
      <c r="M86" t="s">
        <v>229</v>
      </c>
    </row>
    <row r="87" spans="13:13">
      <c r="M87" t="s">
        <v>230</v>
      </c>
    </row>
    <row r="88" spans="13:13">
      <c r="M88" t="s">
        <v>231</v>
      </c>
    </row>
    <row r="89" spans="13:13">
      <c r="M89" t="s">
        <v>232</v>
      </c>
    </row>
    <row r="90" spans="13:13">
      <c r="M90" t="s">
        <v>233</v>
      </c>
    </row>
    <row r="91" spans="13:13">
      <c r="M91" t="s">
        <v>234</v>
      </c>
    </row>
    <row r="93" spans="13:13">
      <c r="M93" t="s">
        <v>235</v>
      </c>
    </row>
    <row r="94" spans="13:13">
      <c r="M94" t="s">
        <v>236</v>
      </c>
    </row>
    <row r="95" spans="13:13">
      <c r="M95" t="s">
        <v>237</v>
      </c>
    </row>
    <row r="96" spans="13:13">
      <c r="M96" t="s">
        <v>238</v>
      </c>
    </row>
    <row r="97" spans="13:13">
      <c r="M97" t="s">
        <v>239</v>
      </c>
    </row>
    <row r="98" spans="13:13">
      <c r="M98" t="s">
        <v>240</v>
      </c>
    </row>
    <row r="99" spans="13:13">
      <c r="M99" t="s">
        <v>241</v>
      </c>
    </row>
    <row r="100" spans="13:13">
      <c r="M100" t="s">
        <v>242</v>
      </c>
    </row>
    <row r="101" spans="13:13">
      <c r="M101" t="s">
        <v>243</v>
      </c>
    </row>
    <row r="102" spans="13:13">
      <c r="M102" t="s">
        <v>244</v>
      </c>
    </row>
    <row r="103" spans="13:13">
      <c r="M103" t="s">
        <v>245</v>
      </c>
    </row>
    <row r="104" spans="13:13">
      <c r="M104" t="s">
        <v>246</v>
      </c>
    </row>
    <row r="106" spans="13:13">
      <c r="M106" t="s">
        <v>247</v>
      </c>
    </row>
    <row r="107" spans="13:13">
      <c r="M107" t="s">
        <v>248</v>
      </c>
    </row>
    <row r="108" spans="13:13">
      <c r="M108" t="s">
        <v>249</v>
      </c>
    </row>
    <row r="109" spans="13:13">
      <c r="M109" t="s">
        <v>250</v>
      </c>
    </row>
    <row r="110" spans="13:13">
      <c r="M110" t="s">
        <v>251</v>
      </c>
    </row>
    <row r="111" spans="13:13">
      <c r="M111" t="s">
        <v>252</v>
      </c>
    </row>
    <row r="112" spans="13:13">
      <c r="M112" t="s">
        <v>253</v>
      </c>
    </row>
    <row r="113" spans="13:13">
      <c r="M113" t="s">
        <v>254</v>
      </c>
    </row>
    <row r="114" spans="13:13">
      <c r="M114" t="s">
        <v>255</v>
      </c>
    </row>
    <row r="115" spans="13:13">
      <c r="M115" t="s">
        <v>256</v>
      </c>
    </row>
    <row r="116" spans="13:13">
      <c r="M116" t="s">
        <v>257</v>
      </c>
    </row>
    <row r="117" spans="13:13">
      <c r="M117" t="s">
        <v>258</v>
      </c>
    </row>
    <row r="119" spans="13:13">
      <c r="M119" t="s">
        <v>259</v>
      </c>
    </row>
    <row r="120" spans="13:13">
      <c r="M120" t="s">
        <v>260</v>
      </c>
    </row>
    <row r="121" spans="13:13">
      <c r="M121" t="s">
        <v>261</v>
      </c>
    </row>
    <row r="122" spans="13:13">
      <c r="M122" t="s">
        <v>262</v>
      </c>
    </row>
    <row r="123" spans="13:13">
      <c r="M123" t="s">
        <v>263</v>
      </c>
    </row>
    <row r="124" spans="13:13">
      <c r="M124" t="s">
        <v>264</v>
      </c>
    </row>
    <row r="125" spans="13:13">
      <c r="M125" t="s">
        <v>265</v>
      </c>
    </row>
    <row r="126" spans="13:13">
      <c r="M126" t="s">
        <v>266</v>
      </c>
    </row>
    <row r="127" spans="13:13">
      <c r="M127" t="s">
        <v>267</v>
      </c>
    </row>
    <row r="128" spans="13:13">
      <c r="M128" t="s">
        <v>268</v>
      </c>
    </row>
    <row r="129" spans="13:13">
      <c r="M129" t="s">
        <v>269</v>
      </c>
    </row>
    <row r="130" spans="13:13">
      <c r="M130" t="s">
        <v>270</v>
      </c>
    </row>
    <row r="132" spans="13:13">
      <c r="M132" t="s">
        <v>271</v>
      </c>
    </row>
    <row r="133" spans="13:13">
      <c r="M133" t="s">
        <v>272</v>
      </c>
    </row>
    <row r="134" spans="13:13">
      <c r="M134" t="s">
        <v>273</v>
      </c>
    </row>
    <row r="135" spans="13:13">
      <c r="M135" t="s">
        <v>274</v>
      </c>
    </row>
    <row r="136" spans="13:13">
      <c r="M136" t="s">
        <v>275</v>
      </c>
    </row>
    <row r="137" spans="13:13">
      <c r="M137" t="s">
        <v>276</v>
      </c>
    </row>
    <row r="138" spans="13:13">
      <c r="M138" t="s">
        <v>277</v>
      </c>
    </row>
    <row r="139" spans="13:13">
      <c r="M139" t="s">
        <v>278</v>
      </c>
    </row>
    <row r="140" spans="13:13">
      <c r="M140" t="s">
        <v>279</v>
      </c>
    </row>
    <row r="141" spans="13:13">
      <c r="M141" t="s">
        <v>280</v>
      </c>
    </row>
    <row r="142" spans="13:13">
      <c r="M142" t="s">
        <v>281</v>
      </c>
    </row>
    <row r="143" spans="13:13">
      <c r="M143" t="s">
        <v>282</v>
      </c>
    </row>
    <row r="145" spans="13:13">
      <c r="M145" t="s">
        <v>283</v>
      </c>
    </row>
    <row r="146" spans="13:13">
      <c r="M146" t="s">
        <v>284</v>
      </c>
    </row>
    <row r="147" spans="13:13">
      <c r="M147" t="s">
        <v>285</v>
      </c>
    </row>
    <row r="148" spans="13:13">
      <c r="M148" t="s">
        <v>286</v>
      </c>
    </row>
    <row r="149" spans="13:13">
      <c r="M149" t="s">
        <v>287</v>
      </c>
    </row>
    <row r="150" spans="13:13">
      <c r="M150" t="s">
        <v>288</v>
      </c>
    </row>
    <row r="151" spans="13:13">
      <c r="M151" t="s">
        <v>289</v>
      </c>
    </row>
    <row r="152" spans="13:13">
      <c r="M152" t="s">
        <v>290</v>
      </c>
    </row>
    <row r="153" spans="13:13">
      <c r="M153" t="s">
        <v>291</v>
      </c>
    </row>
    <row r="154" spans="13:13">
      <c r="M154" t="s">
        <v>292</v>
      </c>
    </row>
    <row r="155" spans="13:13">
      <c r="M155" t="s">
        <v>293</v>
      </c>
    </row>
    <row r="156" spans="13:13">
      <c r="M156" t="s">
        <v>294</v>
      </c>
    </row>
    <row r="158" spans="13:13">
      <c r="M158" t="s">
        <v>295</v>
      </c>
    </row>
    <row r="159" spans="13:13">
      <c r="M159" t="s">
        <v>296</v>
      </c>
    </row>
    <row r="160" spans="13:13">
      <c r="M160" t="s">
        <v>297</v>
      </c>
    </row>
    <row r="161" spans="13:13">
      <c r="M161" t="s">
        <v>298</v>
      </c>
    </row>
    <row r="162" spans="13:13">
      <c r="M162" t="s">
        <v>299</v>
      </c>
    </row>
    <row r="163" spans="13:13">
      <c r="M163" t="s">
        <v>300</v>
      </c>
    </row>
    <row r="164" spans="13:13">
      <c r="M164" t="s">
        <v>301</v>
      </c>
    </row>
    <row r="165" spans="13:13">
      <c r="M165" t="s">
        <v>302</v>
      </c>
    </row>
    <row r="166" spans="13:13">
      <c r="M166" t="s">
        <v>303</v>
      </c>
    </row>
    <row r="167" spans="13:13">
      <c r="M167" t="s">
        <v>304</v>
      </c>
    </row>
    <row r="168" spans="13:13">
      <c r="M168" t="s">
        <v>305</v>
      </c>
    </row>
    <row r="169" spans="13:13">
      <c r="M169" t="s">
        <v>306</v>
      </c>
    </row>
    <row r="171" spans="13:13">
      <c r="M171" t="s">
        <v>307</v>
      </c>
    </row>
    <row r="172" spans="13:13">
      <c r="M172" t="s">
        <v>308</v>
      </c>
    </row>
    <row r="173" spans="13:13">
      <c r="M173" t="s">
        <v>309</v>
      </c>
    </row>
    <row r="174" spans="13:13">
      <c r="M174" t="s">
        <v>310</v>
      </c>
    </row>
    <row r="175" spans="13:13">
      <c r="M175" t="s">
        <v>311</v>
      </c>
    </row>
    <row r="176" spans="13:13">
      <c r="M176" t="s">
        <v>312</v>
      </c>
    </row>
    <row r="177" spans="13:13">
      <c r="M177" t="s">
        <v>313</v>
      </c>
    </row>
    <row r="178" spans="13:13">
      <c r="M178" t="s">
        <v>314</v>
      </c>
    </row>
    <row r="179" spans="13:13">
      <c r="M179" t="s">
        <v>315</v>
      </c>
    </row>
    <row r="180" spans="13:13">
      <c r="M180" t="s">
        <v>316</v>
      </c>
    </row>
    <row r="181" spans="13:13">
      <c r="M181" t="s">
        <v>317</v>
      </c>
    </row>
    <row r="182" spans="13:13">
      <c r="M182" t="s">
        <v>318</v>
      </c>
    </row>
    <row r="184" spans="13:13">
      <c r="M184" t="s">
        <v>319</v>
      </c>
    </row>
    <row r="185" spans="13:13">
      <c r="M185" t="s">
        <v>320</v>
      </c>
    </row>
    <row r="186" spans="13:13">
      <c r="M186" t="s">
        <v>321</v>
      </c>
    </row>
    <row r="187" spans="13:13">
      <c r="M187" t="s">
        <v>322</v>
      </c>
    </row>
    <row r="188" spans="13:13">
      <c r="M188" t="s">
        <v>323</v>
      </c>
    </row>
    <row r="189" spans="13:13">
      <c r="M189" t="s">
        <v>324</v>
      </c>
    </row>
    <row r="190" spans="13:13">
      <c r="M190" t="s">
        <v>325</v>
      </c>
    </row>
    <row r="191" spans="13:13">
      <c r="M191" t="s">
        <v>326</v>
      </c>
    </row>
    <row r="192" spans="13:13">
      <c r="M192" t="s">
        <v>327</v>
      </c>
    </row>
    <row r="193" spans="13:13">
      <c r="M193" t="s">
        <v>328</v>
      </c>
    </row>
    <row r="194" spans="13:13">
      <c r="M194" t="s">
        <v>329</v>
      </c>
    </row>
    <row r="195" spans="13:13">
      <c r="M195" t="s">
        <v>330</v>
      </c>
    </row>
    <row r="197" spans="13:13">
      <c r="M197" t="s">
        <v>331</v>
      </c>
    </row>
    <row r="198" spans="13:13">
      <c r="M198" t="s">
        <v>332</v>
      </c>
    </row>
    <row r="199" spans="13:13">
      <c r="M199" t="s">
        <v>333</v>
      </c>
    </row>
    <row r="200" spans="13:13">
      <c r="M200" t="s">
        <v>334</v>
      </c>
    </row>
    <row r="201" spans="13:13">
      <c r="M201" t="s">
        <v>335</v>
      </c>
    </row>
    <row r="202" spans="13:13">
      <c r="M202" t="s">
        <v>336</v>
      </c>
    </row>
    <row r="203" spans="13:13">
      <c r="M203" t="s">
        <v>337</v>
      </c>
    </row>
    <row r="204" spans="13:13">
      <c r="M204" t="s">
        <v>338</v>
      </c>
    </row>
    <row r="205" spans="13:13">
      <c r="M205" t="s">
        <v>339</v>
      </c>
    </row>
    <row r="206" spans="13:13">
      <c r="M206" t="s">
        <v>340</v>
      </c>
    </row>
    <row r="207" spans="13:13">
      <c r="M207" t="s">
        <v>341</v>
      </c>
    </row>
    <row r="208" spans="13:13">
      <c r="M208" t="s">
        <v>342</v>
      </c>
    </row>
    <row r="210" spans="13:13">
      <c r="M210" t="s">
        <v>343</v>
      </c>
    </row>
    <row r="211" spans="13:13">
      <c r="M211" t="s">
        <v>344</v>
      </c>
    </row>
    <row r="212" spans="13:13">
      <c r="M212" t="s">
        <v>345</v>
      </c>
    </row>
    <row r="213" spans="13:13">
      <c r="M213" t="s">
        <v>346</v>
      </c>
    </row>
    <row r="214" spans="13:13">
      <c r="M214" t="s">
        <v>347</v>
      </c>
    </row>
    <row r="215" spans="13:13">
      <c r="M215" t="s">
        <v>348</v>
      </c>
    </row>
    <row r="216" spans="13:13">
      <c r="M216" t="s">
        <v>349</v>
      </c>
    </row>
    <row r="217" spans="13:13">
      <c r="M217" t="s">
        <v>350</v>
      </c>
    </row>
    <row r="218" spans="13:13">
      <c r="M218" t="s">
        <v>351</v>
      </c>
    </row>
    <row r="219" spans="13:13">
      <c r="M219" t="s">
        <v>352</v>
      </c>
    </row>
    <row r="220" spans="13:13">
      <c r="M220" t="s">
        <v>353</v>
      </c>
    </row>
    <row r="221" spans="13:13">
      <c r="M221" t="s">
        <v>354</v>
      </c>
    </row>
    <row r="223" spans="13:13">
      <c r="M223" t="s">
        <v>355</v>
      </c>
    </row>
    <row r="224" spans="13:13">
      <c r="M224" t="s">
        <v>356</v>
      </c>
    </row>
    <row r="225" spans="13:13">
      <c r="M225" t="s">
        <v>357</v>
      </c>
    </row>
    <row r="226" spans="13:13">
      <c r="M226" t="s">
        <v>358</v>
      </c>
    </row>
    <row r="227" spans="13:13">
      <c r="M227" t="s">
        <v>359</v>
      </c>
    </row>
    <row r="228" spans="13:13">
      <c r="M228" t="s">
        <v>360</v>
      </c>
    </row>
    <row r="229" spans="13:13">
      <c r="M229" t="s">
        <v>361</v>
      </c>
    </row>
    <row r="230" spans="13:13">
      <c r="M230" t="s">
        <v>362</v>
      </c>
    </row>
    <row r="231" spans="13:13">
      <c r="M231" t="s">
        <v>363</v>
      </c>
    </row>
    <row r="232" spans="13:13">
      <c r="M232" t="s">
        <v>364</v>
      </c>
    </row>
    <row r="233" spans="13:13">
      <c r="M233" t="s">
        <v>365</v>
      </c>
    </row>
    <row r="234" spans="13:13">
      <c r="M234" t="s">
        <v>366</v>
      </c>
    </row>
    <row r="236" spans="13:13">
      <c r="M236" t="s">
        <v>367</v>
      </c>
    </row>
    <row r="237" spans="13:13">
      <c r="M237" t="s">
        <v>368</v>
      </c>
    </row>
    <row r="238" spans="13:13">
      <c r="M238" t="s">
        <v>369</v>
      </c>
    </row>
    <row r="239" spans="13:13">
      <c r="M239" t="s">
        <v>370</v>
      </c>
    </row>
    <row r="240" spans="13:13">
      <c r="M240" t="s">
        <v>371</v>
      </c>
    </row>
    <row r="241" spans="13:13">
      <c r="M241" t="s">
        <v>372</v>
      </c>
    </row>
    <row r="242" spans="13:13">
      <c r="M242" t="s">
        <v>373</v>
      </c>
    </row>
    <row r="243" spans="13:13">
      <c r="M243" t="s">
        <v>374</v>
      </c>
    </row>
    <row r="244" spans="13:13">
      <c r="M244" t="s">
        <v>375</v>
      </c>
    </row>
    <row r="245" spans="13:13">
      <c r="M245" t="s">
        <v>376</v>
      </c>
    </row>
    <row r="246" spans="13:13">
      <c r="M246" t="s">
        <v>377</v>
      </c>
    </row>
    <row r="247" spans="13:13">
      <c r="M247" t="s">
        <v>378</v>
      </c>
    </row>
    <row r="249" spans="13:13">
      <c r="M249" t="s">
        <v>379</v>
      </c>
    </row>
    <row r="250" spans="13:13">
      <c r="M250" t="s">
        <v>380</v>
      </c>
    </row>
    <row r="251" spans="13:13">
      <c r="M251" t="s">
        <v>381</v>
      </c>
    </row>
    <row r="252" spans="13:13">
      <c r="M252" t="s">
        <v>382</v>
      </c>
    </row>
    <row r="253" spans="13:13">
      <c r="M253" t="s">
        <v>383</v>
      </c>
    </row>
    <row r="254" spans="13:13">
      <c r="M254" t="s">
        <v>384</v>
      </c>
    </row>
    <row r="255" spans="13:13">
      <c r="M255" t="s">
        <v>385</v>
      </c>
    </row>
    <row r="256" spans="13:13">
      <c r="M256" t="s">
        <v>386</v>
      </c>
    </row>
    <row r="257" spans="13:13">
      <c r="M257" t="s">
        <v>387</v>
      </c>
    </row>
    <row r="258" spans="13:13">
      <c r="M258" t="s">
        <v>388</v>
      </c>
    </row>
    <row r="259" spans="13:13">
      <c r="M259" t="s">
        <v>389</v>
      </c>
    </row>
    <row r="260" spans="13:13">
      <c r="M260" t="s">
        <v>390</v>
      </c>
    </row>
    <row r="262" spans="13:13">
      <c r="M262" t="s">
        <v>391</v>
      </c>
    </row>
    <row r="263" spans="13:13">
      <c r="M263" t="s">
        <v>392</v>
      </c>
    </row>
    <row r="264" spans="13:13">
      <c r="M264" t="s">
        <v>393</v>
      </c>
    </row>
    <row r="265" spans="13:13">
      <c r="M265" t="s">
        <v>394</v>
      </c>
    </row>
    <row r="266" spans="13:13">
      <c r="M266" t="s">
        <v>395</v>
      </c>
    </row>
    <row r="267" spans="13:13">
      <c r="M267" t="s">
        <v>396</v>
      </c>
    </row>
    <row r="268" spans="13:13">
      <c r="M268" t="s">
        <v>397</v>
      </c>
    </row>
    <row r="269" spans="13:13">
      <c r="M269" t="s">
        <v>398</v>
      </c>
    </row>
    <row r="270" spans="13:13">
      <c r="M270" t="s">
        <v>399</v>
      </c>
    </row>
    <row r="271" spans="13:13">
      <c r="M271" t="s">
        <v>400</v>
      </c>
    </row>
    <row r="272" spans="13:13">
      <c r="M272" t="s">
        <v>401</v>
      </c>
    </row>
    <row r="273" spans="13:13">
      <c r="M273" t="s">
        <v>402</v>
      </c>
    </row>
  </sheetData>
  <mergeCells count="3">
    <mergeCell ref="A1:F1"/>
    <mergeCell ref="J1:O1"/>
    <mergeCell ref="AB3:A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Villalobos</dc:creator>
  <cp:keywords/>
  <dc:description/>
  <cp:lastModifiedBy/>
  <cp:revision/>
  <dcterms:created xsi:type="dcterms:W3CDTF">2022-07-13T17:31:20Z</dcterms:created>
  <dcterms:modified xsi:type="dcterms:W3CDTF">2023-09-30T19:44:58Z</dcterms:modified>
  <cp:category/>
  <cp:contentStatus/>
</cp:coreProperties>
</file>