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esktop\Capstone Python\app\"/>
    </mc:Choice>
  </mc:AlternateContent>
  <xr:revisionPtr revIDLastSave="0" documentId="13_ncr:1_{2AFCCFCA-D3CB-40C0-9D6E-A054EB993294}" xr6:coauthVersionLast="47" xr6:coauthVersionMax="47" xr10:uidLastSave="{00000000-0000-0000-0000-000000000000}"/>
  <bookViews>
    <workbookView xWindow="-28800" yWindow="0" windowWidth="14400" windowHeight="15600" xr2:uid="{697958AB-8D73-49A4-8E0C-115B0AF159CD}"/>
  </bookViews>
  <sheets>
    <sheet name="Demanda Historica" sheetId="3" r:id="rId1"/>
  </sheets>
  <definedNames>
    <definedName name="solver_adj" localSheetId="0" hidden="1">'Demanda Historica'!$K$88:$K$89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'Demanda Historica'!$K$88</definedName>
    <definedName name="solver_lhs2" localSheetId="0" hidden="1">'Demanda Historica'!$K$89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'Demanda Historica'!$G$96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1</definedName>
    <definedName name="solver_rhs2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" l="1"/>
  <c r="L8" i="3"/>
  <c r="C23" i="3"/>
  <c r="C20" i="3"/>
  <c r="C76" i="3"/>
  <c r="B8" i="3"/>
  <c r="C8" i="3"/>
  <c r="D8" i="3"/>
  <c r="E8" i="3"/>
  <c r="F8" i="3"/>
  <c r="G8" i="3"/>
  <c r="H8" i="3"/>
  <c r="I8" i="3"/>
  <c r="J8" i="3"/>
  <c r="K8" i="3"/>
  <c r="Q89" i="3"/>
  <c r="Q88" i="3"/>
  <c r="Q87" i="3"/>
  <c r="C98" i="3"/>
  <c r="C97" i="3"/>
  <c r="C96" i="3"/>
  <c r="Q74" i="3"/>
  <c r="Q73" i="3"/>
  <c r="Q72" i="3"/>
  <c r="C83" i="3"/>
  <c r="C82" i="3"/>
  <c r="C81" i="3"/>
  <c r="Q59" i="3"/>
  <c r="Q58" i="3"/>
  <c r="Q57" i="3"/>
  <c r="C68" i="3"/>
  <c r="C67" i="3"/>
  <c r="C66" i="3"/>
  <c r="Q44" i="3"/>
  <c r="Q43" i="3"/>
  <c r="Q42" i="3"/>
  <c r="C53" i="3"/>
  <c r="C52" i="3"/>
  <c r="C51" i="3"/>
  <c r="C95" i="3"/>
  <c r="C94" i="3"/>
  <c r="C93" i="3"/>
  <c r="C92" i="3"/>
  <c r="C91" i="3"/>
  <c r="C90" i="3"/>
  <c r="C89" i="3"/>
  <c r="D89" i="3" s="1"/>
  <c r="C80" i="3"/>
  <c r="C79" i="3"/>
  <c r="C78" i="3"/>
  <c r="C77" i="3"/>
  <c r="C75" i="3"/>
  <c r="C74" i="3"/>
  <c r="D74" i="3" s="1"/>
  <c r="C65" i="3"/>
  <c r="C64" i="3"/>
  <c r="C63" i="3"/>
  <c r="C62" i="3"/>
  <c r="C61" i="3"/>
  <c r="C60" i="3"/>
  <c r="C59" i="3"/>
  <c r="D59" i="3" s="1"/>
  <c r="C50" i="3"/>
  <c r="C49" i="3"/>
  <c r="C48" i="3"/>
  <c r="C47" i="3"/>
  <c r="C46" i="3"/>
  <c r="C45" i="3"/>
  <c r="C44" i="3"/>
  <c r="D44" i="3" s="1"/>
  <c r="Q29" i="3"/>
  <c r="Q28" i="3"/>
  <c r="Q27" i="3"/>
  <c r="C38" i="3"/>
  <c r="C37" i="3"/>
  <c r="C36" i="3"/>
  <c r="C35" i="3"/>
  <c r="C34" i="3"/>
  <c r="C33" i="3"/>
  <c r="C32" i="3"/>
  <c r="C31" i="3"/>
  <c r="C30" i="3"/>
  <c r="C29" i="3"/>
  <c r="D29" i="3" s="1"/>
  <c r="Q14" i="3"/>
  <c r="Q13" i="3"/>
  <c r="Q12" i="3"/>
  <c r="C22" i="3"/>
  <c r="C21" i="3"/>
  <c r="C19" i="3"/>
  <c r="C18" i="3"/>
  <c r="C17" i="3"/>
  <c r="C16" i="3"/>
  <c r="C15" i="3"/>
  <c r="C14" i="3"/>
  <c r="D14" i="3" s="1"/>
  <c r="T87" i="3"/>
  <c r="T72" i="3"/>
  <c r="T57" i="3"/>
  <c r="T42" i="3"/>
  <c r="T27" i="3"/>
  <c r="T12" i="3"/>
  <c r="E14" i="3" l="1"/>
  <c r="D15" i="3" s="1"/>
  <c r="E15" i="3" s="1"/>
  <c r="E29" i="3"/>
  <c r="D30" i="3" s="1"/>
  <c r="E89" i="3"/>
  <c r="D90" i="3" s="1"/>
  <c r="E74" i="3"/>
  <c r="D75" i="3" s="1"/>
  <c r="E75" i="3" s="1"/>
  <c r="E59" i="3"/>
  <c r="D60" i="3" s="1"/>
  <c r="E44" i="3"/>
  <c r="D45" i="3" s="1"/>
  <c r="D16" i="3" l="1"/>
  <c r="E30" i="3"/>
  <c r="D31" i="3" s="1"/>
  <c r="E90" i="3"/>
  <c r="D91" i="3" s="1"/>
  <c r="D76" i="3"/>
  <c r="E76" i="3" s="1"/>
  <c r="E60" i="3"/>
  <c r="D61" i="3" s="1"/>
  <c r="E45" i="3"/>
  <c r="D46" i="3" s="1"/>
  <c r="E16" i="3" l="1"/>
  <c r="D17" i="3" s="1"/>
  <c r="E17" i="3" s="1"/>
  <c r="D18" i="3" s="1"/>
  <c r="E18" i="3" s="1"/>
  <c r="E31" i="3"/>
  <c r="D32" i="3" s="1"/>
  <c r="E91" i="3"/>
  <c r="D92" i="3" s="1"/>
  <c r="D77" i="3"/>
  <c r="E77" i="3" s="1"/>
  <c r="E61" i="3"/>
  <c r="D62" i="3" s="1"/>
  <c r="E46" i="3"/>
  <c r="D47" i="3" s="1"/>
  <c r="D19" i="3" l="1"/>
  <c r="E19" i="3" s="1"/>
  <c r="D20" i="3" s="1"/>
  <c r="E32" i="3"/>
  <c r="D33" i="3" s="1"/>
  <c r="E92" i="3"/>
  <c r="D93" i="3" s="1"/>
  <c r="D78" i="3"/>
  <c r="E78" i="3" s="1"/>
  <c r="E62" i="3"/>
  <c r="D63" i="3" s="1"/>
  <c r="E47" i="3"/>
  <c r="D48" i="3" s="1"/>
  <c r="E20" i="3" l="1"/>
  <c r="F22" i="3" s="1"/>
  <c r="R13" i="3" s="1"/>
  <c r="E33" i="3"/>
  <c r="D34" i="3" s="1"/>
  <c r="E93" i="3"/>
  <c r="D94" i="3" s="1"/>
  <c r="D79" i="3"/>
  <c r="E79" i="3" s="1"/>
  <c r="E63" i="3"/>
  <c r="D64" i="3" s="1"/>
  <c r="E48" i="3"/>
  <c r="D49" i="3" s="1"/>
  <c r="F21" i="3" l="1"/>
  <c r="R12" i="3" s="1"/>
  <c r="F23" i="3"/>
  <c r="R14" i="3" s="1"/>
  <c r="E34" i="3"/>
  <c r="D35" i="3" s="1"/>
  <c r="E94" i="3"/>
  <c r="D95" i="3" s="1"/>
  <c r="D80" i="3"/>
  <c r="E80" i="3" s="1"/>
  <c r="E64" i="3"/>
  <c r="D65" i="3" s="1"/>
  <c r="E49" i="3"/>
  <c r="D50" i="3" s="1"/>
  <c r="G21" i="3" l="1"/>
  <c r="S12" i="3" s="1"/>
  <c r="E50" i="3"/>
  <c r="F53" i="3" s="1"/>
  <c r="R44" i="3" s="1"/>
  <c r="E35" i="3"/>
  <c r="F37" i="3" s="1"/>
  <c r="R28" i="3" s="1"/>
  <c r="E95" i="3"/>
  <c r="F98" i="3" s="1"/>
  <c r="R89" i="3" s="1"/>
  <c r="F83" i="3"/>
  <c r="R74" i="3" s="1"/>
  <c r="F82" i="3"/>
  <c r="R73" i="3" s="1"/>
  <c r="F81" i="3"/>
  <c r="E65" i="3"/>
  <c r="F68" i="3" s="1"/>
  <c r="R59" i="3" s="1"/>
  <c r="F96" i="3" l="1"/>
  <c r="R87" i="3" s="1"/>
  <c r="F97" i="3"/>
  <c r="R88" i="3" s="1"/>
  <c r="R72" i="3"/>
  <c r="G81" i="3"/>
  <c r="S72" i="3" s="1"/>
  <c r="F51" i="3"/>
  <c r="R42" i="3" s="1"/>
  <c r="F52" i="3"/>
  <c r="R43" i="3" s="1"/>
  <c r="F38" i="3"/>
  <c r="R29" i="3" s="1"/>
  <c r="F36" i="3"/>
  <c r="R27" i="3" s="1"/>
  <c r="F66" i="3"/>
  <c r="R57" i="3" s="1"/>
  <c r="F67" i="3"/>
  <c r="R58" i="3" s="1"/>
  <c r="G96" i="3" l="1"/>
  <c r="S87" i="3" s="1"/>
  <c r="G51" i="3"/>
  <c r="S42" i="3" s="1"/>
  <c r="G66" i="3"/>
  <c r="S57" i="3" s="1"/>
  <c r="G36" i="3"/>
  <c r="S27" i="3" s="1"/>
</calcChain>
</file>

<file path=xl/sharedStrings.xml><?xml version="1.0" encoding="utf-8"?>
<sst xmlns="http://schemas.openxmlformats.org/spreadsheetml/2006/main" count="223" uniqueCount="39">
  <si>
    <t>Producto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</si>
  <si>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</si>
  <si>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</si>
  <si>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</si>
  <si>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</si>
  <si>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</si>
  <si>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</si>
  <si>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</si>
  <si>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</si>
  <si>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</si>
  <si>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</si>
  <si>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ZZ-A-070</t>
  </si>
  <si>
    <t>ZZ-A-352</t>
  </si>
  <si>
    <t>ZZ-A-353</t>
  </si>
  <si>
    <t>ZZ-A-354</t>
  </si>
  <si>
    <t>ZZ-A-355</t>
  </si>
  <si>
    <t>ZZ-A-357</t>
  </si>
  <si>
    <t>Total</t>
  </si>
  <si>
    <t>PRONÓSTICO con alisado doble</t>
  </si>
  <si>
    <t>PRODUCTO :  ZZ-A-070</t>
  </si>
  <si>
    <t>mes</t>
  </si>
  <si>
    <t>#mes</t>
  </si>
  <si>
    <t>Dt</t>
  </si>
  <si>
    <t>St</t>
  </si>
  <si>
    <t>Gt</t>
  </si>
  <si>
    <t>Ft</t>
  </si>
  <si>
    <t xml:space="preserve">vamos a considerar de manera inicial parámetros de </t>
  </si>
  <si>
    <t>Febrero</t>
  </si>
  <si>
    <t>alfa</t>
  </si>
  <si>
    <t>beta</t>
  </si>
  <si>
    <t>PRODUCTO :  ZZ-A-352</t>
  </si>
  <si>
    <t>PRODUCTO :  ZZ-A-353</t>
  </si>
  <si>
    <t>PRODUCTO :  ZZ-A-354</t>
  </si>
  <si>
    <t>PRODUCTO :  ZZ-A-355</t>
  </si>
  <si>
    <t>PRODUCTO :  ZZ-A-357</t>
  </si>
  <si>
    <t>MAPE optimizado</t>
  </si>
  <si>
    <t>MAPE inicial</t>
  </si>
  <si>
    <t>MAPE Optimizado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</si>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</sst>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 * #,##0.0_ ;_ * \-#,##0.0_ ;_ * &quot;-&quot;_ ;_ @_ "/>
    <numFmt numFmtId="165" formatCode="_ * #,##0.00_ ;_ * \-#,##0.00_ ;_ * &quot;-&quot;_ ;_ @_ "/>
    <numFmt numFmtId="166" formatCode="_ * #,##0.000_ ;_ * \-#,##0.000_ ;_ * &quot;-&quot;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1" fillId="0" borderId="2" xfId="0" applyFont="1" applyBorder="1"/>
    <xf numFmtId="41" fontId="0" fillId="0" borderId="2" xfId="1" applyFont="1" applyBorder="1"/>
    <xf numFmtId="41" fontId="1" fillId="0" borderId="2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165" fontId="0" fillId="0" borderId="0" xfId="0" applyNumberFormat="1"/>
    <xf numFmtId="0" fontId="0" fillId="5" borderId="2" xfId="0" applyFill="1" applyBorder="1"/>
    <xf numFmtId="0" fontId="0" fillId="0" borderId="9" xfId="0" applyBorder="1"/>
    <xf numFmtId="0" fontId="0" fillId="0" borderId="10" xfId="0" applyBorder="1"/>
    <xf numFmtId="165" fontId="0" fillId="4" borderId="1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1" fontId="0" fillId="0" borderId="0" xfId="0" applyNumberFormat="1"/>
    <xf numFmtId="41" fontId="0" fillId="0" borderId="15" xfId="0" applyNumberFormat="1" applyBorder="1"/>
    <xf numFmtId="41" fontId="0" fillId="3" borderId="15" xfId="0" applyNumberFormat="1" applyFill="1" applyBorder="1"/>
    <xf numFmtId="0" fontId="0" fillId="0" borderId="16" xfId="0" applyBorder="1"/>
    <xf numFmtId="41" fontId="0" fillId="0" borderId="17" xfId="1" applyFont="1" applyBorder="1"/>
    <xf numFmtId="41" fontId="0" fillId="0" borderId="18" xfId="0" applyNumberFormat="1" applyBorder="1"/>
    <xf numFmtId="41" fontId="0" fillId="3" borderId="19" xfId="0" applyNumberFormat="1" applyFill="1" applyBorder="1"/>
    <xf numFmtId="0" fontId="0" fillId="0" borderId="15" xfId="0" applyBorder="1"/>
    <xf numFmtId="0" fontId="0" fillId="0" borderId="18" xfId="0" applyBorder="1"/>
    <xf numFmtId="41" fontId="0" fillId="0" borderId="20" xfId="1" applyFont="1" applyBorder="1"/>
    <xf numFmtId="41" fontId="0" fillId="0" borderId="21" xfId="1" applyFont="1" applyBorder="1"/>
    <xf numFmtId="41" fontId="0" fillId="0" borderId="12" xfId="0" applyNumberFormat="1" applyBorder="1"/>
    <xf numFmtId="41" fontId="0" fillId="3" borderId="13" xfId="0" applyNumberFormat="1" applyFill="1" applyBorder="1"/>
    <xf numFmtId="0" fontId="0" fillId="2" borderId="22" xfId="0" applyFill="1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23" xfId="0" applyBorder="1"/>
    <xf numFmtId="165" fontId="0" fillId="0" borderId="23" xfId="0" applyNumberFormat="1" applyBorder="1"/>
    <xf numFmtId="164" fontId="0" fillId="0" borderId="23" xfId="0" applyNumberFormat="1" applyBorder="1"/>
    <xf numFmtId="0" fontId="0" fillId="5" borderId="8" xfId="0" applyFill="1" applyBorder="1"/>
    <xf numFmtId="166" fontId="0" fillId="5" borderId="8" xfId="0" applyNumberFormat="1" applyFill="1" applyBorder="1"/>
    <xf numFmtId="41" fontId="0" fillId="6" borderId="25" xfId="0" applyNumberFormat="1" applyFill="1" applyBorder="1"/>
    <xf numFmtId="41" fontId="0" fillId="6" borderId="27" xfId="0" applyNumberFormat="1" applyFill="1" applyBorder="1"/>
    <xf numFmtId="41" fontId="0" fillId="6" borderId="29" xfId="0" applyNumberFormat="1" applyFill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87159</xdr:colOff>
      <xdr:row>93</xdr:row>
      <xdr:rowOff>25400</xdr:rowOff>
    </xdr:from>
    <xdr:to>
      <xdr:col>16</xdr:col>
      <xdr:colOff>298485</xdr:colOff>
      <xdr:row>97</xdr:row>
      <xdr:rowOff>101600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90E7F8-8B3D-2AA8-10A2-6E9FB1382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3359" y="23533100"/>
          <a:ext cx="3424425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3E08-5882-4210-9B8D-B966AD8BD567}">
  <dimension ref="A1:T98"/>
  <sheetViews>
    <sheetView tabSelected="1" zoomScale="89" zoomScaleNormal="70" workbookViewId="0">
      <selection activeCell="F21" sqref="F21"/>
    </sheetView>
  </sheetViews>
  <sheetFormatPr baseColWidth="10" defaultColWidth="11.42578125" defaultRowHeight="15" x14ac:dyDescent="0.25"/>
  <cols>
    <col min="1" max="1" width="27.28515625" customWidth="1"/>
    <col min="2" max="2" width="8.7109375" bestFit="1" customWidth="1"/>
    <col min="3" max="3" width="10.28515625" customWidth="1"/>
    <col min="4" max="4" width="14.140625" bestFit="1" customWidth="1"/>
    <col min="5" max="5" width="11.42578125" customWidth="1"/>
    <col min="6" max="6" width="12.5703125" customWidth="1"/>
    <col min="7" max="7" width="14.42578125" customWidth="1"/>
    <col min="9" max="9" width="8.140625" bestFit="1" customWidth="1"/>
    <col min="10" max="10" width="11" bestFit="1" customWidth="1"/>
    <col min="11" max="11" width="10.140625" bestFit="1" customWidth="1"/>
    <col min="15" max="15" width="19.140625" customWidth="1"/>
    <col min="19" max="19" width="15.85546875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38</v>
      </c>
      <c r="M1" s="2" t="s">
        <v>27</v>
      </c>
    </row>
    <row r="2" spans="1:20" x14ac:dyDescent="0.25">
      <c r="A2" s="1" t="s">
        <v>11</v>
      </c>
      <c r="B2" s="3">
        <v>11698</v>
      </c>
      <c r="C2" s="3">
        <v>11740</v>
      </c>
      <c r="D2" s="3">
        <v>12019</v>
      </c>
      <c r="E2" s="3">
        <v>12298</v>
      </c>
      <c r="F2" s="3">
        <v>12301</v>
      </c>
      <c r="G2" s="3">
        <v>12458</v>
      </c>
      <c r="H2" s="3">
        <v>12499</v>
      </c>
      <c r="I2" s="3">
        <v>12532</v>
      </c>
      <c r="J2" s="3">
        <v>12621</v>
      </c>
      <c r="K2" s="3">
        <v>12633.84</v>
      </c>
      <c r="L2" s="3">
        <v>0</v>
      </c>
      <c r="M2" s="3">
        <v>0</v>
      </c>
    </row>
    <row r="3" spans="1:20" x14ac:dyDescent="0.25">
      <c r="A3" s="1" t="s">
        <v>12</v>
      </c>
      <c r="B3" s="3">
        <v>1666</v>
      </c>
      <c r="C3" s="3">
        <v>1670</v>
      </c>
      <c r="D3" s="3">
        <v>1672</v>
      </c>
      <c r="E3" s="3">
        <v>1699</v>
      </c>
      <c r="F3" s="3">
        <v>1734</v>
      </c>
      <c r="G3" s="3">
        <v>1749</v>
      </c>
      <c r="H3" s="3">
        <v>1758</v>
      </c>
      <c r="I3" s="3">
        <v>1771</v>
      </c>
      <c r="J3" s="3">
        <v>1785</v>
      </c>
      <c r="K3" s="3">
        <v>1799.2800000000002</v>
      </c>
      <c r="L3" s="3">
        <v>0</v>
      </c>
      <c r="M3" s="3">
        <v>0</v>
      </c>
    </row>
    <row r="4" spans="1:20" x14ac:dyDescent="0.25">
      <c r="A4" s="1" t="s">
        <v>13</v>
      </c>
      <c r="B4" s="3">
        <v>3020.75</v>
      </c>
      <c r="C4" s="3">
        <v>3039</v>
      </c>
      <c r="D4" s="3">
        <v>3053</v>
      </c>
      <c r="E4" s="3">
        <v>3100</v>
      </c>
      <c r="F4" s="3">
        <v>3149</v>
      </c>
      <c r="G4" s="3">
        <v>3183</v>
      </c>
      <c r="H4" s="3">
        <v>3191</v>
      </c>
      <c r="I4" s="3">
        <v>3224</v>
      </c>
      <c r="J4" s="3">
        <v>3250</v>
      </c>
      <c r="K4" s="3">
        <v>3262.4100000000003</v>
      </c>
      <c r="L4" s="3">
        <v>0</v>
      </c>
      <c r="M4" s="3">
        <v>0</v>
      </c>
    </row>
    <row r="5" spans="1:20" x14ac:dyDescent="0.25">
      <c r="A5" s="1" t="s">
        <v>14</v>
      </c>
      <c r="B5" s="3">
        <v>13037.25</v>
      </c>
      <c r="C5" s="3">
        <v>13153</v>
      </c>
      <c r="D5" s="3">
        <v>13197</v>
      </c>
      <c r="E5" s="3">
        <v>13367</v>
      </c>
      <c r="F5" s="3">
        <v>13571</v>
      </c>
      <c r="G5" s="3">
        <v>13633</v>
      </c>
      <c r="H5" s="3">
        <v>13789</v>
      </c>
      <c r="I5" s="3">
        <v>13846</v>
      </c>
      <c r="J5" s="3">
        <v>13941</v>
      </c>
      <c r="K5" s="3">
        <v>14080.230000000001</v>
      </c>
      <c r="L5" s="3">
        <v>0</v>
      </c>
      <c r="M5" s="3">
        <v>0</v>
      </c>
    </row>
    <row r="6" spans="1:20" x14ac:dyDescent="0.25">
      <c r="A6" s="1" t="s">
        <v>15</v>
      </c>
      <c r="B6" s="3">
        <v>16235</v>
      </c>
      <c r="C6" s="3">
        <v>16340</v>
      </c>
      <c r="D6" s="3">
        <v>16521</v>
      </c>
      <c r="E6" s="3">
        <v>16689</v>
      </c>
      <c r="F6" s="3">
        <v>16867</v>
      </c>
      <c r="G6" s="3">
        <v>17001</v>
      </c>
      <c r="H6" s="3">
        <v>17152</v>
      </c>
      <c r="I6" s="3">
        <v>17340</v>
      </c>
      <c r="J6" s="3">
        <v>17480</v>
      </c>
      <c r="K6" s="3">
        <v>17533.800000000003</v>
      </c>
      <c r="L6" s="3">
        <v>0</v>
      </c>
      <c r="M6" s="3">
        <v>0</v>
      </c>
    </row>
    <row r="7" spans="1:20" x14ac:dyDescent="0.25">
      <c r="A7" s="1" t="s">
        <v>16</v>
      </c>
      <c r="B7" s="3">
        <v>11473.75</v>
      </c>
      <c r="C7" s="3">
        <v>11561</v>
      </c>
      <c r="D7" s="3">
        <v>11590</v>
      </c>
      <c r="E7" s="3">
        <v>11639</v>
      </c>
      <c r="F7" s="3">
        <v>11800</v>
      </c>
      <c r="G7" s="3">
        <v>11931</v>
      </c>
      <c r="H7" s="3">
        <v>12067</v>
      </c>
      <c r="I7" s="3">
        <v>12178</v>
      </c>
      <c r="J7" s="3">
        <v>12311</v>
      </c>
      <c r="K7" s="3">
        <v>12391.650000000001</v>
      </c>
      <c r="L7" s="3">
        <v>0</v>
      </c>
      <c r="M7" s="3">
        <v>0</v>
      </c>
    </row>
    <row r="8" spans="1:20" x14ac:dyDescent="0.25">
      <c r="A8" s="2" t="s">
        <v>17</v>
      </c>
      <c r="B8" s="4">
        <f>SUM(B2:B7)</f>
        <v>57130.75</v>
      </c>
      <c r="C8" s="4">
        <f t="shared" ref="C8:K8" si="0">SUM(C2:C7)</f>
        <v>57503</v>
      </c>
      <c r="D8" s="4">
        <f t="shared" si="0"/>
        <v>58052</v>
      </c>
      <c r="E8" s="4">
        <f t="shared" si="0"/>
        <v>58792</v>
      </c>
      <c r="F8" s="4">
        <f t="shared" si="0"/>
        <v>59422</v>
      </c>
      <c r="G8" s="4">
        <f t="shared" si="0"/>
        <v>59955</v>
      </c>
      <c r="H8" s="4">
        <f t="shared" si="0"/>
        <v>60456</v>
      </c>
      <c r="I8" s="4">
        <f t="shared" si="0"/>
        <v>60891</v>
      </c>
      <c r="J8" s="4">
        <f t="shared" si="0"/>
        <v>61388</v>
      </c>
      <c r="K8" s="4">
        <f t="shared" si="0"/>
        <v>61701.210000000006</v>
      </c>
      <c r="L8" s="4">
        <f t="shared" ref="L8:M8" si="1">SUM(L2:L7)</f>
        <v>0</v>
      </c>
      <c r="M8" s="4">
        <f t="shared" si="1"/>
        <v>0</v>
      </c>
    </row>
    <row r="10" spans="1:20" ht="15.75" thickBot="1" x14ac:dyDescent="0.3">
      <c r="A10" t="s">
        <v>18</v>
      </c>
    </row>
    <row r="11" spans="1:20" ht="15.75" thickBot="1" x14ac:dyDescent="0.3">
      <c r="A11" s="8" t="s">
        <v>19</v>
      </c>
      <c r="B11" s="6"/>
      <c r="C11" s="6"/>
      <c r="D11" s="6"/>
      <c r="E11" s="6"/>
      <c r="F11" s="7"/>
      <c r="O11" s="32" t="s">
        <v>19</v>
      </c>
      <c r="P11" s="15" t="s">
        <v>21</v>
      </c>
      <c r="Q11" s="16" t="s">
        <v>22</v>
      </c>
      <c r="R11" s="17" t="s">
        <v>25</v>
      </c>
      <c r="S11" s="39" t="s">
        <v>37</v>
      </c>
      <c r="T11" s="36" t="s">
        <v>36</v>
      </c>
    </row>
    <row r="12" spans="1:20" ht="15.75" thickBot="1" x14ac:dyDescent="0.3">
      <c r="A12" s="9" t="s">
        <v>20</v>
      </c>
      <c r="B12" t="s">
        <v>21</v>
      </c>
      <c r="C12" t="s">
        <v>22</v>
      </c>
      <c r="D12" t="s">
        <v>23</v>
      </c>
      <c r="E12" t="s">
        <v>24</v>
      </c>
      <c r="F12" s="5" t="s">
        <v>25</v>
      </c>
      <c r="G12" t="s">
        <v>35</v>
      </c>
      <c r="H12" t="s">
        <v>36</v>
      </c>
      <c r="J12" t="s">
        <v>26</v>
      </c>
      <c r="O12" s="15" t="s">
        <v>8</v>
      </c>
      <c r="P12" s="33">
        <v>8</v>
      </c>
      <c r="Q12" s="29">
        <f>$I$2</f>
        <v>12532</v>
      </c>
      <c r="R12" s="41">
        <f>F21</f>
        <v>12670.704077553159</v>
      </c>
      <c r="S12" s="40">
        <f>G21</f>
        <v>0.66459552205402228</v>
      </c>
      <c r="T12" s="38">
        <f>H21</f>
        <v>0</v>
      </c>
    </row>
    <row r="13" spans="1:20" x14ac:dyDescent="0.25">
      <c r="A13" s="12" t="s">
        <v>27</v>
      </c>
      <c r="B13" s="15">
        <v>0</v>
      </c>
      <c r="C13" s="16"/>
      <c r="D13" s="16">
        <v>11500</v>
      </c>
      <c r="E13" s="16">
        <v>450</v>
      </c>
      <c r="F13" s="17"/>
      <c r="J13" t="s">
        <v>28</v>
      </c>
      <c r="K13">
        <v>0.21030660683058047</v>
      </c>
      <c r="O13" s="18" t="s">
        <v>9</v>
      </c>
      <c r="P13" s="34">
        <v>9</v>
      </c>
      <c r="Q13" s="3">
        <f>$J$2</f>
        <v>12621</v>
      </c>
      <c r="R13" s="42">
        <f t="shared" ref="R13:R14" si="2">F22</f>
        <v>12679.181816333779</v>
      </c>
      <c r="S13" s="19"/>
    </row>
    <row r="14" spans="1:20" ht="15.75" thickBot="1" x14ac:dyDescent="0.3">
      <c r="A14" s="12" t="s">
        <v>1</v>
      </c>
      <c r="B14" s="18">
        <v>1</v>
      </c>
      <c r="C14" s="3">
        <f>$B$2</f>
        <v>11698</v>
      </c>
      <c r="D14" s="19">
        <f t="shared" ref="D14:D20" si="3">($K$13*C14)+(1-$K$13)*(D13+E13)</f>
        <v>11897.002735078695</v>
      </c>
      <c r="E14" s="19">
        <f t="shared" ref="E14:E20" si="4">($K$14*(D14-D13))+((1-$K$14)*E13)</f>
        <v>404.84728410060904</v>
      </c>
      <c r="F14" s="20"/>
      <c r="J14" t="s">
        <v>29</v>
      </c>
      <c r="K14">
        <v>0.85198200258895695</v>
      </c>
      <c r="O14" s="22" t="s">
        <v>10</v>
      </c>
      <c r="P14" s="35">
        <v>10</v>
      </c>
      <c r="Q14" s="23">
        <f>$K$2</f>
        <v>12633.84</v>
      </c>
      <c r="R14" s="43">
        <f t="shared" si="2"/>
        <v>12687.659555114398</v>
      </c>
      <c r="S14" s="19"/>
    </row>
    <row r="15" spans="1:20" x14ac:dyDescent="0.25">
      <c r="A15" s="12" t="s">
        <v>2</v>
      </c>
      <c r="B15" s="18">
        <v>2</v>
      </c>
      <c r="C15" s="3">
        <f>$C$2</f>
        <v>11740</v>
      </c>
      <c r="D15" s="19">
        <f t="shared" si="3"/>
        <v>12183.68924809801</v>
      </c>
      <c r="E15" s="19">
        <f t="shared" si="4"/>
        <v>304.17643372731249</v>
      </c>
      <c r="F15" s="20"/>
    </row>
    <row r="16" spans="1:20" x14ac:dyDescent="0.25">
      <c r="A16" s="12" t="s">
        <v>3</v>
      </c>
      <c r="B16" s="18">
        <v>3</v>
      </c>
      <c r="C16" s="3">
        <f>$D$2</f>
        <v>12019</v>
      </c>
      <c r="D16" s="19">
        <f t="shared" si="3"/>
        <v>12389.260131221332</v>
      </c>
      <c r="E16" s="19">
        <f t="shared" si="4"/>
        <v>220.16627925733823</v>
      </c>
      <c r="F16" s="20"/>
    </row>
    <row r="17" spans="1:20" x14ac:dyDescent="0.25">
      <c r="A17" s="12" t="s">
        <v>4</v>
      </c>
      <c r="B17" s="18">
        <v>4</v>
      </c>
      <c r="C17" s="3">
        <f>$E$2</f>
        <v>12298</v>
      </c>
      <c r="D17" s="19">
        <f t="shared" si="3"/>
        <v>12543.931378813473</v>
      </c>
      <c r="E17" s="19">
        <f t="shared" si="4"/>
        <v>164.3656910195966</v>
      </c>
      <c r="F17" s="20"/>
    </row>
    <row r="18" spans="1:20" x14ac:dyDescent="0.25">
      <c r="A18" s="12" t="s">
        <v>5</v>
      </c>
      <c r="B18" s="18">
        <v>5</v>
      </c>
      <c r="C18" s="3">
        <f>$F$2</f>
        <v>12301</v>
      </c>
      <c r="D18" s="19">
        <f t="shared" si="3"/>
        <v>12622.63980510444</v>
      </c>
      <c r="E18" s="19">
        <f t="shared" si="4"/>
        <v>91.387243079805984</v>
      </c>
      <c r="F18" s="20"/>
    </row>
    <row r="19" spans="1:20" x14ac:dyDescent="0.25">
      <c r="A19" s="12" t="s">
        <v>6</v>
      </c>
      <c r="B19" s="18">
        <v>6</v>
      </c>
      <c r="C19" s="3">
        <f>$G$2</f>
        <v>12458</v>
      </c>
      <c r="D19" s="19">
        <f t="shared" si="3"/>
        <v>12660.182868423768</v>
      </c>
      <c r="E19" s="19">
        <f t="shared" si="4"/>
        <v>45.512970979714346</v>
      </c>
      <c r="F19" s="20"/>
    </row>
    <row r="20" spans="1:20" ht="15.75" thickBot="1" x14ac:dyDescent="0.3">
      <c r="A20" s="12" t="s">
        <v>7</v>
      </c>
      <c r="B20" s="18">
        <v>7</v>
      </c>
      <c r="C20" s="28">
        <f>$H$2</f>
        <v>12499</v>
      </c>
      <c r="D20" s="19">
        <f t="shared" si="3"/>
        <v>12662.226338772538</v>
      </c>
      <c r="E20" s="19">
        <f t="shared" si="4"/>
        <v>8.4777387806203812</v>
      </c>
      <c r="F20" s="20"/>
      <c r="G20" t="s">
        <v>35</v>
      </c>
    </row>
    <row r="21" spans="1:20" x14ac:dyDescent="0.25">
      <c r="A21" s="15" t="s">
        <v>8</v>
      </c>
      <c r="B21" s="15">
        <v>8</v>
      </c>
      <c r="C21" s="29">
        <f>$I$2</f>
        <v>12532</v>
      </c>
      <c r="D21" s="30"/>
      <c r="E21" s="30"/>
      <c r="F21" s="31">
        <f>D20+E20</f>
        <v>12670.704077553159</v>
      </c>
      <c r="G21" s="14">
        <f>(100/3)*(ABS(F21-C21)/C21+ABS(F22-C22)/C22+ABS(F23-C23)/C23)</f>
        <v>0.66459552205402228</v>
      </c>
      <c r="H21" s="11"/>
    </row>
    <row r="22" spans="1:20" x14ac:dyDescent="0.25">
      <c r="A22" s="18" t="s">
        <v>9</v>
      </c>
      <c r="B22" s="18">
        <v>9</v>
      </c>
      <c r="C22" s="3">
        <f>$J$2</f>
        <v>12621</v>
      </c>
      <c r="D22" s="19"/>
      <c r="E22" s="19"/>
      <c r="F22" s="21">
        <f>D20+(2*E20)</f>
        <v>12679.181816333779</v>
      </c>
      <c r="G22" s="10"/>
    </row>
    <row r="23" spans="1:20" ht="15.75" thickBot="1" x14ac:dyDescent="0.3">
      <c r="A23" s="22" t="s">
        <v>10</v>
      </c>
      <c r="B23" s="22">
        <v>10</v>
      </c>
      <c r="C23" s="23">
        <f>$K$2</f>
        <v>12633.84</v>
      </c>
      <c r="D23" s="24"/>
      <c r="E23" s="24"/>
      <c r="F23" s="25">
        <f>D20+(3*E20)</f>
        <v>12687.659555114398</v>
      </c>
      <c r="G23" s="10"/>
    </row>
    <row r="25" spans="1:20" ht="15.75" thickBot="1" x14ac:dyDescent="0.3"/>
    <row r="26" spans="1:20" ht="15.75" thickBot="1" x14ac:dyDescent="0.3">
      <c r="A26" s="8" t="s">
        <v>30</v>
      </c>
      <c r="B26" s="6"/>
      <c r="C26" s="6"/>
      <c r="D26" s="6"/>
      <c r="E26" s="6"/>
      <c r="F26" s="7"/>
      <c r="O26" s="8" t="s">
        <v>30</v>
      </c>
      <c r="P26" s="15" t="s">
        <v>21</v>
      </c>
      <c r="Q26" s="16" t="s">
        <v>22</v>
      </c>
      <c r="R26" s="17" t="s">
        <v>25</v>
      </c>
      <c r="S26" s="39" t="s">
        <v>37</v>
      </c>
      <c r="T26" s="36" t="s">
        <v>36</v>
      </c>
    </row>
    <row r="27" spans="1:20" ht="15.75" thickBot="1" x14ac:dyDescent="0.3">
      <c r="A27" s="9" t="s">
        <v>20</v>
      </c>
      <c r="B27" t="s">
        <v>21</v>
      </c>
      <c r="C27" t="s">
        <v>22</v>
      </c>
      <c r="D27" t="s">
        <v>23</v>
      </c>
      <c r="E27" t="s">
        <v>24</v>
      </c>
      <c r="F27" s="5" t="s">
        <v>25</v>
      </c>
      <c r="G27" t="s">
        <v>35</v>
      </c>
      <c r="H27" t="s">
        <v>36</v>
      </c>
      <c r="J27" t="s">
        <v>26</v>
      </c>
      <c r="O27" s="15" t="s">
        <v>8</v>
      </c>
      <c r="P27" s="33">
        <v>8</v>
      </c>
      <c r="Q27" s="3">
        <f>$I$3</f>
        <v>1771</v>
      </c>
      <c r="R27" s="41">
        <f>F36</f>
        <v>1774.5300806219548</v>
      </c>
      <c r="S27" s="40">
        <f>G36</f>
        <v>0.35542558844409955</v>
      </c>
      <c r="T27" s="37">
        <f>H36</f>
        <v>0</v>
      </c>
    </row>
    <row r="28" spans="1:20" x14ac:dyDescent="0.25">
      <c r="A28" s="12" t="s">
        <v>27</v>
      </c>
      <c r="B28" s="15">
        <v>0</v>
      </c>
      <c r="C28" s="16"/>
      <c r="D28" s="16">
        <v>1600</v>
      </c>
      <c r="E28" s="16">
        <v>50</v>
      </c>
      <c r="F28" s="17"/>
      <c r="J28" t="s">
        <v>28</v>
      </c>
      <c r="K28">
        <v>0.25297747570199841</v>
      </c>
      <c r="O28" s="18" t="s">
        <v>9</v>
      </c>
      <c r="P28" s="34">
        <v>9</v>
      </c>
      <c r="Q28" s="3">
        <f>$J$3</f>
        <v>1785</v>
      </c>
      <c r="R28" s="42">
        <f t="shared" ref="R28:R29" si="5">F37</f>
        <v>1781.0808598163189</v>
      </c>
      <c r="S28" s="19"/>
    </row>
    <row r="29" spans="1:20" ht="15.75" thickBot="1" x14ac:dyDescent="0.3">
      <c r="A29" s="12" t="s">
        <v>1</v>
      </c>
      <c r="B29" s="18">
        <v>1</v>
      </c>
      <c r="C29" s="3">
        <f>B3</f>
        <v>1666</v>
      </c>
      <c r="D29" s="19">
        <f t="shared" ref="D29:D35" si="6">$K$28*C29+(1-$K$28)*(D28+E28)</f>
        <v>1654.0476396112317</v>
      </c>
      <c r="E29" s="19">
        <f t="shared" ref="E29:E35" si="7">($K$29*(D29-D28))+((1-$K$29)*E28)</f>
        <v>53.368815903366617</v>
      </c>
      <c r="F29" s="26"/>
      <c r="J29" t="s">
        <v>29</v>
      </c>
      <c r="K29">
        <v>0.83229146538109644</v>
      </c>
      <c r="O29" s="22" t="s">
        <v>10</v>
      </c>
      <c r="P29" s="35">
        <v>10</v>
      </c>
      <c r="Q29" s="23">
        <f>$K$3</f>
        <v>1799.2800000000002</v>
      </c>
      <c r="R29" s="43">
        <f t="shared" si="5"/>
        <v>1787.6316390106831</v>
      </c>
      <c r="S29" s="19"/>
    </row>
    <row r="30" spans="1:20" x14ac:dyDescent="0.25">
      <c r="A30" s="12" t="s">
        <v>2</v>
      </c>
      <c r="B30" s="18">
        <v>2</v>
      </c>
      <c r="C30" s="3">
        <f>C3</f>
        <v>1670</v>
      </c>
      <c r="D30" s="19">
        <f t="shared" si="6"/>
        <v>1697.950935048799</v>
      </c>
      <c r="E30" s="19">
        <f t="shared" si="7"/>
        <v>45.490744004291741</v>
      </c>
      <c r="F30" s="26"/>
    </row>
    <row r="31" spans="1:20" x14ac:dyDescent="0.25">
      <c r="A31" s="12" t="s">
        <v>3</v>
      </c>
      <c r="B31" s="18">
        <v>3</v>
      </c>
      <c r="C31" s="3">
        <f>D3</f>
        <v>1672</v>
      </c>
      <c r="D31" s="19">
        <f t="shared" si="6"/>
        <v>1725.3685434263275</v>
      </c>
      <c r="E31" s="19">
        <f t="shared" si="7"/>
        <v>30.448627469461659</v>
      </c>
      <c r="F31" s="26"/>
    </row>
    <row r="32" spans="1:20" x14ac:dyDescent="0.25">
      <c r="A32" s="12" t="s">
        <v>4</v>
      </c>
      <c r="B32" s="18">
        <v>4</v>
      </c>
      <c r="C32" s="3">
        <f>E3</f>
        <v>1699</v>
      </c>
      <c r="D32" s="19">
        <f t="shared" si="6"/>
        <v>1741.4437064260433</v>
      </c>
      <c r="E32" s="19">
        <f t="shared" si="7"/>
        <v>18.485715663333718</v>
      </c>
      <c r="F32" s="26"/>
    </row>
    <row r="33" spans="1:20" x14ac:dyDescent="0.25">
      <c r="A33" s="12" t="s">
        <v>5</v>
      </c>
      <c r="B33" s="18">
        <v>5</v>
      </c>
      <c r="C33" s="3">
        <f>F3</f>
        <v>1734</v>
      </c>
      <c r="D33" s="19">
        <f t="shared" si="6"/>
        <v>1753.3698623427945</v>
      </c>
      <c r="E33" s="19">
        <f t="shared" si="7"/>
        <v>13.026250069595712</v>
      </c>
      <c r="F33" s="26"/>
    </row>
    <row r="34" spans="1:20" x14ac:dyDescent="0.25">
      <c r="A34" s="12" t="s">
        <v>6</v>
      </c>
      <c r="B34" s="18">
        <v>6</v>
      </c>
      <c r="C34" s="3">
        <f>G3</f>
        <v>1749</v>
      </c>
      <c r="D34" s="19">
        <f t="shared" si="6"/>
        <v>1761.9952878072754</v>
      </c>
      <c r="E34" s="19">
        <f t="shared" si="7"/>
        <v>9.3634813101195533</v>
      </c>
      <c r="F34" s="26"/>
    </row>
    <row r="35" spans="1:20" x14ac:dyDescent="0.25">
      <c r="A35" s="12" t="s">
        <v>7</v>
      </c>
      <c r="B35" s="18">
        <v>7</v>
      </c>
      <c r="C35" s="3">
        <f>H3</f>
        <v>1758</v>
      </c>
      <c r="D35" s="19">
        <f t="shared" si="6"/>
        <v>1767.9793014275906</v>
      </c>
      <c r="E35" s="19">
        <f t="shared" si="7"/>
        <v>6.5507791943642042</v>
      </c>
      <c r="F35" s="26"/>
      <c r="G35" t="s">
        <v>35</v>
      </c>
    </row>
    <row r="36" spans="1:20" x14ac:dyDescent="0.25">
      <c r="A36" s="12" t="s">
        <v>8</v>
      </c>
      <c r="B36" s="18">
        <v>8</v>
      </c>
      <c r="C36" s="3">
        <f>$I$3</f>
        <v>1771</v>
      </c>
      <c r="F36" s="21">
        <f>D35+E35</f>
        <v>1774.5300806219548</v>
      </c>
      <c r="G36" s="14">
        <f>(100/3)*(ABS(F36-C36)/C36+ABS(F37-C37)/C37+ABS(F38-C38)/C38)</f>
        <v>0.35542558844409955</v>
      </c>
      <c r="H36" s="11"/>
    </row>
    <row r="37" spans="1:20" x14ac:dyDescent="0.25">
      <c r="A37" s="12" t="s">
        <v>9</v>
      </c>
      <c r="B37" s="18">
        <v>9</v>
      </c>
      <c r="C37" s="3">
        <f>$J$3</f>
        <v>1785</v>
      </c>
      <c r="F37" s="21">
        <f>D35+(2*E35)</f>
        <v>1781.0808598163189</v>
      </c>
    </row>
    <row r="38" spans="1:20" ht="15.75" thickBot="1" x14ac:dyDescent="0.3">
      <c r="A38" s="13" t="s">
        <v>10</v>
      </c>
      <c r="B38" s="22">
        <v>10</v>
      </c>
      <c r="C38" s="23">
        <f>$K$3</f>
        <v>1799.2800000000002</v>
      </c>
      <c r="D38" s="27"/>
      <c r="E38" s="27"/>
      <c r="F38" s="25">
        <f>D35+(3*E35)</f>
        <v>1787.6316390106831</v>
      </c>
    </row>
    <row r="40" spans="1:20" ht="15.75" thickBot="1" x14ac:dyDescent="0.3"/>
    <row r="41" spans="1:20" ht="15.75" thickBot="1" x14ac:dyDescent="0.3">
      <c r="A41" s="8" t="s">
        <v>31</v>
      </c>
      <c r="B41" s="6"/>
      <c r="C41" s="6"/>
      <c r="D41" s="6"/>
      <c r="E41" s="6"/>
      <c r="F41" s="7"/>
      <c r="O41" s="8" t="s">
        <v>31</v>
      </c>
      <c r="P41" s="15" t="s">
        <v>21</v>
      </c>
      <c r="Q41" s="16" t="s">
        <v>22</v>
      </c>
      <c r="R41" s="17" t="s">
        <v>25</v>
      </c>
      <c r="S41" s="39" t="s">
        <v>37</v>
      </c>
      <c r="T41" s="36" t="s">
        <v>36</v>
      </c>
    </row>
    <row r="42" spans="1:20" ht="15.75" thickBot="1" x14ac:dyDescent="0.3">
      <c r="A42" s="9" t="s">
        <v>20</v>
      </c>
      <c r="B42" t="s">
        <v>21</v>
      </c>
      <c r="C42" t="s">
        <v>22</v>
      </c>
      <c r="D42" t="s">
        <v>23</v>
      </c>
      <c r="E42" t="s">
        <v>24</v>
      </c>
      <c r="F42" s="5" t="s">
        <v>25</v>
      </c>
      <c r="G42" t="s">
        <v>35</v>
      </c>
      <c r="H42" t="s">
        <v>36</v>
      </c>
      <c r="J42" t="s">
        <v>26</v>
      </c>
      <c r="O42" s="15" t="s">
        <v>8</v>
      </c>
      <c r="P42" s="33">
        <v>8</v>
      </c>
      <c r="Q42" s="3">
        <f>$I$4</f>
        <v>3224</v>
      </c>
      <c r="R42" s="41">
        <f>F51</f>
        <v>3226.4772963490536</v>
      </c>
      <c r="S42" s="40">
        <f>G51</f>
        <v>0.33151754727007898</v>
      </c>
      <c r="T42" s="37">
        <f>H51</f>
        <v>2.44</v>
      </c>
    </row>
    <row r="43" spans="1:20" x14ac:dyDescent="0.25">
      <c r="A43" s="12" t="s">
        <v>27</v>
      </c>
      <c r="B43" s="15">
        <v>0</v>
      </c>
      <c r="C43" s="16"/>
      <c r="D43" s="16">
        <v>2900</v>
      </c>
      <c r="E43" s="16">
        <v>100</v>
      </c>
      <c r="F43" s="17"/>
      <c r="J43" t="s">
        <v>28</v>
      </c>
      <c r="K43">
        <v>0.29090403563399114</v>
      </c>
      <c r="O43" s="18" t="s">
        <v>9</v>
      </c>
      <c r="P43" s="34">
        <v>9</v>
      </c>
      <c r="Q43" s="3">
        <f>$J$4</f>
        <v>3250</v>
      </c>
      <c r="R43" s="42">
        <f t="shared" ref="R43:R44" si="8">F52</f>
        <v>3236.3333025194265</v>
      </c>
      <c r="S43" s="19"/>
    </row>
    <row r="44" spans="1:20" ht="15.75" thickBot="1" x14ac:dyDescent="0.3">
      <c r="A44" s="12" t="s">
        <v>1</v>
      </c>
      <c r="B44" s="18">
        <v>1</v>
      </c>
      <c r="C44" s="3">
        <f>B4</f>
        <v>3020.75</v>
      </c>
      <c r="D44" s="19">
        <f t="shared" ref="D44:D50" si="9">$K$43*C44+((1-$K$43)*(D43+E43))</f>
        <v>3006.0362587394052</v>
      </c>
      <c r="E44" s="19">
        <f t="shared" ref="E44:E50" si="10">$K$44*(D44-D43)+((1-$K$44)*E43)</f>
        <v>104.46817508542881</v>
      </c>
      <c r="F44" s="26"/>
      <c r="J44" t="s">
        <v>29</v>
      </c>
      <c r="K44">
        <v>0.74022259123191869</v>
      </c>
      <c r="O44" s="22" t="s">
        <v>10</v>
      </c>
      <c r="P44" s="35">
        <v>10</v>
      </c>
      <c r="Q44" s="23">
        <f>$K$4</f>
        <v>3262.4100000000003</v>
      </c>
      <c r="R44" s="43">
        <f t="shared" si="8"/>
        <v>3246.1893086897994</v>
      </c>
      <c r="S44" s="19"/>
    </row>
    <row r="45" spans="1:20" x14ac:dyDescent="0.25">
      <c r="A45" s="12" t="s">
        <v>2</v>
      </c>
      <c r="B45" s="18">
        <v>2</v>
      </c>
      <c r="C45" s="3">
        <f>C4</f>
        <v>3039</v>
      </c>
      <c r="D45" s="19">
        <f t="shared" si="9"/>
        <v>3089.7035054594662</v>
      </c>
      <c r="E45" s="19">
        <f t="shared" si="10"/>
        <v>89.070857990786749</v>
      </c>
      <c r="F45" s="26"/>
    </row>
    <row r="46" spans="1:20" x14ac:dyDescent="0.25">
      <c r="A46" s="12" t="s">
        <v>3</v>
      </c>
      <c r="B46" s="18">
        <v>3</v>
      </c>
      <c r="C46" s="3">
        <f>D4</f>
        <v>3053</v>
      </c>
      <c r="D46" s="19">
        <f t="shared" si="9"/>
        <v>3142.1860935432778</v>
      </c>
      <c r="E46" s="19">
        <f t="shared" si="10"/>
        <v>61.987394031552782</v>
      </c>
      <c r="F46" s="26"/>
    </row>
    <row r="47" spans="1:20" x14ac:dyDescent="0.25">
      <c r="A47" s="12" t="s">
        <v>4</v>
      </c>
      <c r="B47" s="18">
        <v>4</v>
      </c>
      <c r="C47" s="3">
        <f>E4</f>
        <v>3100</v>
      </c>
      <c r="D47" s="19">
        <f t="shared" si="9"/>
        <v>3173.868999633245</v>
      </c>
      <c r="E47" s="19">
        <f t="shared" si="10"/>
        <v>39.555327441475882</v>
      </c>
      <c r="F47" s="26"/>
    </row>
    <row r="48" spans="1:20" x14ac:dyDescent="0.25">
      <c r="A48" s="12" t="s">
        <v>5</v>
      </c>
      <c r="B48" s="18">
        <v>5</v>
      </c>
      <c r="C48" s="3">
        <f>F4</f>
        <v>3149</v>
      </c>
      <c r="D48" s="19">
        <f t="shared" si="9"/>
        <v>3194.6830303356805</v>
      </c>
      <c r="E48" s="19">
        <f t="shared" si="10"/>
        <v>25.682596206257102</v>
      </c>
      <c r="F48" s="26"/>
    </row>
    <row r="49" spans="1:20" x14ac:dyDescent="0.25">
      <c r="A49" s="12" t="s">
        <v>6</v>
      </c>
      <c r="B49" s="18">
        <v>6</v>
      </c>
      <c r="C49" s="3">
        <f>G4</f>
        <v>3183</v>
      </c>
      <c r="D49" s="19">
        <f t="shared" si="9"/>
        <v>3209.4958149868953</v>
      </c>
      <c r="E49" s="19">
        <f t="shared" si="10"/>
        <v>17.636516130781015</v>
      </c>
      <c r="F49" s="26"/>
    </row>
    <row r="50" spans="1:20" x14ac:dyDescent="0.25">
      <c r="A50" s="12" t="s">
        <v>7</v>
      </c>
      <c r="B50" s="18">
        <v>7</v>
      </c>
      <c r="C50" s="3">
        <f>H4</f>
        <v>3191</v>
      </c>
      <c r="D50" s="19">
        <f t="shared" si="9"/>
        <v>3216.6212901786807</v>
      </c>
      <c r="E50" s="19">
        <f t="shared" si="10"/>
        <v>9.85600617037292</v>
      </c>
      <c r="F50" s="26"/>
      <c r="G50" t="s">
        <v>35</v>
      </c>
      <c r="H50" t="s">
        <v>36</v>
      </c>
    </row>
    <row r="51" spans="1:20" x14ac:dyDescent="0.25">
      <c r="A51" s="12" t="s">
        <v>8</v>
      </c>
      <c r="B51" s="18">
        <v>8</v>
      </c>
      <c r="C51" s="3">
        <f>$I$4</f>
        <v>3224</v>
      </c>
      <c r="D51" s="19"/>
      <c r="F51" s="21">
        <f>D50+E50</f>
        <v>3226.4772963490536</v>
      </c>
      <c r="G51" s="14">
        <f>(100/3)*(ABS(F51-C51)/C51+ABS(F52-C52)/C52+ABS(F53-C53)/C53)</f>
        <v>0.33151754727007898</v>
      </c>
      <c r="H51" s="11">
        <v>2.44</v>
      </c>
    </row>
    <row r="52" spans="1:20" x14ac:dyDescent="0.25">
      <c r="A52" s="12" t="s">
        <v>9</v>
      </c>
      <c r="B52" s="18">
        <v>9</v>
      </c>
      <c r="C52" s="3">
        <f>$J$4</f>
        <v>3250</v>
      </c>
      <c r="D52" s="19"/>
      <c r="F52" s="21">
        <f>D50+(2*E50)</f>
        <v>3236.3333025194265</v>
      </c>
    </row>
    <row r="53" spans="1:20" ht="15.75" thickBot="1" x14ac:dyDescent="0.3">
      <c r="A53" s="13" t="s">
        <v>10</v>
      </c>
      <c r="B53" s="22">
        <v>10</v>
      </c>
      <c r="C53" s="23">
        <f>$K$4</f>
        <v>3262.4100000000003</v>
      </c>
      <c r="D53" s="24"/>
      <c r="E53" s="27"/>
      <c r="F53" s="25">
        <f>D50+(3*E50)</f>
        <v>3246.1893086897994</v>
      </c>
    </row>
    <row r="55" spans="1:20" ht="15.75" thickBot="1" x14ac:dyDescent="0.3"/>
    <row r="56" spans="1:20" ht="15.75" thickBot="1" x14ac:dyDescent="0.3">
      <c r="A56" s="8" t="s">
        <v>32</v>
      </c>
      <c r="B56" s="6"/>
      <c r="C56" s="6"/>
      <c r="D56" s="6"/>
      <c r="E56" s="6"/>
      <c r="F56" s="7"/>
      <c r="O56" s="8" t="s">
        <v>32</v>
      </c>
      <c r="P56" s="15" t="s">
        <v>21</v>
      </c>
      <c r="Q56" s="16" t="s">
        <v>22</v>
      </c>
      <c r="R56" s="17" t="s">
        <v>25</v>
      </c>
      <c r="S56" s="39" t="s">
        <v>37</v>
      </c>
      <c r="T56" s="36" t="s">
        <v>36</v>
      </c>
    </row>
    <row r="57" spans="1:20" ht="15.75" thickBot="1" x14ac:dyDescent="0.3">
      <c r="A57" s="9" t="s">
        <v>20</v>
      </c>
      <c r="B57" t="s">
        <v>21</v>
      </c>
      <c r="C57" t="s">
        <v>22</v>
      </c>
      <c r="D57" t="s">
        <v>23</v>
      </c>
      <c r="E57" t="s">
        <v>24</v>
      </c>
      <c r="F57" s="5" t="s">
        <v>25</v>
      </c>
      <c r="G57" t="s">
        <v>35</v>
      </c>
      <c r="H57" t="s">
        <v>36</v>
      </c>
      <c r="J57" t="s">
        <v>26</v>
      </c>
      <c r="O57" s="15" t="s">
        <v>8</v>
      </c>
      <c r="P57" s="33">
        <v>8</v>
      </c>
      <c r="Q57" s="3">
        <f>$I$5</f>
        <v>13846</v>
      </c>
      <c r="R57" s="41">
        <f>F66</f>
        <v>13931.803727041344</v>
      </c>
      <c r="S57" s="40">
        <f>G66</f>
        <v>1.2126427511759672</v>
      </c>
      <c r="T57" s="38">
        <f>H66</f>
        <v>3.2</v>
      </c>
    </row>
    <row r="58" spans="1:20" x14ac:dyDescent="0.25">
      <c r="A58" s="12" t="s">
        <v>27</v>
      </c>
      <c r="B58" s="15">
        <v>0</v>
      </c>
      <c r="C58" s="16"/>
      <c r="D58" s="16">
        <v>13000</v>
      </c>
      <c r="E58" s="16"/>
      <c r="F58" s="17"/>
      <c r="J58" t="s">
        <v>28</v>
      </c>
      <c r="K58">
        <v>0.20828340886643301</v>
      </c>
      <c r="O58" s="18" t="s">
        <v>9</v>
      </c>
      <c r="P58" s="34">
        <v>9</v>
      </c>
      <c r="Q58" s="3">
        <f>$J$5</f>
        <v>13941</v>
      </c>
      <c r="R58" s="42">
        <f t="shared" ref="R58:R59" si="11">F67</f>
        <v>14125.388545403463</v>
      </c>
      <c r="S58" s="19"/>
    </row>
    <row r="59" spans="1:20" ht="15.75" thickBot="1" x14ac:dyDescent="0.3">
      <c r="A59" s="12" t="s">
        <v>1</v>
      </c>
      <c r="B59" s="18">
        <v>1</v>
      </c>
      <c r="C59" s="3">
        <f>B5</f>
        <v>13037.25</v>
      </c>
      <c r="D59" s="19">
        <f t="shared" ref="D59:D65" si="12">$K$58*C59+((1-$K$58)*(D58+E58))</f>
        <v>13007.758556980274</v>
      </c>
      <c r="E59" s="19">
        <f t="shared" ref="E59:E65" si="13">$K$59*(D59-D58)+((1-$K$59)*E58)</f>
        <v>7.7585569802740793</v>
      </c>
      <c r="F59" s="26"/>
      <c r="J59" t="s">
        <v>29</v>
      </c>
      <c r="K59">
        <v>1</v>
      </c>
      <c r="O59" s="22" t="s">
        <v>10</v>
      </c>
      <c r="P59" s="35">
        <v>10</v>
      </c>
      <c r="Q59" s="23">
        <f>$K$5</f>
        <v>14080.230000000001</v>
      </c>
      <c r="R59" s="43">
        <f t="shared" si="11"/>
        <v>14318.973363765581</v>
      </c>
      <c r="S59" s="19"/>
    </row>
    <row r="60" spans="1:20" x14ac:dyDescent="0.25">
      <c r="A60" s="12" t="s">
        <v>2</v>
      </c>
      <c r="B60" s="18">
        <v>2</v>
      </c>
      <c r="C60" s="3">
        <f>C5</f>
        <v>13153</v>
      </c>
      <c r="D60" s="19">
        <f t="shared" si="12"/>
        <v>13044.15251812564</v>
      </c>
      <c r="E60" s="19">
        <f t="shared" si="13"/>
        <v>36.39396114536612</v>
      </c>
      <c r="F60" s="26"/>
    </row>
    <row r="61" spans="1:20" x14ac:dyDescent="0.25">
      <c r="A61" s="12" t="s">
        <v>3</v>
      </c>
      <c r="B61" s="18">
        <v>3</v>
      </c>
      <c r="C61" s="3">
        <f>D5</f>
        <v>13197</v>
      </c>
      <c r="D61" s="19">
        <f t="shared" si="12"/>
        <v>13104.801815542938</v>
      </c>
      <c r="E61" s="19">
        <f t="shared" si="13"/>
        <v>60.64929741729793</v>
      </c>
      <c r="F61" s="26"/>
    </row>
    <row r="62" spans="1:20" x14ac:dyDescent="0.25">
      <c r="A62" s="12" t="s">
        <v>4</v>
      </c>
      <c r="B62" s="18">
        <v>4</v>
      </c>
      <c r="C62" s="3">
        <f>E5</f>
        <v>13367</v>
      </c>
      <c r="D62" s="19">
        <f t="shared" si="12"/>
        <v>13207.430402206115</v>
      </c>
      <c r="E62" s="19">
        <f t="shared" si="13"/>
        <v>102.62858666317697</v>
      </c>
      <c r="F62" s="26"/>
    </row>
    <row r="63" spans="1:20" x14ac:dyDescent="0.25">
      <c r="A63" s="12" t="s">
        <v>5</v>
      </c>
      <c r="B63" s="18">
        <v>5</v>
      </c>
      <c r="C63" s="3">
        <f>F5</f>
        <v>13571</v>
      </c>
      <c r="D63" s="19">
        <f t="shared" si="12"/>
        <v>13364.408672180649</v>
      </c>
      <c r="E63" s="19">
        <f t="shared" si="13"/>
        <v>156.97826997453376</v>
      </c>
      <c r="F63" s="26"/>
    </row>
    <row r="64" spans="1:20" x14ac:dyDescent="0.25">
      <c r="A64" s="12" t="s">
        <v>6</v>
      </c>
      <c r="B64" s="18">
        <v>6</v>
      </c>
      <c r="C64" s="3">
        <f>G5</f>
        <v>13633</v>
      </c>
      <c r="D64" s="19">
        <f t="shared" si="12"/>
        <v>13544.634090317108</v>
      </c>
      <c r="E64" s="19">
        <f t="shared" si="13"/>
        <v>180.22541813645876</v>
      </c>
      <c r="F64" s="26"/>
    </row>
    <row r="65" spans="1:20" x14ac:dyDescent="0.25">
      <c r="A65" s="12" t="s">
        <v>7</v>
      </c>
      <c r="B65" s="18">
        <v>7</v>
      </c>
      <c r="C65" s="3">
        <f>H5</f>
        <v>13789</v>
      </c>
      <c r="D65" s="19">
        <f t="shared" si="12"/>
        <v>13738.218908679226</v>
      </c>
      <c r="E65" s="19">
        <f t="shared" si="13"/>
        <v>193.58481836211831</v>
      </c>
      <c r="F65" s="26"/>
      <c r="G65" t="s">
        <v>35</v>
      </c>
      <c r="H65" t="s">
        <v>36</v>
      </c>
    </row>
    <row r="66" spans="1:20" x14ac:dyDescent="0.25">
      <c r="A66" s="12" t="s">
        <v>8</v>
      </c>
      <c r="B66" s="18">
        <v>8</v>
      </c>
      <c r="C66" s="3">
        <f>$I$5</f>
        <v>13846</v>
      </c>
      <c r="F66" s="21">
        <f>D65+E65</f>
        <v>13931.803727041344</v>
      </c>
      <c r="G66" s="14">
        <f>(100/3)*(ABS(F66-C66)/C66+ABS(F67-C67)/C67+ABS(F68-C68)/C68)</f>
        <v>1.2126427511759672</v>
      </c>
      <c r="H66" s="11">
        <v>3.2</v>
      </c>
    </row>
    <row r="67" spans="1:20" x14ac:dyDescent="0.25">
      <c r="A67" s="12" t="s">
        <v>9</v>
      </c>
      <c r="B67" s="18">
        <v>9</v>
      </c>
      <c r="C67" s="3">
        <f>$J$5</f>
        <v>13941</v>
      </c>
      <c r="F67" s="21">
        <f>D65+(2*E65)</f>
        <v>14125.388545403463</v>
      </c>
    </row>
    <row r="68" spans="1:20" ht="15.75" thickBot="1" x14ac:dyDescent="0.3">
      <c r="A68" s="13" t="s">
        <v>10</v>
      </c>
      <c r="B68" s="22">
        <v>10</v>
      </c>
      <c r="C68" s="23">
        <f>$K$5</f>
        <v>14080.230000000001</v>
      </c>
      <c r="D68" s="27"/>
      <c r="E68" s="27"/>
      <c r="F68" s="25">
        <f>D65+(3*E65)</f>
        <v>14318.973363765581</v>
      </c>
    </row>
    <row r="70" spans="1:20" ht="15.75" thickBot="1" x14ac:dyDescent="0.3"/>
    <row r="71" spans="1:20" ht="15.75" thickBot="1" x14ac:dyDescent="0.3">
      <c r="A71" s="8" t="s">
        <v>33</v>
      </c>
      <c r="B71" s="6"/>
      <c r="C71" s="6"/>
      <c r="D71" s="6"/>
      <c r="E71" s="6"/>
      <c r="F71" s="7"/>
      <c r="O71" s="8" t="s">
        <v>33</v>
      </c>
      <c r="P71" s="15" t="s">
        <v>21</v>
      </c>
      <c r="Q71" s="16" t="s">
        <v>22</v>
      </c>
      <c r="R71" s="17" t="s">
        <v>25</v>
      </c>
      <c r="S71" s="39" t="s">
        <v>37</v>
      </c>
      <c r="T71" s="36" t="s">
        <v>36</v>
      </c>
    </row>
    <row r="72" spans="1:20" ht="15.75" thickBot="1" x14ac:dyDescent="0.3">
      <c r="A72" s="9" t="s">
        <v>20</v>
      </c>
      <c r="B72" t="s">
        <v>21</v>
      </c>
      <c r="C72" t="s">
        <v>22</v>
      </c>
      <c r="D72" t="s">
        <v>23</v>
      </c>
      <c r="E72" t="s">
        <v>24</v>
      </c>
      <c r="F72" s="5" t="s">
        <v>25</v>
      </c>
      <c r="G72" t="s">
        <v>35</v>
      </c>
      <c r="H72" t="s">
        <v>36</v>
      </c>
      <c r="J72" t="s">
        <v>26</v>
      </c>
      <c r="O72" s="15" t="s">
        <v>8</v>
      </c>
      <c r="P72" s="33">
        <v>8</v>
      </c>
      <c r="Q72" s="3">
        <f>$I$6</f>
        <v>17340</v>
      </c>
      <c r="R72" s="41">
        <f>F81</f>
        <v>17373.915865867551</v>
      </c>
      <c r="S72" s="40">
        <f>G81</f>
        <v>0.6276282775322416</v>
      </c>
      <c r="T72" s="38">
        <f>H81</f>
        <v>2.91</v>
      </c>
    </row>
    <row r="73" spans="1:20" x14ac:dyDescent="0.25">
      <c r="A73" s="12" t="s">
        <v>27</v>
      </c>
      <c r="B73" s="15">
        <v>0</v>
      </c>
      <c r="C73" s="16"/>
      <c r="D73" s="16">
        <v>16000</v>
      </c>
      <c r="E73" s="16">
        <v>100</v>
      </c>
      <c r="F73" s="17"/>
      <c r="J73" t="s">
        <v>28</v>
      </c>
      <c r="K73">
        <v>0.1851434381875158</v>
      </c>
      <c r="O73" s="18" t="s">
        <v>9</v>
      </c>
      <c r="P73" s="34">
        <v>9</v>
      </c>
      <c r="Q73" s="3">
        <f>$J$6</f>
        <v>17480</v>
      </c>
      <c r="R73" s="42">
        <f t="shared" ref="R73:R74" si="14">F82</f>
        <v>17561.104192785373</v>
      </c>
      <c r="S73" s="19"/>
    </row>
    <row r="74" spans="1:20" ht="15.75" thickBot="1" x14ac:dyDescent="0.3">
      <c r="A74" s="12" t="s">
        <v>1</v>
      </c>
      <c r="B74" s="18">
        <v>1</v>
      </c>
      <c r="C74" s="3">
        <f>B6</f>
        <v>16235</v>
      </c>
      <c r="D74" s="19">
        <f t="shared" ref="D74:D80" si="15">$K$73*C74+((1-$K$73)*(D73+E73))</f>
        <v>16124.994364155315</v>
      </c>
      <c r="E74" s="19">
        <f t="shared" ref="E74:E80" si="16">$K$74*(D74-D73)+((1-$K$74)*E73)</f>
        <v>124.99436415531454</v>
      </c>
      <c r="F74" s="26"/>
      <c r="J74" t="s">
        <v>29</v>
      </c>
      <c r="K74">
        <v>1</v>
      </c>
      <c r="O74" s="22" t="s">
        <v>10</v>
      </c>
      <c r="P74" s="35">
        <v>10</v>
      </c>
      <c r="Q74" s="23">
        <f>$K$6</f>
        <v>17533.800000000003</v>
      </c>
      <c r="R74" s="43">
        <f t="shared" si="14"/>
        <v>17748.292519703195</v>
      </c>
      <c r="S74" s="19"/>
    </row>
    <row r="75" spans="1:20" x14ac:dyDescent="0.25">
      <c r="A75" s="12" t="s">
        <v>2</v>
      </c>
      <c r="B75" s="18">
        <v>2</v>
      </c>
      <c r="C75" s="3">
        <f>C6</f>
        <v>16340</v>
      </c>
      <c r="D75" s="19">
        <f t="shared" si="15"/>
        <v>16266.653724626831</v>
      </c>
      <c r="E75" s="19">
        <f t="shared" si="16"/>
        <v>141.65936047151627</v>
      </c>
      <c r="F75" s="26"/>
    </row>
    <row r="76" spans="1:20" x14ac:dyDescent="0.25">
      <c r="A76" s="12" t="s">
        <v>3</v>
      </c>
      <c r="B76" s="18">
        <v>3</v>
      </c>
      <c r="C76" s="3">
        <f>D6</f>
        <v>16521</v>
      </c>
      <c r="D76" s="19">
        <f t="shared" si="15"/>
        <v>16429.176327961984</v>
      </c>
      <c r="E76" s="19">
        <f t="shared" si="16"/>
        <v>162.52260333515369</v>
      </c>
      <c r="F76" s="26"/>
    </row>
    <row r="77" spans="1:20" x14ac:dyDescent="0.25">
      <c r="A77" s="12" t="s">
        <v>4</v>
      </c>
      <c r="B77" s="18">
        <v>4</v>
      </c>
      <c r="C77" s="3">
        <f>E6</f>
        <v>16689</v>
      </c>
      <c r="D77" s="19">
        <f t="shared" si="15"/>
        <v>16609.713585696107</v>
      </c>
      <c r="E77" s="19">
        <f t="shared" si="16"/>
        <v>180.53725773412225</v>
      </c>
      <c r="F77" s="26"/>
    </row>
    <row r="78" spans="1:20" x14ac:dyDescent="0.25">
      <c r="A78" s="12" t="s">
        <v>5</v>
      </c>
      <c r="B78" s="18">
        <v>5</v>
      </c>
      <c r="C78" s="3">
        <f>F6</f>
        <v>16867</v>
      </c>
      <c r="D78" s="19">
        <f t="shared" si="15"/>
        <v>16804.46044615555</v>
      </c>
      <c r="E78" s="19">
        <f t="shared" si="16"/>
        <v>194.74686045944327</v>
      </c>
      <c r="F78" s="26"/>
    </row>
    <row r="79" spans="1:20" x14ac:dyDescent="0.25">
      <c r="A79" s="12" t="s">
        <v>6</v>
      </c>
      <c r="B79" s="18">
        <v>6</v>
      </c>
      <c r="C79" s="3">
        <f>G6</f>
        <v>17001</v>
      </c>
      <c r="D79" s="19">
        <f t="shared" si="15"/>
        <v>16999.539212031908</v>
      </c>
      <c r="E79" s="19">
        <f t="shared" si="16"/>
        <v>195.07876587635837</v>
      </c>
      <c r="F79" s="26"/>
    </row>
    <row r="80" spans="1:20" x14ac:dyDescent="0.25">
      <c r="A80" s="12" t="s">
        <v>7</v>
      </c>
      <c r="B80" s="18">
        <v>7</v>
      </c>
      <c r="C80" s="3">
        <f>H6</f>
        <v>17152</v>
      </c>
      <c r="D80" s="19">
        <f t="shared" si="15"/>
        <v>17186.72753894973</v>
      </c>
      <c r="E80" s="19">
        <f t="shared" si="16"/>
        <v>187.18832691782154</v>
      </c>
      <c r="F80" s="26"/>
      <c r="G80" t="s">
        <v>35</v>
      </c>
      <c r="H80" t="s">
        <v>36</v>
      </c>
    </row>
    <row r="81" spans="1:20" x14ac:dyDescent="0.25">
      <c r="A81" s="12" t="s">
        <v>8</v>
      </c>
      <c r="B81" s="18">
        <v>8</v>
      </c>
      <c r="C81" s="3">
        <f>$I$6</f>
        <v>17340</v>
      </c>
      <c r="F81" s="21">
        <f>D80+E80</f>
        <v>17373.915865867551</v>
      </c>
      <c r="G81" s="14">
        <f>(100/3)*(ABS(F81-C81)/C81+ABS(F82-C82)/C82+ABS(F83-C83)/C83)</f>
        <v>0.6276282775322416</v>
      </c>
      <c r="H81" s="11">
        <v>2.91</v>
      </c>
    </row>
    <row r="82" spans="1:20" x14ac:dyDescent="0.25">
      <c r="A82" s="12" t="s">
        <v>9</v>
      </c>
      <c r="B82" s="18">
        <v>9</v>
      </c>
      <c r="C82" s="3">
        <f>$J$6</f>
        <v>17480</v>
      </c>
      <c r="F82" s="21">
        <f>D80+(2*E80)</f>
        <v>17561.104192785373</v>
      </c>
    </row>
    <row r="83" spans="1:20" ht="15.75" thickBot="1" x14ac:dyDescent="0.3">
      <c r="A83" s="13" t="s">
        <v>10</v>
      </c>
      <c r="B83" s="22">
        <v>10</v>
      </c>
      <c r="C83" s="23">
        <f>$K$6</f>
        <v>17533.800000000003</v>
      </c>
      <c r="D83" s="27"/>
      <c r="E83" s="27"/>
      <c r="F83" s="25">
        <f>D80+(3*E80)</f>
        <v>17748.292519703195</v>
      </c>
    </row>
    <row r="85" spans="1:20" ht="15.75" thickBot="1" x14ac:dyDescent="0.3"/>
    <row r="86" spans="1:20" ht="15.75" thickBot="1" x14ac:dyDescent="0.3">
      <c r="A86" s="8" t="s">
        <v>34</v>
      </c>
      <c r="B86" s="6"/>
      <c r="C86" s="6"/>
      <c r="D86" s="6"/>
      <c r="E86" s="6"/>
      <c r="F86" s="7"/>
      <c r="O86" s="8" t="s">
        <v>34</v>
      </c>
      <c r="P86" s="15" t="s">
        <v>21</v>
      </c>
      <c r="Q86" s="16" t="s">
        <v>22</v>
      </c>
      <c r="R86" s="17" t="s">
        <v>25</v>
      </c>
      <c r="S86" s="39" t="s">
        <v>37</v>
      </c>
      <c r="T86" s="36" t="s">
        <v>36</v>
      </c>
    </row>
    <row r="87" spans="1:20" ht="15.75" thickBot="1" x14ac:dyDescent="0.3">
      <c r="A87" s="9" t="s">
        <v>20</v>
      </c>
      <c r="B87" t="s">
        <v>21</v>
      </c>
      <c r="C87" t="s">
        <v>22</v>
      </c>
      <c r="D87" t="s">
        <v>23</v>
      </c>
      <c r="E87" t="s">
        <v>24</v>
      </c>
      <c r="F87" s="5" t="s">
        <v>25</v>
      </c>
      <c r="G87" t="s">
        <v>35</v>
      </c>
      <c r="H87" t="s">
        <v>36</v>
      </c>
      <c r="J87" t="s">
        <v>26</v>
      </c>
      <c r="O87" s="15" t="s">
        <v>8</v>
      </c>
      <c r="P87" s="33">
        <v>8</v>
      </c>
      <c r="Q87" s="3">
        <f>$I$7</f>
        <v>12178</v>
      </c>
      <c r="R87" s="41">
        <f>F96</f>
        <v>12229.781286412224</v>
      </c>
      <c r="S87" s="40">
        <f>G96</f>
        <v>0.24722306981686148</v>
      </c>
      <c r="T87" s="38">
        <f>H96</f>
        <v>3.23</v>
      </c>
    </row>
    <row r="88" spans="1:20" x14ac:dyDescent="0.25">
      <c r="A88" s="12" t="s">
        <v>27</v>
      </c>
      <c r="B88" s="15">
        <v>0</v>
      </c>
      <c r="C88" s="16"/>
      <c r="D88" s="16">
        <v>11000</v>
      </c>
      <c r="E88" s="16">
        <v>100</v>
      </c>
      <c r="F88" s="17"/>
      <c r="J88" t="s">
        <v>28</v>
      </c>
      <c r="K88">
        <v>0.2082299690448581</v>
      </c>
      <c r="O88" s="18" t="s">
        <v>9</v>
      </c>
      <c r="P88" s="34">
        <v>9</v>
      </c>
      <c r="Q88" s="3">
        <f>$J$7</f>
        <v>12311</v>
      </c>
      <c r="R88" s="42">
        <f t="shared" ref="R88:R89" si="17">F97</f>
        <v>12323.85413238444</v>
      </c>
      <c r="S88" s="19"/>
    </row>
    <row r="89" spans="1:20" ht="15.75" thickBot="1" x14ac:dyDescent="0.3">
      <c r="A89" s="12" t="s">
        <v>1</v>
      </c>
      <c r="B89" s="18">
        <v>1</v>
      </c>
      <c r="C89" s="3">
        <f>B7</f>
        <v>11473.75</v>
      </c>
      <c r="D89" s="19">
        <f t="shared" ref="D89:D95" si="18">$K$88*C89+(1-$K$88)*(D88+E88)</f>
        <v>11177.825950930515</v>
      </c>
      <c r="E89" s="19">
        <f t="shared" ref="E89:E95" si="19">$K$89*(D89-D88)+((1-$K$89)*E88)</f>
        <v>177.82595093051532</v>
      </c>
      <c r="F89" s="26"/>
      <c r="J89" t="s">
        <v>29</v>
      </c>
      <c r="K89">
        <v>1</v>
      </c>
      <c r="O89" s="22" t="s">
        <v>10</v>
      </c>
      <c r="P89" s="35">
        <v>10</v>
      </c>
      <c r="Q89" s="23">
        <f>$K$7</f>
        <v>12391.650000000001</v>
      </c>
      <c r="R89" s="43">
        <f t="shared" si="17"/>
        <v>12417.926978356656</v>
      </c>
      <c r="S89" s="19"/>
    </row>
    <row r="90" spans="1:20" x14ac:dyDescent="0.25">
      <c r="A90" s="12" t="s">
        <v>2</v>
      </c>
      <c r="B90" s="18">
        <v>2</v>
      </c>
      <c r="C90" s="3">
        <f>C7</f>
        <v>11561</v>
      </c>
      <c r="D90" s="19">
        <f t="shared" si="18"/>
        <v>11398.411529979927</v>
      </c>
      <c r="E90" s="19">
        <f t="shared" si="19"/>
        <v>220.58557904941154</v>
      </c>
      <c r="F90" s="26"/>
    </row>
    <row r="91" spans="1:20" x14ac:dyDescent="0.25">
      <c r="A91" s="12" t="s">
        <v>3</v>
      </c>
      <c r="B91" s="18">
        <v>3</v>
      </c>
      <c r="C91" s="3">
        <f>D7</f>
        <v>11590</v>
      </c>
      <c r="D91" s="19">
        <f t="shared" si="18"/>
        <v>11612.959041913768</v>
      </c>
      <c r="E91" s="19">
        <f t="shared" si="19"/>
        <v>214.54751193384072</v>
      </c>
      <c r="F91" s="26"/>
    </row>
    <row r="92" spans="1:20" x14ac:dyDescent="0.25">
      <c r="A92" s="12" t="s">
        <v>4</v>
      </c>
      <c r="B92" s="18">
        <v>4</v>
      </c>
      <c r="C92" s="3">
        <f>E7</f>
        <v>11639</v>
      </c>
      <c r="D92" s="19">
        <f t="shared" si="18"/>
        <v>11788.253839975168</v>
      </c>
      <c r="E92" s="19">
        <f t="shared" si="19"/>
        <v>175.2947980614008</v>
      </c>
      <c r="F92" s="26"/>
    </row>
    <row r="93" spans="1:20" x14ac:dyDescent="0.25">
      <c r="A93" s="12" t="s">
        <v>5</v>
      </c>
      <c r="B93" s="18">
        <v>5</v>
      </c>
      <c r="C93" s="3">
        <f>F7</f>
        <v>11800</v>
      </c>
      <c r="D93" s="19">
        <f t="shared" si="18"/>
        <v>11929.492910200885</v>
      </c>
      <c r="E93" s="19">
        <f t="shared" si="19"/>
        <v>141.2390702257162</v>
      </c>
      <c r="F93" s="26"/>
    </row>
    <row r="94" spans="1:20" x14ac:dyDescent="0.25">
      <c r="A94" s="12" t="s">
        <v>6</v>
      </c>
      <c r="B94" s="18">
        <v>6</v>
      </c>
      <c r="C94" s="3">
        <f>G7</f>
        <v>11931</v>
      </c>
      <c r="D94" s="19">
        <f t="shared" si="18"/>
        <v>12041.635594467793</v>
      </c>
      <c r="E94" s="19">
        <f t="shared" si="19"/>
        <v>112.14268426690796</v>
      </c>
      <c r="F94" s="26"/>
    </row>
    <row r="95" spans="1:20" x14ac:dyDescent="0.25">
      <c r="A95" s="12" t="s">
        <v>7</v>
      </c>
      <c r="B95" s="18">
        <v>7</v>
      </c>
      <c r="C95" s="3">
        <f>H7</f>
        <v>12067</v>
      </c>
      <c r="D95" s="19">
        <f t="shared" si="18"/>
        <v>12135.708440440008</v>
      </c>
      <c r="E95" s="19">
        <f t="shared" si="19"/>
        <v>94.072845972215873</v>
      </c>
      <c r="F95" s="26"/>
      <c r="G95" t="s">
        <v>35</v>
      </c>
      <c r="H95" t="s">
        <v>36</v>
      </c>
    </row>
    <row r="96" spans="1:20" x14ac:dyDescent="0.25">
      <c r="A96" s="12" t="s">
        <v>8</v>
      </c>
      <c r="B96" s="18">
        <v>8</v>
      </c>
      <c r="C96" s="3">
        <f>$I$7</f>
        <v>12178</v>
      </c>
      <c r="F96" s="21">
        <f>D95+E95</f>
        <v>12229.781286412224</v>
      </c>
      <c r="G96" s="14">
        <f>(100/3)*(ABS(F96-C96)/C96+ABS(F97-C97)/C97+ABS(F98-C98)/C98)</f>
        <v>0.24722306981686148</v>
      </c>
      <c r="H96" s="11">
        <v>3.23</v>
      </c>
    </row>
    <row r="97" spans="1:6" x14ac:dyDescent="0.25">
      <c r="A97" s="12" t="s">
        <v>9</v>
      </c>
      <c r="B97" s="18">
        <v>9</v>
      </c>
      <c r="C97" s="3">
        <f>$J$7</f>
        <v>12311</v>
      </c>
      <c r="F97" s="21">
        <f>D95+(2*E95)</f>
        <v>12323.85413238444</v>
      </c>
    </row>
    <row r="98" spans="1:6" ht="15.75" thickBot="1" x14ac:dyDescent="0.3">
      <c r="A98" s="13" t="s">
        <v>10</v>
      </c>
      <c r="B98" s="22">
        <v>10</v>
      </c>
      <c r="C98" s="23">
        <f>$K$7</f>
        <v>12391.650000000001</v>
      </c>
      <c r="D98" s="27"/>
      <c r="E98" s="27"/>
      <c r="F98" s="25">
        <f>D95+(3*E95)</f>
        <v>12417.926978356656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Demanda Historica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Villalobos</dc:creator>
  <cp:keywords/>
  <dc:description/>
  <cp:lastModifiedBy>Mario Rozas Ahengo</cp:lastModifiedBy>
  <cp:revision/>
  <dcterms:created xsi:type="dcterms:W3CDTF">2022-07-13T17:31:20Z</dcterms:created>
  <dcterms:modified xsi:type="dcterms:W3CDTF">2023-10-29T18:06:37Z</dcterms:modified>
  <cp:category/>
  <cp:contentStatus/>
</cp:coreProperties>
</file>