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ftg-my.sharepoint.com/personal/simeon_stix_stud_kftg_ch/Documents/SA-Dossier 3i V1.4/Planung/"/>
    </mc:Choice>
  </mc:AlternateContent>
  <xr:revisionPtr revIDLastSave="82" documentId="8_{D5EB2CCE-97E9-4532-B27E-A4E376E98DDF}" xr6:coauthVersionLast="47" xr6:coauthVersionMax="47" xr10:uidLastSave="{DCE563DE-AA22-4B39-9614-8280124C2614}"/>
  <bookViews>
    <workbookView xWindow="4065" yWindow="6015" windowWidth="23415" windowHeight="15345" activeTab="1" xr2:uid="{D7FD5909-70C7-4716-9950-CB604D43848C}"/>
  </bookViews>
  <sheets>
    <sheet name="Gantt Planung" sheetId="1" r:id="rId1"/>
    <sheet name="Gantt Aktuell" sheetId="3" r:id="rId2"/>
    <sheet name="Statistische Werte" sheetId="4" r:id="rId3"/>
    <sheet name="Meilensteine" sheetId="2" r:id="rId4"/>
  </sheets>
  <calcPr calcId="191028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E16" i="3"/>
  <c r="E48" i="3"/>
  <c r="C47" i="3"/>
  <c r="E3" i="3"/>
  <c r="E4" i="3"/>
  <c r="E5" i="3"/>
  <c r="E6" i="3"/>
  <c r="E8" i="3"/>
  <c r="E9" i="3"/>
  <c r="E10" i="3"/>
  <c r="E11" i="3"/>
  <c r="E12" i="3"/>
  <c r="E13" i="3"/>
  <c r="E14" i="3"/>
  <c r="E17" i="3"/>
  <c r="E18" i="3"/>
  <c r="E19" i="3"/>
  <c r="E22" i="3"/>
  <c r="E23" i="3"/>
  <c r="E24" i="3"/>
  <c r="E25" i="3"/>
  <c r="E26" i="3"/>
  <c r="E27" i="3"/>
  <c r="E29" i="3"/>
  <c r="E30" i="3"/>
  <c r="E31" i="3"/>
  <c r="E32" i="3"/>
  <c r="E33" i="3"/>
  <c r="E34" i="3"/>
  <c r="E36" i="3"/>
  <c r="E39" i="3"/>
  <c r="E40" i="3"/>
  <c r="E41" i="3"/>
  <c r="E42" i="3"/>
  <c r="E44" i="3"/>
  <c r="E45" i="3"/>
  <c r="E49" i="3"/>
  <c r="H43" i="3"/>
  <c r="I47" i="3"/>
  <c r="I43" i="3"/>
  <c r="I38" i="3"/>
  <c r="I35" i="3"/>
  <c r="I21" i="3"/>
  <c r="H38" i="3"/>
  <c r="I15" i="3"/>
  <c r="I7" i="3"/>
  <c r="I2" i="3"/>
  <c r="H47" i="3"/>
  <c r="H35" i="3"/>
  <c r="H21" i="3"/>
  <c r="H15" i="3"/>
  <c r="H7" i="3"/>
  <c r="H2" i="3"/>
  <c r="C21" i="3"/>
  <c r="E21" i="3" s="1"/>
  <c r="C15" i="3"/>
  <c r="D47" i="3"/>
  <c r="D2" i="3"/>
  <c r="D43" i="3"/>
  <c r="D38" i="3"/>
  <c r="D35" i="3"/>
  <c r="D21" i="3"/>
  <c r="D15" i="3"/>
  <c r="C43" i="3"/>
  <c r="C38" i="3"/>
  <c r="C35" i="3"/>
  <c r="E35" i="3" s="1"/>
  <c r="D7" i="3"/>
  <c r="C7" i="3"/>
  <c r="C2" i="3"/>
  <c r="B1" i="4" s="1"/>
  <c r="C21" i="1"/>
  <c r="C35" i="1"/>
  <c r="C15" i="1"/>
  <c r="C43" i="1"/>
  <c r="C38" i="1"/>
  <c r="C7" i="1"/>
  <c r="C2" i="1"/>
  <c r="C52" i="1" s="1"/>
  <c r="E7" i="3" l="1"/>
  <c r="B2" i="4"/>
  <c r="B3" i="4" s="1"/>
  <c r="E38" i="3"/>
  <c r="E43" i="3"/>
  <c r="B7" i="4"/>
  <c r="B6" i="4"/>
  <c r="H52" i="3"/>
  <c r="E47" i="3"/>
  <c r="C52" i="3"/>
  <c r="E2" i="3"/>
  <c r="E15" i="3"/>
  <c r="I52" i="3"/>
  <c r="D52" i="3"/>
  <c r="B4" i="4" l="1"/>
  <c r="B10" i="4" s="1"/>
  <c r="G15" i="3"/>
  <c r="G17" i="3"/>
  <c r="G2" i="3"/>
  <c r="E52" i="3"/>
  <c r="F36" i="3"/>
  <c r="F48" i="3"/>
  <c r="F11" i="3"/>
  <c r="F23" i="3"/>
  <c r="F39" i="3"/>
  <c r="F26" i="3"/>
  <c r="F52" i="3"/>
  <c r="F15" i="3"/>
  <c r="F29" i="3"/>
  <c r="F2" i="3"/>
  <c r="F6" i="3"/>
  <c r="F7" i="3"/>
  <c r="F34" i="3"/>
  <c r="F47" i="3"/>
  <c r="F37" i="3"/>
  <c r="F49" i="3"/>
  <c r="F12" i="3"/>
  <c r="F24" i="3"/>
  <c r="F51" i="3"/>
  <c r="F14" i="3"/>
  <c r="F3" i="3"/>
  <c r="F41" i="3"/>
  <c r="F16" i="3"/>
  <c r="F5" i="3"/>
  <c r="F43" i="3"/>
  <c r="F44" i="3"/>
  <c r="F8" i="3"/>
  <c r="F9" i="3"/>
  <c r="F35" i="3"/>
  <c r="F38" i="3"/>
  <c r="F50" i="3"/>
  <c r="F13" i="3"/>
  <c r="F25" i="3"/>
  <c r="F28" i="3"/>
  <c r="F40" i="3"/>
  <c r="F27" i="3"/>
  <c r="F4" i="3"/>
  <c r="F42" i="3"/>
  <c r="F17" i="3"/>
  <c r="F31" i="3"/>
  <c r="F18" i="3"/>
  <c r="F32" i="3"/>
  <c r="F19" i="3"/>
  <c r="F21" i="3"/>
  <c r="F22" i="3"/>
  <c r="F30" i="3"/>
  <c r="F33" i="3"/>
  <c r="F45" i="3"/>
  <c r="F20" i="3"/>
  <c r="F46" i="3"/>
  <c r="F10" i="3"/>
  <c r="G6" i="3"/>
  <c r="G18" i="3"/>
  <c r="G30" i="3"/>
  <c r="G42" i="3"/>
  <c r="G7" i="3"/>
  <c r="G19" i="3"/>
  <c r="G43" i="3"/>
  <c r="G13" i="3"/>
  <c r="G31" i="3"/>
  <c r="G52" i="3"/>
  <c r="G8" i="3"/>
  <c r="G20" i="3"/>
  <c r="G32" i="3"/>
  <c r="G44" i="3"/>
  <c r="G39" i="3"/>
  <c r="G28" i="3"/>
  <c r="G5" i="3"/>
  <c r="G9" i="3"/>
  <c r="G21" i="3"/>
  <c r="G33" i="3"/>
  <c r="G45" i="3"/>
  <c r="G10" i="3"/>
  <c r="G22" i="3"/>
  <c r="G34" i="3"/>
  <c r="G46" i="3"/>
  <c r="G37" i="3"/>
  <c r="G40" i="3"/>
  <c r="G11" i="3"/>
  <c r="G23" i="3"/>
  <c r="G35" i="3"/>
  <c r="G47" i="3"/>
  <c r="G12" i="3"/>
  <c r="G24" i="3"/>
  <c r="G36" i="3"/>
  <c r="G48" i="3"/>
  <c r="G25" i="3"/>
  <c r="G49" i="3"/>
  <c r="G27" i="3"/>
  <c r="G51" i="3"/>
  <c r="G4" i="3"/>
  <c r="G29" i="3"/>
  <c r="G14" i="3"/>
  <c r="G26" i="3"/>
  <c r="G38" i="3"/>
  <c r="G50" i="3"/>
  <c r="G16" i="3"/>
  <c r="G41" i="3"/>
  <c r="G3" i="3"/>
</calcChain>
</file>

<file path=xl/sharedStrings.xml><?xml version="1.0" encoding="utf-8"?>
<sst xmlns="http://schemas.openxmlformats.org/spreadsheetml/2006/main" count="171" uniqueCount="80">
  <si>
    <t>Reserche CNN</t>
  </si>
  <si>
    <t>Recherche Testdaten</t>
  </si>
  <si>
    <t>Schreiben Analyse</t>
  </si>
  <si>
    <t>Planung</t>
  </si>
  <si>
    <t>Taskliste erstellen</t>
  </si>
  <si>
    <t>Zeiteinteilung</t>
  </si>
  <si>
    <t>Meilensteine definieren</t>
  </si>
  <si>
    <t>Gantt erstellen</t>
  </si>
  <si>
    <t>Analyse</t>
  </si>
  <si>
    <t>Anforderungen definieren</t>
  </si>
  <si>
    <t>Use-Cases</t>
  </si>
  <si>
    <t>weitere Analysen</t>
  </si>
  <si>
    <t>Design</t>
  </si>
  <si>
    <t>Gui konsipieren</t>
  </si>
  <si>
    <t>Wirefames zeichen</t>
  </si>
  <si>
    <t>Konsolenbefehle definieren</t>
  </si>
  <si>
    <t>Konsolen Output definieren</t>
  </si>
  <si>
    <t>Realisation</t>
  </si>
  <si>
    <t>Input Layer realisieren</t>
  </si>
  <si>
    <t>Convolutional Layer realisieren</t>
  </si>
  <si>
    <t>Pooling Layer realisieren</t>
  </si>
  <si>
    <t>Output Layer erstellen</t>
  </si>
  <si>
    <t>CNN-Model erstellen</t>
  </si>
  <si>
    <t>CNN-Model trainieren</t>
  </si>
  <si>
    <t>GUI auf CNN-Model setzen</t>
  </si>
  <si>
    <t>GPU-Anbindung implementieren</t>
  </si>
  <si>
    <t>Kommentare schreiben</t>
  </si>
  <si>
    <t>Dokumentieren</t>
  </si>
  <si>
    <t>Abschluss Dokumentation</t>
  </si>
  <si>
    <t>Meilenstein</t>
  </si>
  <si>
    <t>Testen</t>
  </si>
  <si>
    <t>Deployment</t>
  </si>
  <si>
    <t>Projekt als EXE bauen</t>
  </si>
  <si>
    <t>Build Anleitung kreieren</t>
  </si>
  <si>
    <t>weitere Verbesserungen vornehmen</t>
  </si>
  <si>
    <t>Testliste kreieren</t>
  </si>
  <si>
    <t>Tests implementieren</t>
  </si>
  <si>
    <t>Tests durchführen</t>
  </si>
  <si>
    <t>Abschluss Projekt</t>
  </si>
  <si>
    <t>Präsentation</t>
  </si>
  <si>
    <t>Präsentation erstellen</t>
  </si>
  <si>
    <t>Tasks</t>
  </si>
  <si>
    <t>Gross-Tasks</t>
  </si>
  <si>
    <t>Datum</t>
  </si>
  <si>
    <t>Abschluss Vorbereitung</t>
  </si>
  <si>
    <t>Dense Layer Klasse schreiben</t>
  </si>
  <si>
    <t>Recherche C++ Details</t>
  </si>
  <si>
    <t>30.09.20.23</t>
  </si>
  <si>
    <t>Abschluss Produkt</t>
  </si>
  <si>
    <t>Schreiben</t>
  </si>
  <si>
    <t>Bufferzeit Programmieren</t>
  </si>
  <si>
    <t>Arbeit an Realisation (Fortschritt)</t>
  </si>
  <si>
    <t>Buffer Allgemein</t>
  </si>
  <si>
    <t>Zeit [h]</t>
  </si>
  <si>
    <t>Total</t>
  </si>
  <si>
    <t>Abgabe Projekt</t>
  </si>
  <si>
    <t>CNN-Model kreation abgeschlossen</t>
  </si>
  <si>
    <t>Dokumentation abgeschlossen</t>
  </si>
  <si>
    <t>Produkt abgeschlossen</t>
  </si>
  <si>
    <t>Projekt abgeschlossen</t>
  </si>
  <si>
    <t>Projekt aggegeben</t>
  </si>
  <si>
    <t>Vorbereitungen abgeschlossen</t>
  </si>
  <si>
    <t>X</t>
  </si>
  <si>
    <t>Von</t>
  </si>
  <si>
    <t>Bis</t>
  </si>
  <si>
    <t>Pl. [h]</t>
  </si>
  <si>
    <t>Gb. [h]</t>
  </si>
  <si>
    <t>Dif. [h]</t>
  </si>
  <si>
    <t>Pl.[%]</t>
  </si>
  <si>
    <t>Rl. [%]</t>
  </si>
  <si>
    <t>Stunden Total</t>
  </si>
  <si>
    <t>Stunden Gearbeitet</t>
  </si>
  <si>
    <t>Stunden Differenz</t>
  </si>
  <si>
    <t>Stunden Übrig Real</t>
  </si>
  <si>
    <t>Erste Arbeit</t>
  </si>
  <si>
    <t>Letzte Arbeit</t>
  </si>
  <si>
    <t>Abgabe</t>
  </si>
  <si>
    <t>Projekt abgegeben</t>
  </si>
  <si>
    <t>Stand Prozent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</si>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</sst>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\-0.0;&quot;-&quot;;@"/>
    <numFmt numFmtId="165" formatCode="#,##0\ &quot;%&quot;;\-#\'##0\ &quot;%&quot;;;@"/>
    <numFmt numFmtId="166" formatCode="#,##0.0\ ;[Red]\-#,##0.0;&quot;&quot;;@"/>
    <numFmt numFmtId="167" formatCode="0.0_ ;\-0.0\ 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2" borderId="0" xfId="0" applyNumberFormat="1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14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5" borderId="0" xfId="0" applyNumberFormat="1" applyFill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4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0" fillId="5" borderId="0" xfId="0" applyNumberFormat="1" applyFill="1" applyAlignment="1">
      <alignment vertical="center"/>
    </xf>
    <xf numFmtId="164" fontId="0" fillId="0" borderId="0" xfId="0" quotePrefix="1" applyNumberForma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2" borderId="0" xfId="0" applyNumberFormat="1" applyFill="1" applyAlignment="1">
      <alignment vertical="center"/>
    </xf>
    <xf numFmtId="165" fontId="0" fillId="5" borderId="0" xfId="0" applyNumberFormat="1" applyFill="1" applyAlignment="1">
      <alignment vertical="center"/>
    </xf>
    <xf numFmtId="0" fontId="2" fillId="7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164" fontId="3" fillId="7" borderId="0" xfId="0" applyNumberFormat="1" applyFont="1" applyFill="1" applyAlignment="1">
      <alignment vertical="center"/>
    </xf>
    <xf numFmtId="165" fontId="3" fillId="7" borderId="0" xfId="0" applyNumberFormat="1" applyFont="1" applyFill="1" applyAlignment="1">
      <alignment vertical="center"/>
    </xf>
    <xf numFmtId="14" fontId="3" fillId="7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4" borderId="0" xfId="0" applyNumberFormat="1" applyFill="1" applyAlignment="1">
      <alignment vertical="center"/>
    </xf>
    <xf numFmtId="166" fontId="0" fillId="0" borderId="0" xfId="0" applyNumberFormat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5" borderId="0" xfId="0" applyNumberFormat="1" applyFill="1" applyAlignment="1">
      <alignment vertical="center"/>
    </xf>
    <xf numFmtId="167" fontId="3" fillId="7" borderId="0" xfId="0" applyNumberFormat="1" applyFont="1" applyFill="1" applyAlignment="1">
      <alignment vertical="center"/>
    </xf>
    <xf numFmtId="10" fontId="0" fillId="0" borderId="0" xfId="0" applyNumberFormat="1"/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1" fillId="6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1168-459F-48C6-BA40-70BD2A897161}">
  <dimension ref="A1:NO52"/>
  <sheetViews>
    <sheetView zoomScale="80" zoomScaleNormal="80" workbookViewId="0">
      <selection activeCell="AR20" sqref="AR20"/>
    </sheetView>
  </sheetViews>
  <sheetFormatPr baseColWidth="10" defaultColWidth="10.7109375" defaultRowHeight="15" x14ac:dyDescent="0.25"/>
  <cols>
    <col min="1" max="1" width="17.85546875" bestFit="1" customWidth="1"/>
    <col min="2" max="2" width="34.28515625" bestFit="1" customWidth="1"/>
    <col min="5" max="29" width="3.140625" customWidth="1"/>
    <col min="30" max="39" width="3.140625" style="6" customWidth="1"/>
    <col min="40" max="129" width="3.140625" customWidth="1"/>
    <col min="130" max="149" width="3.140625" style="6" customWidth="1"/>
    <col min="150" max="379" width="3.140625" customWidth="1"/>
  </cols>
  <sheetData>
    <row r="1" spans="1:379" x14ac:dyDescent="0.25">
      <c r="A1" t="s">
        <v>42</v>
      </c>
      <c r="B1" t="s">
        <v>41</v>
      </c>
      <c r="C1" t="s">
        <v>53</v>
      </c>
      <c r="D1" t="s">
        <v>43</v>
      </c>
      <c r="E1" s="47">
        <v>45100</v>
      </c>
      <c r="F1" s="47"/>
      <c r="G1" s="47"/>
      <c r="H1" s="47"/>
      <c r="I1" s="47"/>
      <c r="J1" s="47">
        <v>45198</v>
      </c>
      <c r="K1" s="47"/>
      <c r="L1" s="47"/>
      <c r="M1" s="47"/>
      <c r="N1" s="47"/>
      <c r="O1" s="49" t="s">
        <v>47</v>
      </c>
      <c r="P1" s="49"/>
      <c r="Q1" s="49"/>
      <c r="R1" s="49"/>
      <c r="S1" s="49"/>
      <c r="T1" s="47">
        <v>45205</v>
      </c>
      <c r="U1" s="47"/>
      <c r="V1" s="47"/>
      <c r="W1" s="47"/>
      <c r="X1" s="47"/>
      <c r="Y1" s="47">
        <v>45206</v>
      </c>
      <c r="Z1" s="47"/>
      <c r="AA1" s="47"/>
      <c r="AB1" s="47"/>
      <c r="AC1" s="47"/>
      <c r="AD1" s="48">
        <v>45212</v>
      </c>
      <c r="AE1" s="48"/>
      <c r="AF1" s="48"/>
      <c r="AG1" s="48"/>
      <c r="AH1" s="48"/>
      <c r="AI1" s="48">
        <v>45213</v>
      </c>
      <c r="AJ1" s="48"/>
      <c r="AK1" s="48"/>
      <c r="AL1" s="48"/>
      <c r="AM1" s="48"/>
      <c r="AN1" s="47">
        <v>45219</v>
      </c>
      <c r="AO1" s="47"/>
      <c r="AP1" s="47"/>
      <c r="AQ1" s="47"/>
      <c r="AR1" s="47"/>
      <c r="AS1" s="47">
        <v>45220</v>
      </c>
      <c r="AT1" s="47"/>
      <c r="AU1" s="47"/>
      <c r="AV1" s="47"/>
      <c r="AW1" s="47"/>
      <c r="AX1" s="47">
        <v>45226</v>
      </c>
      <c r="AY1" s="47"/>
      <c r="AZ1" s="47"/>
      <c r="BA1" s="47"/>
      <c r="BB1" s="47"/>
      <c r="BC1" s="47">
        <v>45227</v>
      </c>
      <c r="BD1" s="47"/>
      <c r="BE1" s="47"/>
      <c r="BF1" s="47"/>
      <c r="BG1" s="47"/>
      <c r="BH1" s="47">
        <v>45233</v>
      </c>
      <c r="BI1" s="47"/>
      <c r="BJ1" s="47"/>
      <c r="BK1" s="47"/>
      <c r="BL1" s="47"/>
      <c r="BM1" s="47">
        <v>45234</v>
      </c>
      <c r="BN1" s="47"/>
      <c r="BO1" s="47"/>
      <c r="BP1" s="47"/>
      <c r="BQ1" s="47"/>
      <c r="BR1" s="47">
        <v>45240</v>
      </c>
      <c r="BS1" s="47"/>
      <c r="BT1" s="47"/>
      <c r="BU1" s="47"/>
      <c r="BV1" s="47"/>
      <c r="BW1" s="47">
        <v>45241</v>
      </c>
      <c r="BX1" s="47"/>
      <c r="BY1" s="47"/>
      <c r="BZ1" s="47"/>
      <c r="CA1" s="47"/>
      <c r="CB1" s="47">
        <v>45247</v>
      </c>
      <c r="CC1" s="47"/>
      <c r="CD1" s="47"/>
      <c r="CE1" s="47"/>
      <c r="CF1" s="47"/>
      <c r="CG1" s="47">
        <v>45248</v>
      </c>
      <c r="CH1" s="47"/>
      <c r="CI1" s="47"/>
      <c r="CJ1" s="47"/>
      <c r="CK1" s="47"/>
      <c r="CL1" s="47">
        <v>45254</v>
      </c>
      <c r="CM1" s="47"/>
      <c r="CN1" s="47"/>
      <c r="CO1" s="47"/>
      <c r="CP1" s="47"/>
      <c r="CQ1" s="47">
        <v>45255</v>
      </c>
      <c r="CR1" s="47"/>
      <c r="CS1" s="47"/>
      <c r="CT1" s="47"/>
      <c r="CU1" s="47"/>
      <c r="CV1" s="47">
        <v>45261</v>
      </c>
      <c r="CW1" s="47"/>
      <c r="CX1" s="47"/>
      <c r="CY1" s="47"/>
      <c r="CZ1" s="47"/>
      <c r="DA1" s="47">
        <v>45262</v>
      </c>
      <c r="DB1" s="47"/>
      <c r="DC1" s="47"/>
      <c r="DD1" s="47"/>
      <c r="DE1" s="47"/>
      <c r="DF1" s="47">
        <v>45268</v>
      </c>
      <c r="DG1" s="47"/>
      <c r="DH1" s="47"/>
      <c r="DI1" s="47"/>
      <c r="DJ1" s="47"/>
      <c r="DK1" s="47">
        <v>45269</v>
      </c>
      <c r="DL1" s="47"/>
      <c r="DM1" s="47"/>
      <c r="DN1" s="47"/>
      <c r="DO1" s="47"/>
      <c r="DP1" s="47">
        <v>45275</v>
      </c>
      <c r="DQ1" s="47"/>
      <c r="DR1" s="47"/>
      <c r="DS1" s="47"/>
      <c r="DT1" s="47"/>
      <c r="DU1" s="47">
        <v>45276</v>
      </c>
      <c r="DV1" s="47"/>
      <c r="DW1" s="47"/>
      <c r="DX1" s="47"/>
      <c r="DY1" s="47"/>
      <c r="DZ1" s="48">
        <v>45282</v>
      </c>
      <c r="EA1" s="48"/>
      <c r="EB1" s="48"/>
      <c r="EC1" s="48"/>
      <c r="ED1" s="48"/>
      <c r="EE1" s="48">
        <v>45283</v>
      </c>
      <c r="EF1" s="48"/>
      <c r="EG1" s="48"/>
      <c r="EH1" s="48"/>
      <c r="EI1" s="48"/>
      <c r="EJ1" s="48">
        <v>45289</v>
      </c>
      <c r="EK1" s="48"/>
      <c r="EL1" s="48"/>
      <c r="EM1" s="48"/>
      <c r="EN1" s="48"/>
      <c r="EO1" s="48">
        <v>45290</v>
      </c>
      <c r="EP1" s="48"/>
      <c r="EQ1" s="48"/>
      <c r="ER1" s="48"/>
      <c r="ES1" s="48"/>
      <c r="ET1" s="47">
        <v>45296</v>
      </c>
      <c r="EU1" s="47"/>
      <c r="EV1" s="47"/>
      <c r="EW1" s="47"/>
      <c r="EX1" s="47"/>
      <c r="EY1" s="47">
        <v>45297</v>
      </c>
      <c r="EZ1" s="47"/>
      <c r="FA1" s="47"/>
      <c r="FB1" s="47"/>
      <c r="FC1" s="47"/>
      <c r="FD1" s="47">
        <v>45303</v>
      </c>
      <c r="FE1" s="47"/>
      <c r="FF1" s="47"/>
      <c r="FG1" s="47"/>
      <c r="FH1" s="47"/>
      <c r="FI1" s="47">
        <v>45304</v>
      </c>
      <c r="FJ1" s="47"/>
      <c r="FK1" s="47"/>
      <c r="FL1" s="47"/>
      <c r="FM1" s="47"/>
      <c r="FN1" s="47">
        <v>45310</v>
      </c>
      <c r="FO1" s="47"/>
      <c r="FP1" s="47"/>
      <c r="FQ1" s="47"/>
      <c r="FR1" s="47"/>
      <c r="FS1" s="47">
        <v>45311</v>
      </c>
      <c r="FT1" s="47"/>
      <c r="FU1" s="47"/>
      <c r="FV1" s="47"/>
      <c r="FW1" s="47"/>
      <c r="FX1" s="47">
        <v>45317</v>
      </c>
      <c r="FY1" s="47"/>
      <c r="FZ1" s="47"/>
      <c r="GA1" s="47"/>
      <c r="GB1" s="47"/>
      <c r="GC1" s="47">
        <v>45318</v>
      </c>
      <c r="GD1" s="47"/>
      <c r="GE1" s="47"/>
      <c r="GF1" s="47"/>
      <c r="GG1" s="47"/>
      <c r="GH1" s="47">
        <v>45324</v>
      </c>
      <c r="GI1" s="47"/>
      <c r="GJ1" s="47"/>
      <c r="GK1" s="47"/>
      <c r="GL1" s="47"/>
      <c r="GM1" s="47">
        <v>45325</v>
      </c>
      <c r="GN1" s="47"/>
      <c r="GO1" s="47"/>
      <c r="GP1" s="47"/>
      <c r="GQ1" s="47"/>
      <c r="GR1" s="47">
        <v>45331</v>
      </c>
      <c r="GS1" s="47"/>
      <c r="GT1" s="47"/>
      <c r="GU1" s="47"/>
      <c r="GV1" s="47"/>
      <c r="GW1" s="47">
        <v>45332</v>
      </c>
      <c r="GX1" s="47"/>
      <c r="GY1" s="47"/>
      <c r="GZ1" s="47"/>
      <c r="HA1" s="47"/>
      <c r="HB1" s="47">
        <v>45338</v>
      </c>
      <c r="HC1" s="47"/>
      <c r="HD1" s="47"/>
      <c r="HE1" s="47"/>
      <c r="HF1" s="47"/>
      <c r="HG1" s="47">
        <v>45339</v>
      </c>
      <c r="HH1" s="47"/>
      <c r="HI1" s="47"/>
      <c r="HJ1" s="47"/>
      <c r="HK1" s="47"/>
      <c r="HL1" s="47">
        <v>45345</v>
      </c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</row>
    <row r="2" spans="1:379" x14ac:dyDescent="0.25">
      <c r="A2" s="3" t="s">
        <v>3</v>
      </c>
      <c r="B2" s="3"/>
      <c r="C2" s="3">
        <f>SUM(C3:C6)</f>
        <v>5</v>
      </c>
      <c r="D2" s="3"/>
      <c r="I2" s="3"/>
      <c r="J2" s="3"/>
      <c r="K2" s="3"/>
      <c r="L2" s="3"/>
      <c r="M2" s="3"/>
    </row>
    <row r="3" spans="1:379" x14ac:dyDescent="0.25">
      <c r="B3" t="s">
        <v>4</v>
      </c>
      <c r="C3">
        <v>1.5</v>
      </c>
      <c r="I3" s="2"/>
      <c r="J3" s="2"/>
    </row>
    <row r="4" spans="1:379" x14ac:dyDescent="0.25">
      <c r="B4" t="s">
        <v>5</v>
      </c>
      <c r="C4">
        <v>1</v>
      </c>
      <c r="J4" s="2"/>
    </row>
    <row r="5" spans="1:379" x14ac:dyDescent="0.25">
      <c r="B5" t="s">
        <v>6</v>
      </c>
      <c r="C5">
        <v>0.5</v>
      </c>
      <c r="K5" s="2"/>
    </row>
    <row r="6" spans="1:379" x14ac:dyDescent="0.25">
      <c r="B6" t="s">
        <v>7</v>
      </c>
      <c r="C6">
        <v>2</v>
      </c>
      <c r="L6" s="2"/>
      <c r="M6" s="2"/>
    </row>
    <row r="7" spans="1:379" x14ac:dyDescent="0.25">
      <c r="A7" s="3" t="s">
        <v>8</v>
      </c>
      <c r="B7" s="3"/>
      <c r="C7" s="3">
        <f>SUM(C8:C14)</f>
        <v>16</v>
      </c>
      <c r="D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79" x14ac:dyDescent="0.25">
      <c r="B8" t="s">
        <v>0</v>
      </c>
      <c r="C8">
        <v>2</v>
      </c>
      <c r="N8" s="2"/>
      <c r="O8" s="2"/>
    </row>
    <row r="9" spans="1:379" x14ac:dyDescent="0.25">
      <c r="B9" t="s">
        <v>1</v>
      </c>
      <c r="C9">
        <v>1</v>
      </c>
      <c r="P9" s="2"/>
    </row>
    <row r="10" spans="1:379" x14ac:dyDescent="0.25">
      <c r="B10" t="s">
        <v>46</v>
      </c>
      <c r="C10">
        <v>2</v>
      </c>
      <c r="Q10" s="2"/>
      <c r="R10" s="2"/>
    </row>
    <row r="11" spans="1:379" x14ac:dyDescent="0.25">
      <c r="B11" t="s">
        <v>9</v>
      </c>
      <c r="C11">
        <v>1</v>
      </c>
      <c r="S11" s="2"/>
    </row>
    <row r="12" spans="1:379" x14ac:dyDescent="0.25">
      <c r="B12" t="s">
        <v>10</v>
      </c>
      <c r="C12">
        <v>4</v>
      </c>
      <c r="T12" s="2"/>
      <c r="U12" s="2"/>
      <c r="V12" s="2"/>
      <c r="W12" s="2"/>
    </row>
    <row r="13" spans="1:379" x14ac:dyDescent="0.25">
      <c r="B13" t="s">
        <v>11</v>
      </c>
      <c r="C13">
        <v>3</v>
      </c>
      <c r="X13" s="2"/>
      <c r="Y13" s="2"/>
      <c r="Z13" s="2"/>
    </row>
    <row r="14" spans="1:379" x14ac:dyDescent="0.25">
      <c r="B14" t="s">
        <v>2</v>
      </c>
      <c r="C14">
        <v>3</v>
      </c>
      <c r="AA14" s="2"/>
      <c r="AB14" s="2"/>
      <c r="AC14" s="2"/>
    </row>
    <row r="15" spans="1:379" x14ac:dyDescent="0.25">
      <c r="A15" s="3" t="s">
        <v>12</v>
      </c>
      <c r="B15" s="3"/>
      <c r="C15" s="3">
        <f>SUM(C16:C19)</f>
        <v>5</v>
      </c>
      <c r="D15" s="3"/>
      <c r="AN15" s="3"/>
      <c r="AO15" s="3"/>
      <c r="AP15" s="3"/>
      <c r="AQ15" s="3"/>
      <c r="AR15" s="3"/>
    </row>
    <row r="16" spans="1:379" x14ac:dyDescent="0.25">
      <c r="B16" t="s">
        <v>13</v>
      </c>
      <c r="C16">
        <v>2</v>
      </c>
      <c r="AN16" s="2"/>
      <c r="AO16" s="2"/>
    </row>
    <row r="17" spans="1:159" x14ac:dyDescent="0.25">
      <c r="B17" t="s">
        <v>14</v>
      </c>
      <c r="C17">
        <v>2</v>
      </c>
      <c r="AP17" s="2"/>
      <c r="AQ17" s="2"/>
    </row>
    <row r="18" spans="1:159" x14ac:dyDescent="0.25">
      <c r="B18" t="s">
        <v>15</v>
      </c>
      <c r="C18">
        <v>0.5</v>
      </c>
      <c r="AR18" s="2"/>
    </row>
    <row r="19" spans="1:159" x14ac:dyDescent="0.25">
      <c r="B19" t="s">
        <v>16</v>
      </c>
      <c r="C19">
        <v>0.5</v>
      </c>
      <c r="AR19" s="2"/>
    </row>
    <row r="20" spans="1:159" x14ac:dyDescent="0.25">
      <c r="A20" s="1" t="s">
        <v>29</v>
      </c>
      <c r="B20" s="1" t="s">
        <v>61</v>
      </c>
      <c r="C20" s="1"/>
      <c r="D20" s="4">
        <v>153696</v>
      </c>
      <c r="AR20" s="1"/>
    </row>
    <row r="21" spans="1:159" x14ac:dyDescent="0.25">
      <c r="A21" s="3" t="s">
        <v>17</v>
      </c>
      <c r="B21" s="3"/>
      <c r="C21" s="3">
        <f>SUM(C22:C34)</f>
        <v>75</v>
      </c>
      <c r="D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ET21" s="5"/>
      <c r="EU21" s="5"/>
      <c r="EV21" s="5"/>
      <c r="EW21" s="5"/>
      <c r="EX21" s="5"/>
      <c r="EY21" s="5"/>
      <c r="EZ21" s="5"/>
      <c r="FA21" s="5"/>
      <c r="FB21" s="5"/>
      <c r="FC21" s="5"/>
    </row>
    <row r="22" spans="1:159" x14ac:dyDescent="0.25">
      <c r="B22" t="s">
        <v>18</v>
      </c>
      <c r="C22">
        <v>5</v>
      </c>
      <c r="AV22" s="2"/>
      <c r="AW22" s="2"/>
      <c r="AX22" s="2"/>
      <c r="AY22" s="2"/>
      <c r="AZ22" s="2"/>
    </row>
    <row r="23" spans="1:159" x14ac:dyDescent="0.25">
      <c r="B23" t="s">
        <v>19</v>
      </c>
      <c r="C23">
        <v>5</v>
      </c>
      <c r="BA23" s="2"/>
      <c r="BB23" s="2"/>
      <c r="BC23" s="2"/>
      <c r="BD23" s="2"/>
      <c r="BE23" s="2"/>
    </row>
    <row r="24" spans="1:159" x14ac:dyDescent="0.25">
      <c r="B24" t="s">
        <v>20</v>
      </c>
      <c r="C24">
        <v>5</v>
      </c>
      <c r="BF24" s="2"/>
      <c r="BG24" s="2"/>
      <c r="BH24" s="2"/>
      <c r="BI24" s="2"/>
      <c r="BJ24" s="2"/>
    </row>
    <row r="25" spans="1:159" x14ac:dyDescent="0.25">
      <c r="B25" t="s">
        <v>45</v>
      </c>
      <c r="C25">
        <v>5</v>
      </c>
      <c r="BK25" s="2"/>
      <c r="BL25" s="2"/>
      <c r="BM25" s="2"/>
      <c r="BN25" s="2"/>
      <c r="BO25" s="2"/>
    </row>
    <row r="26" spans="1:159" x14ac:dyDescent="0.25">
      <c r="B26" t="s">
        <v>21</v>
      </c>
      <c r="C26">
        <v>3</v>
      </c>
      <c r="BP26" s="2"/>
      <c r="BQ26" s="2"/>
      <c r="BR26" s="2"/>
    </row>
    <row r="27" spans="1:159" x14ac:dyDescent="0.25">
      <c r="B27" t="s">
        <v>22</v>
      </c>
      <c r="C27">
        <v>4</v>
      </c>
      <c r="BS27" s="2"/>
      <c r="BT27" s="2"/>
      <c r="BU27" s="2"/>
      <c r="BV27" s="2"/>
    </row>
    <row r="28" spans="1:159" x14ac:dyDescent="0.25">
      <c r="A28" s="1" t="s">
        <v>29</v>
      </c>
      <c r="B28" s="1" t="s">
        <v>56</v>
      </c>
      <c r="C28" s="1"/>
      <c r="D28" s="4">
        <v>45240</v>
      </c>
      <c r="BV28" s="1"/>
    </row>
    <row r="29" spans="1:159" x14ac:dyDescent="0.25">
      <c r="B29" t="s">
        <v>23</v>
      </c>
      <c r="C29">
        <v>5</v>
      </c>
      <c r="BW29" s="2"/>
      <c r="BX29" s="2"/>
      <c r="BY29" s="2"/>
      <c r="BZ29" s="2"/>
      <c r="CA29" s="2"/>
    </row>
    <row r="30" spans="1:159" x14ac:dyDescent="0.25">
      <c r="B30" t="s">
        <v>24</v>
      </c>
      <c r="C30">
        <v>5</v>
      </c>
      <c r="CB30" s="2"/>
      <c r="CC30" s="2"/>
      <c r="CD30" s="2"/>
      <c r="CE30" s="2"/>
      <c r="CF30" s="2"/>
    </row>
    <row r="31" spans="1:159" x14ac:dyDescent="0.25">
      <c r="B31" t="s">
        <v>25</v>
      </c>
      <c r="C31">
        <v>10</v>
      </c>
      <c r="CG31" s="2"/>
      <c r="CH31" s="2"/>
      <c r="CI31" s="2"/>
      <c r="CJ31" s="2"/>
      <c r="CK31" s="2"/>
      <c r="CL31" s="2"/>
      <c r="CM31" s="2"/>
      <c r="CN31" s="2"/>
      <c r="CO31" s="2"/>
      <c r="CP31" s="2"/>
    </row>
    <row r="32" spans="1:159" x14ac:dyDescent="0.25">
      <c r="B32" t="s">
        <v>26</v>
      </c>
      <c r="C32">
        <v>2</v>
      </c>
      <c r="CQ32" s="2"/>
      <c r="CR32" s="2"/>
    </row>
    <row r="33" spans="1:209" x14ac:dyDescent="0.25">
      <c r="B33" t="s">
        <v>34</v>
      </c>
      <c r="C33">
        <v>6</v>
      </c>
      <c r="DF33" s="2"/>
      <c r="DG33" s="2"/>
      <c r="DH33" s="2"/>
      <c r="DI33" s="2"/>
      <c r="DJ33" s="2"/>
      <c r="DK33" s="2"/>
    </row>
    <row r="34" spans="1:209" x14ac:dyDescent="0.25">
      <c r="A34" s="5"/>
      <c r="B34" s="5" t="s">
        <v>50</v>
      </c>
      <c r="C34" s="5">
        <v>20</v>
      </c>
      <c r="DP34" s="5"/>
      <c r="DQ34" s="5"/>
      <c r="DR34" s="5"/>
      <c r="DS34" s="5"/>
      <c r="DT34" s="5"/>
      <c r="DU34" s="5"/>
      <c r="DV34" s="5"/>
      <c r="DW34" s="5"/>
      <c r="DX34" s="5"/>
      <c r="DY34" s="5"/>
      <c r="ET34" s="5"/>
      <c r="EU34" s="5"/>
      <c r="EV34" s="5"/>
      <c r="EW34" s="5"/>
      <c r="EX34" s="5"/>
      <c r="EY34" s="5"/>
      <c r="EZ34" s="5"/>
      <c r="FA34" s="5"/>
      <c r="FB34" s="5"/>
      <c r="FC34" s="5"/>
    </row>
    <row r="35" spans="1:209" x14ac:dyDescent="0.25">
      <c r="A35" s="3" t="s">
        <v>27</v>
      </c>
      <c r="B35" s="3"/>
      <c r="C35" s="3">
        <f>SUM(C36:C36)</f>
        <v>15</v>
      </c>
      <c r="D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</row>
    <row r="36" spans="1:209" x14ac:dyDescent="0.25">
      <c r="B36" t="s">
        <v>49</v>
      </c>
      <c r="C36">
        <v>15</v>
      </c>
      <c r="AW36" s="2"/>
      <c r="BG36" s="2"/>
      <c r="BQ36" s="2"/>
      <c r="CA36" s="2"/>
      <c r="CK36" s="2"/>
      <c r="CU36" s="2"/>
      <c r="DA36" s="2"/>
      <c r="DB36" s="2"/>
      <c r="DL36" s="2"/>
      <c r="DM36" s="2"/>
      <c r="DP36" s="2"/>
      <c r="DQ36" s="2"/>
      <c r="DR36" s="2"/>
      <c r="DS36" s="2"/>
      <c r="DT36" s="2"/>
    </row>
    <row r="37" spans="1:209" x14ac:dyDescent="0.25">
      <c r="A37" s="1" t="s">
        <v>29</v>
      </c>
      <c r="B37" s="1" t="s">
        <v>57</v>
      </c>
      <c r="C37" s="1"/>
      <c r="D37" s="4">
        <v>45276</v>
      </c>
      <c r="DU37" s="1"/>
    </row>
    <row r="38" spans="1:209" x14ac:dyDescent="0.25">
      <c r="A38" s="3" t="s">
        <v>30</v>
      </c>
      <c r="B38" s="3"/>
      <c r="C38" s="3">
        <f>SUM(C39:C41)</f>
        <v>7</v>
      </c>
      <c r="D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</row>
    <row r="39" spans="1:209" x14ac:dyDescent="0.25">
      <c r="B39" t="s">
        <v>35</v>
      </c>
      <c r="C39">
        <v>2</v>
      </c>
      <c r="AN39" s="2"/>
      <c r="AO39" s="2"/>
    </row>
    <row r="40" spans="1:209" x14ac:dyDescent="0.25">
      <c r="B40" t="s">
        <v>36</v>
      </c>
      <c r="C40">
        <v>3</v>
      </c>
      <c r="AP40" s="2"/>
      <c r="CW40" s="2"/>
      <c r="CX40" s="2"/>
    </row>
    <row r="41" spans="1:209" x14ac:dyDescent="0.25">
      <c r="B41" t="s">
        <v>37</v>
      </c>
      <c r="C41">
        <v>2</v>
      </c>
      <c r="CY41" s="2"/>
      <c r="CZ41" s="2"/>
    </row>
    <row r="42" spans="1:209" x14ac:dyDescent="0.25">
      <c r="A42" s="1" t="s">
        <v>29</v>
      </c>
      <c r="B42" s="1" t="s">
        <v>58</v>
      </c>
      <c r="C42" s="1"/>
      <c r="D42" s="4">
        <v>45296</v>
      </c>
      <c r="EX42" s="1"/>
    </row>
    <row r="43" spans="1:209" x14ac:dyDescent="0.25">
      <c r="A43" s="3" t="s">
        <v>31</v>
      </c>
      <c r="B43" s="3"/>
      <c r="C43" s="3">
        <f>SUM(C44:C45)</f>
        <v>2</v>
      </c>
      <c r="D43" s="3"/>
      <c r="ET43" s="3"/>
      <c r="EU43" s="3"/>
    </row>
    <row r="44" spans="1:209" x14ac:dyDescent="0.25">
      <c r="B44" t="s">
        <v>32</v>
      </c>
      <c r="C44">
        <v>0.5</v>
      </c>
      <c r="ET44" s="2"/>
    </row>
    <row r="45" spans="1:209" x14ac:dyDescent="0.25">
      <c r="B45" t="s">
        <v>33</v>
      </c>
      <c r="C45">
        <v>1.5</v>
      </c>
      <c r="ET45" s="2"/>
      <c r="EU45" s="2"/>
    </row>
    <row r="46" spans="1:209" x14ac:dyDescent="0.25">
      <c r="A46" s="1" t="s">
        <v>29</v>
      </c>
      <c r="B46" s="1" t="s">
        <v>59</v>
      </c>
      <c r="C46" s="1"/>
      <c r="D46" s="4">
        <v>45332</v>
      </c>
      <c r="HA46" s="1"/>
    </row>
    <row r="47" spans="1:209" x14ac:dyDescent="0.25">
      <c r="A47" s="3" t="s">
        <v>39</v>
      </c>
      <c r="B47" s="3"/>
      <c r="C47" s="3">
        <v>3</v>
      </c>
      <c r="D47" s="3"/>
      <c r="FD47" s="3"/>
      <c r="FE47" s="3"/>
      <c r="FF47" s="3"/>
    </row>
    <row r="48" spans="1:209" x14ac:dyDescent="0.25">
      <c r="B48" t="s">
        <v>40</v>
      </c>
      <c r="C48">
        <v>3</v>
      </c>
      <c r="FD48" s="2"/>
      <c r="FE48" s="2"/>
      <c r="FF48" s="2"/>
    </row>
    <row r="49" spans="1:222" x14ac:dyDescent="0.25">
      <c r="A49" s="5" t="s">
        <v>52</v>
      </c>
      <c r="B49" s="5"/>
      <c r="C49" s="5">
        <v>44</v>
      </c>
      <c r="D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</row>
    <row r="50" spans="1:222" x14ac:dyDescent="0.25">
      <c r="A50" s="1" t="s">
        <v>29</v>
      </c>
      <c r="B50" s="1" t="s">
        <v>60</v>
      </c>
      <c r="C50" s="1"/>
      <c r="D50" s="4">
        <v>45345</v>
      </c>
      <c r="HN50" s="1"/>
    </row>
    <row r="52" spans="1:222" x14ac:dyDescent="0.25">
      <c r="A52" t="s">
        <v>54</v>
      </c>
      <c r="C52">
        <f>SUM(C2:C51)-SUM(C2,C7,C15,C21,C35,C38,C43,C47)</f>
        <v>172</v>
      </c>
    </row>
  </sheetData>
  <sheetProtection sheet="1" objects="1" scenarios="1" selectLockedCells="1" selectUnlockedCells="1"/>
  <mergeCells count="75">
    <mergeCell ref="E1:I1"/>
    <mergeCell ref="J1:N1"/>
    <mergeCell ref="O1:S1"/>
    <mergeCell ref="T1:X1"/>
    <mergeCell ref="Y1:AC1"/>
    <mergeCell ref="CG1:CK1"/>
    <mergeCell ref="AD1:AH1"/>
    <mergeCell ref="AI1:AM1"/>
    <mergeCell ref="AN1:AR1"/>
    <mergeCell ref="AS1:AW1"/>
    <mergeCell ref="AX1:BB1"/>
    <mergeCell ref="BC1:BG1"/>
    <mergeCell ref="BH1:BL1"/>
    <mergeCell ref="BM1:BQ1"/>
    <mergeCell ref="BR1:BV1"/>
    <mergeCell ref="BW1:CA1"/>
    <mergeCell ref="CB1:CF1"/>
    <mergeCell ref="EO1:ES1"/>
    <mergeCell ref="CL1:CP1"/>
    <mergeCell ref="CQ1:CU1"/>
    <mergeCell ref="CV1:CZ1"/>
    <mergeCell ref="DA1:DE1"/>
    <mergeCell ref="DF1:DJ1"/>
    <mergeCell ref="DK1:DO1"/>
    <mergeCell ref="DP1:DT1"/>
    <mergeCell ref="DU1:DY1"/>
    <mergeCell ref="DZ1:ED1"/>
    <mergeCell ref="EE1:EI1"/>
    <mergeCell ref="EJ1:EN1"/>
    <mergeCell ref="GW1:HA1"/>
    <mergeCell ref="ET1:EX1"/>
    <mergeCell ref="EY1:FC1"/>
    <mergeCell ref="FD1:FH1"/>
    <mergeCell ref="FI1:FM1"/>
    <mergeCell ref="FN1:FR1"/>
    <mergeCell ref="FS1:FW1"/>
    <mergeCell ref="FX1:GB1"/>
    <mergeCell ref="GC1:GG1"/>
    <mergeCell ref="GH1:GL1"/>
    <mergeCell ref="GM1:GQ1"/>
    <mergeCell ref="GR1:GV1"/>
    <mergeCell ref="JE1:JI1"/>
    <mergeCell ref="HB1:HF1"/>
    <mergeCell ref="HG1:HK1"/>
    <mergeCell ref="HL1:HP1"/>
    <mergeCell ref="HQ1:HU1"/>
    <mergeCell ref="HV1:HZ1"/>
    <mergeCell ref="IA1:IE1"/>
    <mergeCell ref="IF1:IJ1"/>
    <mergeCell ref="IK1:IO1"/>
    <mergeCell ref="IP1:IT1"/>
    <mergeCell ref="IU1:IY1"/>
    <mergeCell ref="IZ1:JD1"/>
    <mergeCell ref="LM1:LQ1"/>
    <mergeCell ref="JJ1:JN1"/>
    <mergeCell ref="JO1:JS1"/>
    <mergeCell ref="JT1:JX1"/>
    <mergeCell ref="JY1:KC1"/>
    <mergeCell ref="KD1:KH1"/>
    <mergeCell ref="KI1:KM1"/>
    <mergeCell ref="KN1:KR1"/>
    <mergeCell ref="KS1:KW1"/>
    <mergeCell ref="KX1:LB1"/>
    <mergeCell ref="LC1:LG1"/>
    <mergeCell ref="LH1:LL1"/>
    <mergeCell ref="MV1:MZ1"/>
    <mergeCell ref="NA1:NE1"/>
    <mergeCell ref="NF1:NJ1"/>
    <mergeCell ref="NK1:NO1"/>
    <mergeCell ref="LR1:LV1"/>
    <mergeCell ref="LW1:MA1"/>
    <mergeCell ref="MB1:MF1"/>
    <mergeCell ref="MG1:MK1"/>
    <mergeCell ref="ML1:MP1"/>
    <mergeCell ref="MQ1:MU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7676C-36D2-453A-A1D5-2B015A45A75A}">
  <dimension ref="A1:NT52"/>
  <sheetViews>
    <sheetView tabSelected="1" zoomScale="80" zoomScaleNormal="80" workbookViewId="0">
      <pane ySplit="1" topLeftCell="A2" activePane="bottomLeft" state="frozen"/>
      <selection pane="bottomLeft" activeCell="D16" sqref="D16:D19"/>
    </sheetView>
  </sheetViews>
  <sheetFormatPr baseColWidth="10" defaultColWidth="10.7109375" defaultRowHeight="21" x14ac:dyDescent="0.25"/>
  <cols>
    <col min="1" max="1" width="17.85546875" style="8" bestFit="1" customWidth="1"/>
    <col min="2" max="2" width="37.28515625" style="8" bestFit="1" customWidth="1"/>
    <col min="3" max="4" width="8.85546875" style="26" bestFit="1" customWidth="1"/>
    <col min="5" max="5" width="9.5703125" style="42" bestFit="1" customWidth="1"/>
    <col min="6" max="7" width="9.28515625" style="32" bestFit="1" customWidth="1"/>
    <col min="8" max="9" width="16.28515625" style="18" bestFit="1" customWidth="1"/>
    <col min="10" max="14" width="3.140625" style="12" customWidth="1"/>
    <col min="15" max="18" width="3.140625" style="12" bestFit="1" customWidth="1"/>
    <col min="19" max="34" width="3.140625" style="12" customWidth="1"/>
    <col min="35" max="44" width="3.140625" style="14" customWidth="1"/>
    <col min="45" max="134" width="3.140625" style="12" customWidth="1"/>
    <col min="135" max="154" width="3.140625" style="14" customWidth="1"/>
    <col min="155" max="384" width="3.140625" style="12" customWidth="1"/>
    <col min="385" max="16384" width="10.7109375" style="12"/>
  </cols>
  <sheetData>
    <row r="1" spans="1:384" s="21" customFormat="1" ht="21" customHeight="1" x14ac:dyDescent="0.25">
      <c r="A1" s="21" t="s">
        <v>42</v>
      </c>
      <c r="B1" s="21" t="s">
        <v>41</v>
      </c>
      <c r="C1" s="24" t="s">
        <v>65</v>
      </c>
      <c r="D1" s="24" t="s">
        <v>66</v>
      </c>
      <c r="E1" s="40" t="s">
        <v>67</v>
      </c>
      <c r="F1" s="30" t="s">
        <v>68</v>
      </c>
      <c r="G1" s="30" t="s">
        <v>69</v>
      </c>
      <c r="H1" s="22" t="s">
        <v>63</v>
      </c>
      <c r="I1" s="22" t="s">
        <v>64</v>
      </c>
      <c r="J1" s="51">
        <v>45100</v>
      </c>
      <c r="K1" s="51"/>
      <c r="L1" s="51"/>
      <c r="M1" s="51"/>
      <c r="N1" s="51"/>
      <c r="O1" s="51">
        <v>45198</v>
      </c>
      <c r="P1" s="51"/>
      <c r="Q1" s="51"/>
      <c r="R1" s="51"/>
      <c r="S1" s="51"/>
      <c r="T1" s="52" t="s">
        <v>47</v>
      </c>
      <c r="U1" s="52"/>
      <c r="V1" s="52"/>
      <c r="W1" s="52"/>
      <c r="X1" s="52"/>
      <c r="Y1" s="51">
        <v>45205</v>
      </c>
      <c r="Z1" s="51"/>
      <c r="AA1" s="51"/>
      <c r="AB1" s="51"/>
      <c r="AC1" s="51"/>
      <c r="AD1" s="51">
        <v>45206</v>
      </c>
      <c r="AE1" s="51"/>
      <c r="AF1" s="51"/>
      <c r="AG1" s="51"/>
      <c r="AH1" s="51"/>
      <c r="AI1" s="50">
        <v>45212</v>
      </c>
      <c r="AJ1" s="50"/>
      <c r="AK1" s="50"/>
      <c r="AL1" s="50"/>
      <c r="AM1" s="50"/>
      <c r="AN1" s="50">
        <v>45213</v>
      </c>
      <c r="AO1" s="50"/>
      <c r="AP1" s="50"/>
      <c r="AQ1" s="50"/>
      <c r="AR1" s="50"/>
      <c r="AS1" s="51">
        <v>45219</v>
      </c>
      <c r="AT1" s="51"/>
      <c r="AU1" s="51"/>
      <c r="AV1" s="51"/>
      <c r="AW1" s="51"/>
      <c r="AX1" s="51">
        <v>45220</v>
      </c>
      <c r="AY1" s="51"/>
      <c r="AZ1" s="51"/>
      <c r="BA1" s="51"/>
      <c r="BB1" s="51"/>
      <c r="BC1" s="51">
        <v>45226</v>
      </c>
      <c r="BD1" s="51"/>
      <c r="BE1" s="51"/>
      <c r="BF1" s="51"/>
      <c r="BG1" s="51"/>
      <c r="BH1" s="51">
        <v>45227</v>
      </c>
      <c r="BI1" s="51"/>
      <c r="BJ1" s="51"/>
      <c r="BK1" s="51"/>
      <c r="BL1" s="51"/>
      <c r="BM1" s="51">
        <v>45233</v>
      </c>
      <c r="BN1" s="51"/>
      <c r="BO1" s="51"/>
      <c r="BP1" s="51"/>
      <c r="BQ1" s="51"/>
      <c r="BR1" s="51">
        <v>45234</v>
      </c>
      <c r="BS1" s="51"/>
      <c r="BT1" s="51"/>
      <c r="BU1" s="51"/>
      <c r="BV1" s="51"/>
      <c r="BW1" s="51">
        <v>45240</v>
      </c>
      <c r="BX1" s="51"/>
      <c r="BY1" s="51"/>
      <c r="BZ1" s="51"/>
      <c r="CA1" s="51"/>
      <c r="CB1" s="51">
        <v>45241</v>
      </c>
      <c r="CC1" s="51"/>
      <c r="CD1" s="51"/>
      <c r="CE1" s="51"/>
      <c r="CF1" s="51"/>
      <c r="CG1" s="51">
        <v>45247</v>
      </c>
      <c r="CH1" s="51"/>
      <c r="CI1" s="51"/>
      <c r="CJ1" s="51"/>
      <c r="CK1" s="51"/>
      <c r="CL1" s="51">
        <v>45248</v>
      </c>
      <c r="CM1" s="51"/>
      <c r="CN1" s="51"/>
      <c r="CO1" s="51"/>
      <c r="CP1" s="51"/>
      <c r="CQ1" s="51">
        <v>45254</v>
      </c>
      <c r="CR1" s="51"/>
      <c r="CS1" s="51"/>
      <c r="CT1" s="51"/>
      <c r="CU1" s="51"/>
      <c r="CV1" s="51">
        <v>45255</v>
      </c>
      <c r="CW1" s="51"/>
      <c r="CX1" s="51"/>
      <c r="CY1" s="51"/>
      <c r="CZ1" s="51"/>
      <c r="DA1" s="51">
        <v>45261</v>
      </c>
      <c r="DB1" s="51"/>
      <c r="DC1" s="51"/>
      <c r="DD1" s="51"/>
      <c r="DE1" s="51"/>
      <c r="DF1" s="51">
        <v>45262</v>
      </c>
      <c r="DG1" s="51"/>
      <c r="DH1" s="51"/>
      <c r="DI1" s="51"/>
      <c r="DJ1" s="51"/>
      <c r="DK1" s="51">
        <v>45268</v>
      </c>
      <c r="DL1" s="51"/>
      <c r="DM1" s="51"/>
      <c r="DN1" s="51"/>
      <c r="DO1" s="51"/>
      <c r="DP1" s="51">
        <v>45269</v>
      </c>
      <c r="DQ1" s="51"/>
      <c r="DR1" s="51"/>
      <c r="DS1" s="51"/>
      <c r="DT1" s="51"/>
      <c r="DU1" s="51">
        <v>45275</v>
      </c>
      <c r="DV1" s="51"/>
      <c r="DW1" s="51"/>
      <c r="DX1" s="51"/>
      <c r="DY1" s="51"/>
      <c r="DZ1" s="51">
        <v>45276</v>
      </c>
      <c r="EA1" s="51"/>
      <c r="EB1" s="51"/>
      <c r="EC1" s="51"/>
      <c r="ED1" s="51"/>
      <c r="EE1" s="50">
        <v>45282</v>
      </c>
      <c r="EF1" s="50"/>
      <c r="EG1" s="50"/>
      <c r="EH1" s="50"/>
      <c r="EI1" s="50"/>
      <c r="EJ1" s="50">
        <v>45283</v>
      </c>
      <c r="EK1" s="50"/>
      <c r="EL1" s="50"/>
      <c r="EM1" s="50"/>
      <c r="EN1" s="50"/>
      <c r="EO1" s="50">
        <v>45289</v>
      </c>
      <c r="EP1" s="50"/>
      <c r="EQ1" s="50"/>
      <c r="ER1" s="50"/>
      <c r="ES1" s="50"/>
      <c r="ET1" s="50">
        <v>45290</v>
      </c>
      <c r="EU1" s="50"/>
      <c r="EV1" s="50"/>
      <c r="EW1" s="50"/>
      <c r="EX1" s="50"/>
      <c r="EY1" s="51">
        <v>45296</v>
      </c>
      <c r="EZ1" s="51"/>
      <c r="FA1" s="51"/>
      <c r="FB1" s="51"/>
      <c r="FC1" s="51"/>
      <c r="FD1" s="51">
        <v>45297</v>
      </c>
      <c r="FE1" s="51"/>
      <c r="FF1" s="51"/>
      <c r="FG1" s="51"/>
      <c r="FH1" s="51"/>
      <c r="FI1" s="51">
        <v>45303</v>
      </c>
      <c r="FJ1" s="51"/>
      <c r="FK1" s="51"/>
      <c r="FL1" s="51"/>
      <c r="FM1" s="51"/>
      <c r="FN1" s="51">
        <v>45304</v>
      </c>
      <c r="FO1" s="51"/>
      <c r="FP1" s="51"/>
      <c r="FQ1" s="51"/>
      <c r="FR1" s="51"/>
      <c r="FS1" s="51">
        <v>45310</v>
      </c>
      <c r="FT1" s="51"/>
      <c r="FU1" s="51"/>
      <c r="FV1" s="51"/>
      <c r="FW1" s="51"/>
      <c r="FX1" s="51">
        <v>45311</v>
      </c>
      <c r="FY1" s="51"/>
      <c r="FZ1" s="51"/>
      <c r="GA1" s="51"/>
      <c r="GB1" s="51"/>
      <c r="GC1" s="51">
        <v>45317</v>
      </c>
      <c r="GD1" s="51"/>
      <c r="GE1" s="51"/>
      <c r="GF1" s="51"/>
      <c r="GG1" s="51"/>
      <c r="GH1" s="51">
        <v>45318</v>
      </c>
      <c r="GI1" s="51"/>
      <c r="GJ1" s="51"/>
      <c r="GK1" s="51"/>
      <c r="GL1" s="51"/>
      <c r="GM1" s="51">
        <v>45324</v>
      </c>
      <c r="GN1" s="51"/>
      <c r="GO1" s="51"/>
      <c r="GP1" s="51"/>
      <c r="GQ1" s="51"/>
      <c r="GR1" s="51">
        <v>45325</v>
      </c>
      <c r="GS1" s="51"/>
      <c r="GT1" s="51"/>
      <c r="GU1" s="51"/>
      <c r="GV1" s="51"/>
      <c r="GW1" s="51">
        <v>45331</v>
      </c>
      <c r="GX1" s="51"/>
      <c r="GY1" s="51"/>
      <c r="GZ1" s="51"/>
      <c r="HA1" s="51"/>
      <c r="HB1" s="51">
        <v>45332</v>
      </c>
      <c r="HC1" s="51"/>
      <c r="HD1" s="51"/>
      <c r="HE1" s="51"/>
      <c r="HF1" s="51"/>
      <c r="HG1" s="51">
        <v>45338</v>
      </c>
      <c r="HH1" s="51"/>
      <c r="HI1" s="51"/>
      <c r="HJ1" s="51"/>
      <c r="HK1" s="51"/>
      <c r="HL1" s="51">
        <v>45339</v>
      </c>
      <c r="HM1" s="51"/>
      <c r="HN1" s="51"/>
      <c r="HO1" s="51"/>
      <c r="HP1" s="51"/>
      <c r="HQ1" s="51">
        <v>45345</v>
      </c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</row>
    <row r="2" spans="1:384" x14ac:dyDescent="0.25">
      <c r="A2" s="19" t="s">
        <v>3</v>
      </c>
      <c r="B2" s="19"/>
      <c r="C2" s="25">
        <f>SUM(C3:C6)</f>
        <v>5</v>
      </c>
      <c r="D2" s="25">
        <f>SUM(D3:D6)</f>
        <v>4</v>
      </c>
      <c r="E2" s="41">
        <f>IF(C2-D2=C2,0,C2-D2)</f>
        <v>1</v>
      </c>
      <c r="F2" s="31">
        <f>C2/($C$52/100)</f>
        <v>2.9069767441860463</v>
      </c>
      <c r="G2" s="31">
        <f>D2/($D$52/100)</f>
        <v>30.769230769230766</v>
      </c>
      <c r="H2" s="20">
        <f>IF(MIN(H3:H6)=0,"-",MIN(H3:H6))</f>
        <v>45198</v>
      </c>
      <c r="I2" s="20">
        <f>IF(MAX(I3:I6)=0,"-",MAX(I3:I6))</f>
        <v>45198</v>
      </c>
      <c r="N2" s="13"/>
      <c r="O2" s="13" t="s">
        <v>62</v>
      </c>
      <c r="P2" s="13" t="s">
        <v>62</v>
      </c>
      <c r="Q2" s="13" t="s">
        <v>62</v>
      </c>
      <c r="R2" s="13" t="s">
        <v>62</v>
      </c>
    </row>
    <row r="3" spans="1:384" x14ac:dyDescent="0.25">
      <c r="B3" s="8" t="s">
        <v>4</v>
      </c>
      <c r="C3" s="26">
        <v>1.5</v>
      </c>
      <c r="D3" s="26">
        <v>1</v>
      </c>
      <c r="E3" s="42">
        <f t="shared" ref="E3:E49" si="0">IF(C3-D3=C3,0,C3-D3)</f>
        <v>0.5</v>
      </c>
      <c r="F3" s="32">
        <f t="shared" ref="F3:F27" si="1">C3/($C$52/100)</f>
        <v>0.87209302325581395</v>
      </c>
      <c r="G3" s="32">
        <f t="shared" ref="G3:G52" si="2">D3/($D$52/100)</f>
        <v>7.6923076923076916</v>
      </c>
      <c r="H3" s="18">
        <v>45198</v>
      </c>
      <c r="I3" s="18">
        <v>45198</v>
      </c>
      <c r="N3" s="15"/>
      <c r="O3" s="15" t="s">
        <v>62</v>
      </c>
    </row>
    <row r="4" spans="1:384" x14ac:dyDescent="0.25">
      <c r="B4" s="8" t="s">
        <v>5</v>
      </c>
      <c r="C4" s="26">
        <v>1</v>
      </c>
      <c r="D4" s="26">
        <v>1.5</v>
      </c>
      <c r="E4" s="42">
        <f t="shared" si="0"/>
        <v>-0.5</v>
      </c>
      <c r="F4" s="32">
        <f t="shared" si="1"/>
        <v>0.58139534883720934</v>
      </c>
      <c r="G4" s="32">
        <f t="shared" si="2"/>
        <v>11.538461538461538</v>
      </c>
      <c r="H4" s="18">
        <v>45198</v>
      </c>
      <c r="I4" s="18">
        <v>45198</v>
      </c>
      <c r="O4" s="15"/>
      <c r="P4" s="12" t="s">
        <v>62</v>
      </c>
      <c r="Q4" s="12" t="s">
        <v>79</v>
      </c>
    </row>
    <row r="5" spans="1:384" x14ac:dyDescent="0.25">
      <c r="B5" s="8" t="s">
        <v>6</v>
      </c>
      <c r="C5" s="26">
        <v>0.5</v>
      </c>
      <c r="D5" s="26">
        <v>0.5</v>
      </c>
      <c r="E5" s="42">
        <f t="shared" si="0"/>
        <v>0</v>
      </c>
      <c r="F5" s="32">
        <f t="shared" si="1"/>
        <v>0.29069767441860467</v>
      </c>
      <c r="G5" s="32">
        <f t="shared" si="2"/>
        <v>3.8461538461538458</v>
      </c>
      <c r="H5" s="18">
        <v>45198</v>
      </c>
      <c r="I5" s="18">
        <v>45198</v>
      </c>
      <c r="P5" s="15"/>
      <c r="Q5" s="12" t="s">
        <v>79</v>
      </c>
    </row>
    <row r="6" spans="1:384" x14ac:dyDescent="0.25">
      <c r="B6" s="8" t="s">
        <v>7</v>
      </c>
      <c r="C6" s="26">
        <v>2</v>
      </c>
      <c r="D6" s="26">
        <v>1</v>
      </c>
      <c r="E6" s="42">
        <f t="shared" si="0"/>
        <v>1</v>
      </c>
      <c r="F6" s="32">
        <f t="shared" si="1"/>
        <v>1.1627906976744187</v>
      </c>
      <c r="G6" s="32">
        <f t="shared" si="2"/>
        <v>7.6923076923076916</v>
      </c>
      <c r="H6" s="18">
        <v>45198</v>
      </c>
      <c r="I6" s="18">
        <v>45198</v>
      </c>
      <c r="Q6" s="15"/>
      <c r="R6" s="15" t="s">
        <v>62</v>
      </c>
    </row>
    <row r="7" spans="1:384" x14ac:dyDescent="0.25">
      <c r="A7" s="19" t="s">
        <v>8</v>
      </c>
      <c r="B7" s="19"/>
      <c r="C7" s="25">
        <f>SUM(C8:C14)</f>
        <v>16</v>
      </c>
      <c r="D7" s="25">
        <f>SUM(D8:D14)</f>
        <v>9</v>
      </c>
      <c r="E7" s="41">
        <f t="shared" si="0"/>
        <v>7</v>
      </c>
      <c r="F7" s="31">
        <f t="shared" si="1"/>
        <v>9.3023255813953494</v>
      </c>
      <c r="G7" s="31">
        <f t="shared" si="2"/>
        <v>69.230769230769226</v>
      </c>
      <c r="H7" s="20">
        <f>IF(MIN(H8:H14)=0,"-",MIN(H8:H14))</f>
        <v>45205</v>
      </c>
      <c r="I7" s="20">
        <f>IF(MAX(I8:I14)=0,"-",MAX(I8:I14))</f>
        <v>45219</v>
      </c>
      <c r="S7" s="13"/>
      <c r="T7" s="13"/>
      <c r="U7" s="13"/>
      <c r="V7" s="13"/>
      <c r="W7" s="13"/>
      <c r="X7" s="13"/>
      <c r="Y7" s="13"/>
      <c r="Z7" s="13"/>
      <c r="AA7" s="13"/>
      <c r="AB7" s="13" t="s">
        <v>62</v>
      </c>
      <c r="AC7" s="13" t="s">
        <v>62</v>
      </c>
      <c r="AD7" s="13" t="s">
        <v>62</v>
      </c>
      <c r="AE7" s="13" t="s">
        <v>62</v>
      </c>
      <c r="AF7" s="13" t="s">
        <v>62</v>
      </c>
      <c r="AG7" s="13" t="s">
        <v>62</v>
      </c>
      <c r="AH7" s="13" t="s">
        <v>62</v>
      </c>
      <c r="AS7" s="12" t="s">
        <v>62</v>
      </c>
      <c r="AT7" s="12" t="s">
        <v>62</v>
      </c>
    </row>
    <row r="8" spans="1:384" x14ac:dyDescent="0.25">
      <c r="B8" s="8" t="s">
        <v>0</v>
      </c>
      <c r="C8" s="26">
        <v>2</v>
      </c>
      <c r="D8" s="26">
        <v>1.5</v>
      </c>
      <c r="E8" s="42">
        <f t="shared" si="0"/>
        <v>0.5</v>
      </c>
      <c r="F8" s="32">
        <f t="shared" si="1"/>
        <v>1.1627906976744187</v>
      </c>
      <c r="G8" s="32">
        <f t="shared" si="2"/>
        <v>11.538461538461538</v>
      </c>
      <c r="H8" s="18">
        <v>45205</v>
      </c>
      <c r="I8" s="18">
        <v>45205</v>
      </c>
      <c r="S8" s="15"/>
      <c r="T8" s="15"/>
      <c r="AB8" s="12" t="s">
        <v>62</v>
      </c>
      <c r="AC8" s="12" t="s">
        <v>79</v>
      </c>
    </row>
    <row r="9" spans="1:384" x14ac:dyDescent="0.25">
      <c r="B9" s="8" t="s">
        <v>1</v>
      </c>
      <c r="C9" s="26">
        <v>1</v>
      </c>
      <c r="D9" s="26">
        <v>0.5</v>
      </c>
      <c r="E9" s="42">
        <f t="shared" si="0"/>
        <v>0.5</v>
      </c>
      <c r="F9" s="32">
        <f t="shared" si="1"/>
        <v>0.58139534883720934</v>
      </c>
      <c r="G9" s="32">
        <f t="shared" si="2"/>
        <v>3.8461538461538458</v>
      </c>
      <c r="H9" s="18">
        <v>45205</v>
      </c>
      <c r="I9" s="18">
        <v>45205</v>
      </c>
      <c r="U9" s="15"/>
      <c r="AC9" s="12" t="s">
        <v>79</v>
      </c>
    </row>
    <row r="10" spans="1:384" x14ac:dyDescent="0.25">
      <c r="B10" s="8" t="s">
        <v>46</v>
      </c>
      <c r="C10" s="26">
        <v>2</v>
      </c>
      <c r="D10" s="26">
        <v>0.5</v>
      </c>
      <c r="E10" s="42">
        <f t="shared" si="0"/>
        <v>1.5</v>
      </c>
      <c r="F10" s="32">
        <f t="shared" si="1"/>
        <v>1.1627906976744187</v>
      </c>
      <c r="G10" s="32">
        <f t="shared" si="2"/>
        <v>3.8461538461538458</v>
      </c>
      <c r="H10" s="18">
        <v>45205</v>
      </c>
      <c r="I10" s="18">
        <v>45205</v>
      </c>
      <c r="V10" s="15"/>
      <c r="W10" s="15"/>
      <c r="AD10" s="12" t="s">
        <v>79</v>
      </c>
    </row>
    <row r="11" spans="1:384" x14ac:dyDescent="0.25">
      <c r="B11" s="8" t="s">
        <v>9</v>
      </c>
      <c r="C11" s="26">
        <v>1</v>
      </c>
      <c r="D11" s="26">
        <v>1</v>
      </c>
      <c r="E11" s="42">
        <f t="shared" si="0"/>
        <v>0</v>
      </c>
      <c r="F11" s="32">
        <f t="shared" si="1"/>
        <v>0.58139534883720934</v>
      </c>
      <c r="G11" s="32">
        <f t="shared" si="2"/>
        <v>7.6923076923076916</v>
      </c>
      <c r="H11" s="18">
        <v>45205</v>
      </c>
      <c r="I11" s="18">
        <v>45206</v>
      </c>
      <c r="X11" s="15"/>
      <c r="AD11" s="12" t="s">
        <v>79</v>
      </c>
      <c r="AE11" s="12" t="s">
        <v>79</v>
      </c>
    </row>
    <row r="12" spans="1:384" x14ac:dyDescent="0.25">
      <c r="B12" s="8" t="s">
        <v>10</v>
      </c>
      <c r="C12" s="26">
        <v>4</v>
      </c>
      <c r="D12" s="26">
        <v>0.5</v>
      </c>
      <c r="E12" s="42">
        <f t="shared" si="0"/>
        <v>3.5</v>
      </c>
      <c r="F12" s="32">
        <f t="shared" si="1"/>
        <v>2.3255813953488373</v>
      </c>
      <c r="G12" s="32">
        <f t="shared" si="2"/>
        <v>3.8461538461538458</v>
      </c>
      <c r="H12" s="18">
        <v>45206</v>
      </c>
      <c r="I12" s="18">
        <v>45206</v>
      </c>
      <c r="Y12" s="15"/>
      <c r="Z12" s="15"/>
      <c r="AA12" s="15"/>
      <c r="AB12" s="15"/>
      <c r="AE12" s="12" t="s">
        <v>79</v>
      </c>
    </row>
    <row r="13" spans="1:384" x14ac:dyDescent="0.25">
      <c r="B13" s="8" t="s">
        <v>11</v>
      </c>
      <c r="C13" s="26">
        <v>3</v>
      </c>
      <c r="D13" s="26">
        <v>1</v>
      </c>
      <c r="E13" s="42">
        <f t="shared" si="0"/>
        <v>2</v>
      </c>
      <c r="F13" s="32">
        <f t="shared" si="1"/>
        <v>1.7441860465116279</v>
      </c>
      <c r="G13" s="32">
        <f t="shared" si="2"/>
        <v>7.6923076923076916</v>
      </c>
      <c r="H13" s="18">
        <v>45206</v>
      </c>
      <c r="I13" s="18">
        <v>45206</v>
      </c>
      <c r="AC13" s="15"/>
      <c r="AD13" s="15"/>
      <c r="AE13" s="15"/>
      <c r="AF13" s="12" t="s">
        <v>62</v>
      </c>
    </row>
    <row r="14" spans="1:384" x14ac:dyDescent="0.25">
      <c r="B14" s="8" t="s">
        <v>2</v>
      </c>
      <c r="C14" s="26">
        <v>3</v>
      </c>
      <c r="D14" s="26">
        <v>4</v>
      </c>
      <c r="E14" s="42">
        <f t="shared" si="0"/>
        <v>-1</v>
      </c>
      <c r="F14" s="32">
        <f t="shared" si="1"/>
        <v>1.7441860465116279</v>
      </c>
      <c r="G14" s="32">
        <f t="shared" si="2"/>
        <v>30.769230769230766</v>
      </c>
      <c r="H14" s="18">
        <v>45206</v>
      </c>
      <c r="I14" s="18">
        <v>45219</v>
      </c>
      <c r="AF14" s="15"/>
      <c r="AG14" s="15" t="s">
        <v>62</v>
      </c>
      <c r="AH14" s="15" t="s">
        <v>62</v>
      </c>
      <c r="AS14" s="12" t="s">
        <v>62</v>
      </c>
      <c r="AT14" s="12" t="s">
        <v>62</v>
      </c>
    </row>
    <row r="15" spans="1:384" x14ac:dyDescent="0.25">
      <c r="A15" s="19" t="s">
        <v>12</v>
      </c>
      <c r="B15" s="19"/>
      <c r="C15" s="25">
        <f>SUM(C16:C19)</f>
        <v>5</v>
      </c>
      <c r="D15" s="25">
        <f>SUM(D16:D19)</f>
        <v>0</v>
      </c>
      <c r="E15" s="41">
        <f t="shared" si="0"/>
        <v>0</v>
      </c>
      <c r="F15" s="31">
        <f t="shared" si="1"/>
        <v>2.9069767441860463</v>
      </c>
      <c r="G15" s="31">
        <f>D15/($D$52/100)</f>
        <v>0</v>
      </c>
      <c r="H15" s="20" t="str">
        <f>IF(MIN(H16:H19)=0,"-",MIN(H16:H19))</f>
        <v>-</v>
      </c>
      <c r="I15" s="20" t="str">
        <f>IF(MAX(I16:I19)=0,"-",MAX(I16:I19))</f>
        <v>-</v>
      </c>
      <c r="AS15" s="13"/>
      <c r="AT15" s="13"/>
      <c r="AU15" s="13"/>
      <c r="AV15" s="13"/>
      <c r="AW15" s="13"/>
    </row>
    <row r="16" spans="1:384" x14ac:dyDescent="0.25">
      <c r="B16" s="8" t="s">
        <v>13</v>
      </c>
      <c r="C16" s="26">
        <v>2</v>
      </c>
      <c r="E16" s="42">
        <f t="shared" si="0"/>
        <v>0</v>
      </c>
      <c r="F16" s="32">
        <f t="shared" si="1"/>
        <v>1.1627906976744187</v>
      </c>
      <c r="G16" s="32">
        <f t="shared" si="2"/>
        <v>0</v>
      </c>
      <c r="AS16" s="15"/>
      <c r="AT16" s="15"/>
    </row>
    <row r="17" spans="1:164" x14ac:dyDescent="0.25">
      <c r="B17" s="8" t="s">
        <v>14</v>
      </c>
      <c r="C17" s="26">
        <v>2</v>
      </c>
      <c r="E17" s="42">
        <f t="shared" si="0"/>
        <v>0</v>
      </c>
      <c r="F17" s="32">
        <f t="shared" si="1"/>
        <v>1.1627906976744187</v>
      </c>
      <c r="G17" s="32">
        <f>D17/($D$52/100)</f>
        <v>0</v>
      </c>
      <c r="AU17" s="15"/>
      <c r="AV17" s="15"/>
    </row>
    <row r="18" spans="1:164" x14ac:dyDescent="0.25">
      <c r="B18" s="8" t="s">
        <v>15</v>
      </c>
      <c r="C18" s="26">
        <v>0.5</v>
      </c>
      <c r="E18" s="42">
        <f t="shared" si="0"/>
        <v>0</v>
      </c>
      <c r="F18" s="32">
        <f t="shared" si="1"/>
        <v>0.29069767441860467</v>
      </c>
      <c r="G18" s="32">
        <f t="shared" si="2"/>
        <v>0</v>
      </c>
      <c r="AW18" s="15"/>
    </row>
    <row r="19" spans="1:164" x14ac:dyDescent="0.25">
      <c r="B19" s="8" t="s">
        <v>16</v>
      </c>
      <c r="C19" s="26">
        <v>0.5</v>
      </c>
      <c r="E19" s="42">
        <f t="shared" si="0"/>
        <v>0</v>
      </c>
      <c r="F19" s="32">
        <f t="shared" si="1"/>
        <v>0.29069767441860467</v>
      </c>
      <c r="G19" s="32">
        <f t="shared" si="2"/>
        <v>0</v>
      </c>
      <c r="AW19" s="15"/>
    </row>
    <row r="20" spans="1:164" x14ac:dyDescent="0.25">
      <c r="A20" s="9" t="s">
        <v>29</v>
      </c>
      <c r="B20" s="9" t="s">
        <v>61</v>
      </c>
      <c r="C20" s="27"/>
      <c r="D20" s="27"/>
      <c r="E20" s="43"/>
      <c r="F20" s="33">
        <f t="shared" si="1"/>
        <v>0</v>
      </c>
      <c r="G20" s="33">
        <f t="shared" si="2"/>
        <v>0</v>
      </c>
      <c r="H20" s="10">
        <v>45219</v>
      </c>
      <c r="I20" s="10"/>
      <c r="AW20" s="16"/>
    </row>
    <row r="21" spans="1:164" x14ac:dyDescent="0.25">
      <c r="A21" s="19" t="s">
        <v>17</v>
      </c>
      <c r="B21" s="19"/>
      <c r="C21" s="25">
        <f>SUM(C22:C34)</f>
        <v>75</v>
      </c>
      <c r="D21" s="25">
        <f>SUM(D22:D34)</f>
        <v>0</v>
      </c>
      <c r="E21" s="41">
        <f t="shared" si="0"/>
        <v>0</v>
      </c>
      <c r="F21" s="31">
        <f t="shared" si="1"/>
        <v>43.604651162790695</v>
      </c>
      <c r="G21" s="31">
        <f t="shared" si="2"/>
        <v>0</v>
      </c>
      <c r="H21" s="20" t="str">
        <f>IF(MIN(H22:H27,H29:H34)=0,"-",MIN(H22:H27,H29:H34))</f>
        <v>-</v>
      </c>
      <c r="I21" s="20" t="str">
        <f>IF(MAX(I22:I27,I29:I34)=0,"-",MAX(I22:I27,I29:I34))</f>
        <v>-</v>
      </c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</row>
    <row r="22" spans="1:164" x14ac:dyDescent="0.25">
      <c r="B22" s="8" t="s">
        <v>18</v>
      </c>
      <c r="C22" s="26">
        <v>5</v>
      </c>
      <c r="E22" s="42">
        <f t="shared" si="0"/>
        <v>0</v>
      </c>
      <c r="F22" s="32">
        <f t="shared" si="1"/>
        <v>2.9069767441860463</v>
      </c>
      <c r="G22" s="32">
        <f t="shared" si="2"/>
        <v>0</v>
      </c>
      <c r="BA22" s="15"/>
      <c r="BB22" s="15"/>
      <c r="BC22" s="15"/>
      <c r="BD22" s="15"/>
      <c r="BE22" s="15"/>
    </row>
    <row r="23" spans="1:164" x14ac:dyDescent="0.25">
      <c r="B23" s="8" t="s">
        <v>19</v>
      </c>
      <c r="C23" s="26">
        <v>5</v>
      </c>
      <c r="E23" s="42">
        <f t="shared" si="0"/>
        <v>0</v>
      </c>
      <c r="F23" s="32">
        <f t="shared" si="1"/>
        <v>2.9069767441860463</v>
      </c>
      <c r="G23" s="32">
        <f t="shared" si="2"/>
        <v>0</v>
      </c>
      <c r="BF23" s="15"/>
      <c r="BG23" s="15"/>
      <c r="BH23" s="15"/>
      <c r="BI23" s="15"/>
      <c r="BJ23" s="15"/>
    </row>
    <row r="24" spans="1:164" x14ac:dyDescent="0.25">
      <c r="B24" s="8" t="s">
        <v>20</v>
      </c>
      <c r="C24" s="26">
        <v>5</v>
      </c>
      <c r="E24" s="42">
        <f t="shared" si="0"/>
        <v>0</v>
      </c>
      <c r="F24" s="32">
        <f t="shared" si="1"/>
        <v>2.9069767441860463</v>
      </c>
      <c r="G24" s="32">
        <f t="shared" si="2"/>
        <v>0</v>
      </c>
      <c r="BK24" s="15"/>
      <c r="BL24" s="15"/>
      <c r="BM24" s="15"/>
      <c r="BN24" s="15"/>
      <c r="BO24" s="15"/>
    </row>
    <row r="25" spans="1:164" x14ac:dyDescent="0.25">
      <c r="B25" s="8" t="s">
        <v>45</v>
      </c>
      <c r="C25" s="26">
        <v>5</v>
      </c>
      <c r="E25" s="42">
        <f t="shared" si="0"/>
        <v>0</v>
      </c>
      <c r="F25" s="32">
        <f t="shared" si="1"/>
        <v>2.9069767441860463</v>
      </c>
      <c r="G25" s="32">
        <f t="shared" si="2"/>
        <v>0</v>
      </c>
      <c r="BP25" s="15"/>
      <c r="BQ25" s="15"/>
      <c r="BR25" s="15"/>
      <c r="BS25" s="15"/>
      <c r="BT25" s="15"/>
    </row>
    <row r="26" spans="1:164" x14ac:dyDescent="0.25">
      <c r="B26" s="8" t="s">
        <v>21</v>
      </c>
      <c r="C26" s="26">
        <v>3</v>
      </c>
      <c r="E26" s="42">
        <f t="shared" si="0"/>
        <v>0</v>
      </c>
      <c r="F26" s="32">
        <f t="shared" si="1"/>
        <v>1.7441860465116279</v>
      </c>
      <c r="G26" s="32">
        <f t="shared" si="2"/>
        <v>0</v>
      </c>
      <c r="BU26" s="15"/>
      <c r="BV26" s="15"/>
      <c r="BW26" s="15"/>
    </row>
    <row r="27" spans="1:164" x14ac:dyDescent="0.25">
      <c r="B27" s="8" t="s">
        <v>22</v>
      </c>
      <c r="C27" s="26">
        <v>4</v>
      </c>
      <c r="E27" s="42">
        <f t="shared" si="0"/>
        <v>0</v>
      </c>
      <c r="F27" s="32">
        <f t="shared" si="1"/>
        <v>2.3255813953488373</v>
      </c>
      <c r="G27" s="32">
        <f t="shared" si="2"/>
        <v>0</v>
      </c>
      <c r="BX27" s="15"/>
      <c r="BY27" s="15"/>
      <c r="BZ27" s="15"/>
      <c r="CA27" s="15"/>
    </row>
    <row r="28" spans="1:164" x14ac:dyDescent="0.25">
      <c r="A28" s="9" t="s">
        <v>29</v>
      </c>
      <c r="B28" s="9" t="s">
        <v>56</v>
      </c>
      <c r="C28" s="27"/>
      <c r="D28" s="27"/>
      <c r="E28" s="43"/>
      <c r="F28" s="33">
        <f>C28/($C$52/100)</f>
        <v>0</v>
      </c>
      <c r="G28" s="33">
        <f t="shared" si="2"/>
        <v>0</v>
      </c>
      <c r="H28" s="10">
        <v>45240</v>
      </c>
      <c r="I28" s="10"/>
      <c r="CA28" s="16"/>
    </row>
    <row r="29" spans="1:164" x14ac:dyDescent="0.25">
      <c r="B29" s="8" t="s">
        <v>23</v>
      </c>
      <c r="C29" s="26">
        <v>5</v>
      </c>
      <c r="E29" s="42">
        <f t="shared" si="0"/>
        <v>0</v>
      </c>
      <c r="F29" s="32">
        <f t="shared" ref="F29:F52" si="3">C29/($C$52/100)</f>
        <v>2.9069767441860463</v>
      </c>
      <c r="G29" s="32">
        <f t="shared" si="2"/>
        <v>0</v>
      </c>
      <c r="CB29" s="15"/>
      <c r="CC29" s="15"/>
      <c r="CD29" s="15"/>
      <c r="CE29" s="15"/>
      <c r="CF29" s="15"/>
    </row>
    <row r="30" spans="1:164" x14ac:dyDescent="0.25">
      <c r="B30" s="8" t="s">
        <v>24</v>
      </c>
      <c r="C30" s="26">
        <v>5</v>
      </c>
      <c r="E30" s="42">
        <f t="shared" si="0"/>
        <v>0</v>
      </c>
      <c r="F30" s="32">
        <f t="shared" si="3"/>
        <v>2.9069767441860463</v>
      </c>
      <c r="G30" s="32">
        <f t="shared" si="2"/>
        <v>0</v>
      </c>
      <c r="CG30" s="15"/>
      <c r="CH30" s="15"/>
      <c r="CI30" s="15"/>
      <c r="CJ30" s="15"/>
      <c r="CK30" s="15"/>
    </row>
    <row r="31" spans="1:164" x14ac:dyDescent="0.25">
      <c r="B31" s="8" t="s">
        <v>25</v>
      </c>
      <c r="C31" s="26">
        <v>10</v>
      </c>
      <c r="E31" s="42">
        <f t="shared" si="0"/>
        <v>0</v>
      </c>
      <c r="F31" s="32">
        <f t="shared" si="3"/>
        <v>5.8139534883720927</v>
      </c>
      <c r="G31" s="32">
        <f t="shared" si="2"/>
        <v>0</v>
      </c>
      <c r="CL31" s="15"/>
      <c r="CM31" s="15"/>
      <c r="CN31" s="15"/>
      <c r="CO31" s="15"/>
      <c r="CP31" s="15"/>
      <c r="CQ31" s="15"/>
      <c r="CR31" s="15"/>
      <c r="CS31" s="15"/>
      <c r="CT31" s="15"/>
      <c r="CU31" s="15"/>
    </row>
    <row r="32" spans="1:164" x14ac:dyDescent="0.25">
      <c r="B32" s="8" t="s">
        <v>26</v>
      </c>
      <c r="C32" s="26">
        <v>2</v>
      </c>
      <c r="E32" s="42">
        <f t="shared" si="0"/>
        <v>0</v>
      </c>
      <c r="F32" s="32">
        <f t="shared" si="3"/>
        <v>1.1627906976744187</v>
      </c>
      <c r="G32" s="32">
        <f t="shared" si="2"/>
        <v>0</v>
      </c>
      <c r="CV32" s="15"/>
      <c r="CW32" s="15"/>
    </row>
    <row r="33" spans="1:214" x14ac:dyDescent="0.25">
      <c r="B33" s="8" t="s">
        <v>34</v>
      </c>
      <c r="C33" s="26">
        <v>6</v>
      </c>
      <c r="E33" s="42">
        <f t="shared" si="0"/>
        <v>0</v>
      </c>
      <c r="F33" s="32">
        <f t="shared" si="3"/>
        <v>3.4883720930232558</v>
      </c>
      <c r="G33" s="32">
        <f t="shared" si="2"/>
        <v>0</v>
      </c>
      <c r="DK33" s="15"/>
      <c r="DL33" s="15"/>
      <c r="DM33" s="15"/>
      <c r="DN33" s="15"/>
      <c r="DO33" s="15"/>
      <c r="DP33" s="15"/>
    </row>
    <row r="34" spans="1:214" x14ac:dyDescent="0.25">
      <c r="B34" s="11" t="s">
        <v>50</v>
      </c>
      <c r="C34" s="26">
        <v>20</v>
      </c>
      <c r="E34" s="42">
        <f t="shared" si="0"/>
        <v>0</v>
      </c>
      <c r="F34" s="32">
        <f t="shared" si="3"/>
        <v>11.627906976744185</v>
      </c>
      <c r="G34" s="32">
        <f t="shared" si="2"/>
        <v>0</v>
      </c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</row>
    <row r="35" spans="1:214" x14ac:dyDescent="0.25">
      <c r="A35" s="19" t="s">
        <v>27</v>
      </c>
      <c r="B35" s="19"/>
      <c r="C35" s="25">
        <f>SUM(C36:C36)</f>
        <v>15</v>
      </c>
      <c r="D35" s="25">
        <f>SUM(D36:D36)</f>
        <v>0</v>
      </c>
      <c r="E35" s="41">
        <f t="shared" si="0"/>
        <v>0</v>
      </c>
      <c r="F35" s="31">
        <f t="shared" si="3"/>
        <v>8.720930232558139</v>
      </c>
      <c r="G35" s="31">
        <f t="shared" si="2"/>
        <v>0</v>
      </c>
      <c r="H35" s="20" t="str">
        <f>IF(MIN(H36)=0,"-",MIN(H36))</f>
        <v>-</v>
      </c>
      <c r="I35" s="20" t="str">
        <f>IF(MAX(I36)=0,"-",MAX(I36))</f>
        <v>-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</row>
    <row r="36" spans="1:214" x14ac:dyDescent="0.25">
      <c r="B36" s="8" t="s">
        <v>49</v>
      </c>
      <c r="C36" s="26">
        <v>15</v>
      </c>
      <c r="E36" s="42">
        <f t="shared" si="0"/>
        <v>0</v>
      </c>
      <c r="F36" s="32">
        <f t="shared" si="3"/>
        <v>8.720930232558139</v>
      </c>
      <c r="G36" s="32">
        <f t="shared" si="2"/>
        <v>0</v>
      </c>
      <c r="BB36" s="15"/>
      <c r="BL36" s="15"/>
      <c r="BV36" s="15"/>
      <c r="CF36" s="15"/>
      <c r="CP36" s="15"/>
      <c r="CZ36" s="15"/>
      <c r="DF36" s="15"/>
      <c r="DG36" s="15"/>
      <c r="DQ36" s="15"/>
      <c r="DR36" s="15"/>
      <c r="DU36" s="15"/>
      <c r="DV36" s="15"/>
      <c r="DW36" s="15"/>
      <c r="DX36" s="15"/>
      <c r="DY36" s="15"/>
    </row>
    <row r="37" spans="1:214" x14ac:dyDescent="0.25">
      <c r="A37" s="9" t="s">
        <v>29</v>
      </c>
      <c r="B37" s="9" t="s">
        <v>57</v>
      </c>
      <c r="C37" s="27"/>
      <c r="D37" s="27"/>
      <c r="E37" s="43"/>
      <c r="F37" s="33">
        <f t="shared" si="3"/>
        <v>0</v>
      </c>
      <c r="G37" s="33">
        <f t="shared" si="2"/>
        <v>0</v>
      </c>
      <c r="H37" s="10">
        <v>45276</v>
      </c>
      <c r="I37" s="10"/>
      <c r="DZ37" s="16"/>
    </row>
    <row r="38" spans="1:214" x14ac:dyDescent="0.25">
      <c r="A38" s="19" t="s">
        <v>30</v>
      </c>
      <c r="B38" s="19"/>
      <c r="C38" s="25">
        <f>SUM(C39:C41)</f>
        <v>7</v>
      </c>
      <c r="D38" s="25">
        <f>SUM(D39:D41)</f>
        <v>0</v>
      </c>
      <c r="E38" s="41">
        <f t="shared" si="0"/>
        <v>0</v>
      </c>
      <c r="F38" s="31">
        <f t="shared" si="3"/>
        <v>4.0697674418604652</v>
      </c>
      <c r="G38" s="31">
        <f t="shared" si="2"/>
        <v>0</v>
      </c>
      <c r="H38" s="20" t="str">
        <f>IF(MIN(H39:H41)=0,"-",MIN(H39:H41))</f>
        <v>-</v>
      </c>
      <c r="I38" s="20" t="str">
        <f>IF(MAX(I39:I41)=0,"-",MAX(I39:I41))</f>
        <v>-</v>
      </c>
      <c r="AS38" s="53"/>
      <c r="AT38" s="53"/>
      <c r="AU38" s="53"/>
      <c r="AV38" s="53"/>
      <c r="AW38" s="53"/>
      <c r="AX38" s="5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</row>
    <row r="39" spans="1:214" x14ac:dyDescent="0.25">
      <c r="B39" s="8" t="s">
        <v>35</v>
      </c>
      <c r="C39" s="26">
        <v>2</v>
      </c>
      <c r="E39" s="42">
        <f t="shared" si="0"/>
        <v>0</v>
      </c>
      <c r="F39" s="32">
        <f t="shared" si="3"/>
        <v>1.1627906976744187</v>
      </c>
      <c r="G39" s="32">
        <f t="shared" si="2"/>
        <v>0</v>
      </c>
      <c r="AY39" s="15"/>
      <c r="AZ39" s="15"/>
    </row>
    <row r="40" spans="1:214" x14ac:dyDescent="0.25">
      <c r="B40" s="8" t="s">
        <v>36</v>
      </c>
      <c r="C40" s="26">
        <v>3</v>
      </c>
      <c r="E40" s="42">
        <f t="shared" si="0"/>
        <v>0</v>
      </c>
      <c r="F40" s="32">
        <f t="shared" si="3"/>
        <v>1.7441860465116279</v>
      </c>
      <c r="G40" s="32">
        <f t="shared" si="2"/>
        <v>0</v>
      </c>
      <c r="AU40" s="53"/>
      <c r="BA40" s="15"/>
      <c r="DB40" s="15"/>
      <c r="DC40" s="15"/>
    </row>
    <row r="41" spans="1:214" x14ac:dyDescent="0.25">
      <c r="B41" s="8" t="s">
        <v>37</v>
      </c>
      <c r="C41" s="26">
        <v>2</v>
      </c>
      <c r="E41" s="42">
        <f t="shared" si="0"/>
        <v>0</v>
      </c>
      <c r="F41" s="32">
        <f t="shared" si="3"/>
        <v>1.1627906976744187</v>
      </c>
      <c r="G41" s="32">
        <f t="shared" si="2"/>
        <v>0</v>
      </c>
      <c r="DD41" s="15"/>
      <c r="DE41" s="15"/>
    </row>
    <row r="42" spans="1:214" x14ac:dyDescent="0.25">
      <c r="A42" s="9" t="s">
        <v>29</v>
      </c>
      <c r="B42" s="9" t="s">
        <v>58</v>
      </c>
      <c r="C42" s="27"/>
      <c r="D42" s="27"/>
      <c r="E42" s="43">
        <f t="shared" si="0"/>
        <v>0</v>
      </c>
      <c r="F42" s="33">
        <f t="shared" si="3"/>
        <v>0</v>
      </c>
      <c r="G42" s="33">
        <f t="shared" si="2"/>
        <v>0</v>
      </c>
      <c r="H42" s="10">
        <v>45296</v>
      </c>
      <c r="I42" s="10"/>
      <c r="FC42" s="16"/>
    </row>
    <row r="43" spans="1:214" x14ac:dyDescent="0.25">
      <c r="A43" s="19" t="s">
        <v>31</v>
      </c>
      <c r="B43" s="19"/>
      <c r="C43" s="25">
        <f>SUM(C44:C45)</f>
        <v>2</v>
      </c>
      <c r="D43" s="25">
        <f>SUM(D44:D45)</f>
        <v>0</v>
      </c>
      <c r="E43" s="41">
        <f t="shared" si="0"/>
        <v>0</v>
      </c>
      <c r="F43" s="31">
        <f t="shared" si="3"/>
        <v>1.1627906976744187</v>
      </c>
      <c r="G43" s="31">
        <f t="shared" si="2"/>
        <v>0</v>
      </c>
      <c r="H43" s="20" t="str">
        <f>IF(MIN(H44:H45)=0,"-",MIN(H44:H45))</f>
        <v>-</v>
      </c>
      <c r="I43" s="20" t="str">
        <f>IF(MAX(I44:I45)=0,"-",MAX(I44:I45))</f>
        <v>-</v>
      </c>
      <c r="EY43" s="13"/>
      <c r="EZ43" s="13"/>
    </row>
    <row r="44" spans="1:214" x14ac:dyDescent="0.25">
      <c r="B44" s="8" t="s">
        <v>32</v>
      </c>
      <c r="C44" s="26">
        <v>0.5</v>
      </c>
      <c r="E44" s="42">
        <f t="shared" si="0"/>
        <v>0</v>
      </c>
      <c r="F44" s="32">
        <f t="shared" si="3"/>
        <v>0.29069767441860467</v>
      </c>
      <c r="G44" s="32">
        <f t="shared" si="2"/>
        <v>0</v>
      </c>
      <c r="EY44" s="15"/>
    </row>
    <row r="45" spans="1:214" x14ac:dyDescent="0.25">
      <c r="B45" s="8" t="s">
        <v>33</v>
      </c>
      <c r="C45" s="26">
        <v>1.5</v>
      </c>
      <c r="E45" s="42">
        <f t="shared" si="0"/>
        <v>0</v>
      </c>
      <c r="F45" s="32">
        <f t="shared" si="3"/>
        <v>0.87209302325581395</v>
      </c>
      <c r="G45" s="32">
        <f t="shared" si="2"/>
        <v>0</v>
      </c>
      <c r="EY45" s="15"/>
      <c r="EZ45" s="15"/>
    </row>
    <row r="46" spans="1:214" x14ac:dyDescent="0.25">
      <c r="A46" s="9" t="s">
        <v>29</v>
      </c>
      <c r="B46" s="9" t="s">
        <v>59</v>
      </c>
      <c r="C46" s="27"/>
      <c r="D46" s="27"/>
      <c r="E46" s="43"/>
      <c r="F46" s="33">
        <f t="shared" si="3"/>
        <v>0</v>
      </c>
      <c r="G46" s="33">
        <f t="shared" si="2"/>
        <v>0</v>
      </c>
      <c r="H46" s="10">
        <v>45332</v>
      </c>
      <c r="I46" s="10"/>
      <c r="HF46" s="16"/>
    </row>
    <row r="47" spans="1:214" x14ac:dyDescent="0.25">
      <c r="A47" s="19" t="s">
        <v>39</v>
      </c>
      <c r="B47" s="19"/>
      <c r="C47" s="25">
        <f>SUM(C48:C48)</f>
        <v>3</v>
      </c>
      <c r="D47" s="25">
        <f t="shared" ref="D47" si="4">SUM(D48:D48)</f>
        <v>0</v>
      </c>
      <c r="E47" s="41">
        <f>IF(C47-D47=C47,0,C47-D47)</f>
        <v>0</v>
      </c>
      <c r="F47" s="31">
        <f t="shared" si="3"/>
        <v>1.7441860465116279</v>
      </c>
      <c r="G47" s="31">
        <f t="shared" si="2"/>
        <v>0</v>
      </c>
      <c r="H47" s="20" t="str">
        <f>IF(MIN(H48)=0,"-",MIN(H48))</f>
        <v>-</v>
      </c>
      <c r="I47" s="20" t="str">
        <f>IF(MAX(I48)=0,"-",MAX(I48))</f>
        <v>-</v>
      </c>
      <c r="FI47" s="13"/>
      <c r="FJ47" s="13"/>
      <c r="FK47" s="13"/>
    </row>
    <row r="48" spans="1:214" x14ac:dyDescent="0.25">
      <c r="B48" s="8" t="s">
        <v>40</v>
      </c>
      <c r="C48" s="26">
        <v>3</v>
      </c>
      <c r="D48" s="29"/>
      <c r="E48" s="42">
        <f>IF(C48-D48=C48,0,C48-D48)</f>
        <v>0</v>
      </c>
      <c r="F48" s="32">
        <f t="shared" si="3"/>
        <v>1.7441860465116279</v>
      </c>
      <c r="G48" s="32">
        <f t="shared" si="2"/>
        <v>0</v>
      </c>
      <c r="FI48" s="15"/>
      <c r="FJ48" s="15"/>
      <c r="FK48" s="15"/>
    </row>
    <row r="49" spans="1:227" x14ac:dyDescent="0.25">
      <c r="A49" s="11" t="s">
        <v>52</v>
      </c>
      <c r="B49" s="11"/>
      <c r="C49" s="28">
        <v>44</v>
      </c>
      <c r="D49" s="28"/>
      <c r="E49" s="44">
        <f t="shared" si="0"/>
        <v>0</v>
      </c>
      <c r="F49" s="34">
        <f t="shared" si="3"/>
        <v>25.581395348837209</v>
      </c>
      <c r="G49" s="34">
        <f t="shared" si="2"/>
        <v>0</v>
      </c>
      <c r="H49" s="23"/>
      <c r="I49" s="23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</row>
    <row r="50" spans="1:227" x14ac:dyDescent="0.25">
      <c r="A50" s="9" t="s">
        <v>29</v>
      </c>
      <c r="B50" s="9" t="s">
        <v>77</v>
      </c>
      <c r="C50" s="27"/>
      <c r="D50" s="27"/>
      <c r="E50" s="43"/>
      <c r="F50" s="33">
        <f t="shared" si="3"/>
        <v>0</v>
      </c>
      <c r="G50" s="33">
        <f t="shared" si="2"/>
        <v>0</v>
      </c>
      <c r="H50" s="10">
        <v>45345</v>
      </c>
      <c r="I50" s="10"/>
      <c r="HS50" s="16"/>
    </row>
    <row r="51" spans="1:227" x14ac:dyDescent="0.25">
      <c r="F51" s="32">
        <f t="shared" si="3"/>
        <v>0</v>
      </c>
      <c r="G51" s="32">
        <f t="shared" si="2"/>
        <v>0</v>
      </c>
    </row>
    <row r="52" spans="1:227" s="35" customFormat="1" x14ac:dyDescent="0.25">
      <c r="A52" s="36" t="s">
        <v>54</v>
      </c>
      <c r="B52" s="36"/>
      <c r="C52" s="37">
        <f>SUM(C2:C51)-SUM(C2,C7,C15,C21,C35,C38,C43,C47)</f>
        <v>172</v>
      </c>
      <c r="D52" s="37">
        <f>SUM(D2:D51)-SUM(D2,D7,D15,D21,D35,D38,D43,D47)</f>
        <v>13</v>
      </c>
      <c r="E52" s="45">
        <f>C52-D52-SUM(E2:E51)+SUM(E2,E7,E15,E21,E35,E38,E43,E47)</f>
        <v>151</v>
      </c>
      <c r="F52" s="38">
        <f t="shared" si="3"/>
        <v>100</v>
      </c>
      <c r="G52" s="38">
        <f t="shared" si="2"/>
        <v>100</v>
      </c>
      <c r="H52" s="39">
        <f>IF(MIN(H1:H51)=0,"-",MIN(H1:H51))</f>
        <v>45198</v>
      </c>
      <c r="I52" s="39">
        <f>MAX(I2:I51)</f>
        <v>45219</v>
      </c>
    </row>
  </sheetData>
  <mergeCells count="75">
    <mergeCell ref="NF1:NJ1"/>
    <mergeCell ref="NK1:NO1"/>
    <mergeCell ref="NP1:NT1"/>
    <mergeCell ref="MB1:MF1"/>
    <mergeCell ref="MG1:MK1"/>
    <mergeCell ref="ML1:MP1"/>
    <mergeCell ref="MQ1:MU1"/>
    <mergeCell ref="MV1:MZ1"/>
    <mergeCell ref="NA1:NE1"/>
    <mergeCell ref="LW1:MA1"/>
    <mergeCell ref="JT1:JX1"/>
    <mergeCell ref="JY1:KC1"/>
    <mergeCell ref="KD1:KH1"/>
    <mergeCell ref="KI1:KM1"/>
    <mergeCell ref="KN1:KR1"/>
    <mergeCell ref="KS1:KW1"/>
    <mergeCell ref="KX1:LB1"/>
    <mergeCell ref="LC1:LG1"/>
    <mergeCell ref="LH1:LL1"/>
    <mergeCell ref="LM1:LQ1"/>
    <mergeCell ref="LR1:LV1"/>
    <mergeCell ref="JO1:JS1"/>
    <mergeCell ref="HL1:HP1"/>
    <mergeCell ref="HQ1:HU1"/>
    <mergeCell ref="HV1:HZ1"/>
    <mergeCell ref="IA1:IE1"/>
    <mergeCell ref="IF1:IJ1"/>
    <mergeCell ref="IK1:IO1"/>
    <mergeCell ref="IP1:IT1"/>
    <mergeCell ref="IU1:IY1"/>
    <mergeCell ref="IZ1:JD1"/>
    <mergeCell ref="JE1:JI1"/>
    <mergeCell ref="JJ1:JN1"/>
    <mergeCell ref="HG1:HK1"/>
    <mergeCell ref="FD1:FH1"/>
    <mergeCell ref="FI1:FM1"/>
    <mergeCell ref="FN1:FR1"/>
    <mergeCell ref="FS1:FW1"/>
    <mergeCell ref="FX1:GB1"/>
    <mergeCell ref="GC1:GG1"/>
    <mergeCell ref="GH1:GL1"/>
    <mergeCell ref="GM1:GQ1"/>
    <mergeCell ref="GR1:GV1"/>
    <mergeCell ref="GW1:HA1"/>
    <mergeCell ref="HB1:HF1"/>
    <mergeCell ref="EY1:FC1"/>
    <mergeCell ref="CV1:CZ1"/>
    <mergeCell ref="DA1:DE1"/>
    <mergeCell ref="DF1:DJ1"/>
    <mergeCell ref="DK1:DO1"/>
    <mergeCell ref="DP1:DT1"/>
    <mergeCell ref="DU1:DY1"/>
    <mergeCell ref="DZ1:ED1"/>
    <mergeCell ref="EE1:EI1"/>
    <mergeCell ref="EJ1:EN1"/>
    <mergeCell ref="EO1:ES1"/>
    <mergeCell ref="ET1:EX1"/>
    <mergeCell ref="CQ1:CU1"/>
    <mergeCell ref="AN1:AR1"/>
    <mergeCell ref="AS1:AW1"/>
    <mergeCell ref="AX1:BB1"/>
    <mergeCell ref="BC1:BG1"/>
    <mergeCell ref="BH1:BL1"/>
    <mergeCell ref="BM1:BQ1"/>
    <mergeCell ref="BR1:BV1"/>
    <mergeCell ref="BW1:CA1"/>
    <mergeCell ref="CB1:CF1"/>
    <mergeCell ref="CG1:CK1"/>
    <mergeCell ref="CL1:CP1"/>
    <mergeCell ref="AI1:AM1"/>
    <mergeCell ref="J1:N1"/>
    <mergeCell ref="O1:S1"/>
    <mergeCell ref="T1:X1"/>
    <mergeCell ref="Y1:AC1"/>
    <mergeCell ref="AD1:AH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DB58-CA39-4FEB-AE37-26A60328CA3B}">
  <dimension ref="A1:AE10"/>
  <sheetViews>
    <sheetView workbookViewId="0">
      <selection activeCell="E13" sqref="E13"/>
    </sheetView>
  </sheetViews>
  <sheetFormatPr baseColWidth="10" defaultRowHeight="15" x14ac:dyDescent="0.25"/>
  <cols>
    <col min="1" max="1" width="38.7109375" bestFit="1" customWidth="1"/>
    <col min="2" max="2" width="10.140625" bestFit="1" customWidth="1"/>
  </cols>
  <sheetData>
    <row r="1" spans="1:31" x14ac:dyDescent="0.25">
      <c r="A1" t="s">
        <v>70</v>
      </c>
      <c r="B1" s="8">
        <f>SUM('Gantt Aktuell'!C2:C51)-SUM('Gantt Aktuell'!C2,'Gantt Aktuell'!C7,'Gantt Aktuell'!C15,'Gantt Aktuell'!C21,'Gantt Aktuell'!C35,'Gantt Aktuell'!C38,'Gantt Aktuell'!C43,'Gantt Aktuell'!C47)</f>
        <v>172</v>
      </c>
    </row>
    <row r="2" spans="1:31" x14ac:dyDescent="0.25">
      <c r="A2" t="s">
        <v>71</v>
      </c>
      <c r="B2">
        <f>SUM('Gantt Aktuell'!D2:D51)-SUM('Gantt Aktuell'!D2,'Gantt Aktuell'!D7,'Gantt Aktuell'!D15,'Gantt Aktuell'!D21,'Gantt Aktuell'!D35,'Gantt Aktuell'!D38,'Gantt Aktuell'!D43,'Gantt Aktuell'!D47)</f>
        <v>13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t="s">
        <v>72</v>
      </c>
      <c r="B3">
        <f>B1-B2</f>
        <v>159</v>
      </c>
    </row>
    <row r="4" spans="1:31" x14ac:dyDescent="0.25">
      <c r="A4" t="s">
        <v>73</v>
      </c>
      <c r="B4">
        <f>B1-B2-SUM('Gantt Aktuell'!E2:E51)+SUM('Gantt Aktuell'!E2,'Gantt Aktuell'!E7,'Gantt Aktuell'!E15,'Gantt Aktuell'!E21,'Gantt Aktuell'!E35,'Gantt Aktuell'!E38,'Gantt Aktuell'!E43,'Gantt Aktuell'!E47)</f>
        <v>151</v>
      </c>
    </row>
    <row r="6" spans="1:31" x14ac:dyDescent="0.25">
      <c r="A6" t="s">
        <v>74</v>
      </c>
      <c r="B6" s="7">
        <f>IF(MIN('Gantt Aktuell'!H1:H51)=0,"-",MIN('Gantt Aktuell'!H1:H51))</f>
        <v>45198</v>
      </c>
    </row>
    <row r="7" spans="1:31" x14ac:dyDescent="0.25">
      <c r="A7" t="s">
        <v>75</v>
      </c>
      <c r="B7" s="7">
        <f>MAX('Gantt Aktuell'!I2:I51)</f>
        <v>45219</v>
      </c>
    </row>
    <row r="8" spans="1:31" x14ac:dyDescent="0.25">
      <c r="A8" t="s">
        <v>76</v>
      </c>
      <c r="B8" s="7">
        <f>'Gantt Aktuell'!$H50</f>
        <v>45345</v>
      </c>
    </row>
    <row r="10" spans="1:31" x14ac:dyDescent="0.25">
      <c r="A10" t="s">
        <v>78</v>
      </c>
      <c r="B10" s="46">
        <f>B2/(B4/100)/100</f>
        <v>8.6092715231788089E-2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223A-9058-4EA9-A20C-21E12F525FB3}">
  <dimension ref="A1:B6"/>
  <sheetViews>
    <sheetView workbookViewId="0">
      <selection activeCell="E15" sqref="E15"/>
    </sheetView>
  </sheetViews>
  <sheetFormatPr baseColWidth="10" defaultColWidth="10.7109375" defaultRowHeight="15" x14ac:dyDescent="0.25"/>
  <cols>
    <col min="1" max="1" width="30.85546875" bestFit="1" customWidth="1"/>
    <col min="2" max="2" width="10.140625" bestFit="1" customWidth="1"/>
  </cols>
  <sheetData>
    <row r="1" spans="1:2" x14ac:dyDescent="0.25">
      <c r="A1" t="s">
        <v>44</v>
      </c>
      <c r="B1" s="7">
        <v>153696</v>
      </c>
    </row>
    <row r="2" spans="1:2" x14ac:dyDescent="0.25">
      <c r="A2" t="s">
        <v>51</v>
      </c>
      <c r="B2" s="7">
        <v>45240</v>
      </c>
    </row>
    <row r="3" spans="1:2" x14ac:dyDescent="0.25">
      <c r="A3" t="s">
        <v>28</v>
      </c>
      <c r="B3" s="7">
        <v>45262</v>
      </c>
    </row>
    <row r="4" spans="1:2" x14ac:dyDescent="0.25">
      <c r="A4" t="s">
        <v>48</v>
      </c>
      <c r="B4" s="7">
        <v>45296</v>
      </c>
    </row>
    <row r="5" spans="1:2" x14ac:dyDescent="0.25">
      <c r="A5" t="s">
        <v>38</v>
      </c>
      <c r="B5" s="7">
        <v>45332</v>
      </c>
    </row>
    <row r="6" spans="1:2" x14ac:dyDescent="0.25">
      <c r="A6" s="1" t="s">
        <v>55</v>
      </c>
      <c r="B6" s="4">
        <v>45345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Gantt Planung</vt:lpstr>
      <vt:lpstr>Gantt Aktuell</vt:lpstr>
      <vt:lpstr>Statistische Werte</vt:lpstr>
      <vt:lpstr>Meilensteine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Stix 3i</dc:creator>
  <cp:lastModifiedBy>Simeon Stix 3i</cp:lastModifiedBy>
  <dcterms:created xsi:type="dcterms:W3CDTF">2023-09-29T12:34:00Z</dcterms:created>
  <dcterms:modified xsi:type="dcterms:W3CDTF">2023-10-20T15:14:11Z</dcterms:modified>
</cp:coreProperties>
</file>