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go0\Desktop\управление it проектами\4\"/>
    </mc:Choice>
  </mc:AlternateContent>
  <xr:revisionPtr revIDLastSave="0" documentId="13_ncr:1_{27BFE0FD-7994-4617-8BC0-FB40AD0B3F7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6" i="1"/>
  <c r="D10" i="1"/>
  <c r="D9" i="1"/>
  <c r="D3" i="1"/>
  <c r="D4" i="1"/>
  <c r="D5" i="1"/>
  <c r="D8" i="1"/>
  <c r="D7" i="1"/>
  <c r="E7" i="1" s="1"/>
  <c r="J12" i="1"/>
  <c r="K12" i="1"/>
  <c r="L12" i="1"/>
  <c r="M12" i="1"/>
  <c r="M15" i="1" s="1"/>
  <c r="N12" i="1"/>
  <c r="O12" i="1"/>
  <c r="O15" i="1" s="1"/>
  <c r="I13" i="1"/>
  <c r="J13" i="1"/>
  <c r="K13" i="1"/>
  <c r="L13" i="1"/>
  <c r="M13" i="1"/>
  <c r="N13" i="1"/>
  <c r="O13" i="1"/>
  <c r="E10" i="1"/>
  <c r="N15" i="1"/>
  <c r="E9" i="1"/>
  <c r="E8" i="1"/>
  <c r="I17" i="1"/>
  <c r="I16" i="1"/>
  <c r="J15" i="1"/>
  <c r="J16" i="1" s="1"/>
  <c r="K15" i="1"/>
  <c r="K17" i="1" s="1"/>
  <c r="L15" i="1"/>
  <c r="L17" i="1" s="1"/>
  <c r="I15" i="1"/>
  <c r="I14" i="1"/>
  <c r="I12" i="1"/>
  <c r="J11" i="1"/>
  <c r="K11" i="1"/>
  <c r="L11" i="1"/>
  <c r="M11" i="1"/>
  <c r="N11" i="1"/>
  <c r="O11" i="1"/>
  <c r="I11" i="1"/>
  <c r="J10" i="1"/>
  <c r="K10" i="1"/>
  <c r="L10" i="1"/>
  <c r="M10" i="1"/>
  <c r="N10" i="1"/>
  <c r="O10" i="1"/>
  <c r="I10" i="1"/>
  <c r="K9" i="1"/>
  <c r="L9" i="1"/>
  <c r="M9" i="1"/>
  <c r="N9" i="1"/>
  <c r="O9" i="1"/>
  <c r="J9" i="1"/>
  <c r="I9" i="1"/>
  <c r="J6" i="1"/>
  <c r="K6" i="1"/>
  <c r="L6" i="1"/>
  <c r="M6" i="1"/>
  <c r="N6" i="1"/>
  <c r="O6" i="1"/>
  <c r="I6" i="1"/>
  <c r="I7" i="1" s="1"/>
  <c r="J7" i="1" s="1"/>
  <c r="K7" i="1" s="1"/>
  <c r="L7" i="1" s="1"/>
  <c r="M7" i="1" s="1"/>
  <c r="N7" i="1" s="1"/>
  <c r="O7" i="1" s="1"/>
  <c r="J4" i="1"/>
  <c r="K4" i="1" s="1"/>
  <c r="L4" i="1" s="1"/>
  <c r="M4" i="1" s="1"/>
  <c r="N4" i="1" s="1"/>
  <c r="O4" i="1" s="1"/>
  <c r="I4" i="1"/>
  <c r="J17" i="1" l="1"/>
  <c r="E12" i="1"/>
  <c r="O17" i="1"/>
  <c r="O16" i="1"/>
  <c r="M17" i="1"/>
  <c r="M16" i="1"/>
  <c r="L16" i="1"/>
  <c r="K16" i="1"/>
  <c r="N17" i="1"/>
  <c r="N16" i="1"/>
  <c r="E11" i="1"/>
  <c r="E13" i="1" l="1"/>
</calcChain>
</file>

<file path=xl/sharedStrings.xml><?xml version="1.0" encoding="utf-8"?>
<sst xmlns="http://schemas.openxmlformats.org/spreadsheetml/2006/main" count="52" uniqueCount="41">
  <si>
    <t>Показатель</t>
  </si>
  <si>
    <t>PV</t>
  </si>
  <si>
    <t>EV</t>
  </si>
  <si>
    <t>AC</t>
  </si>
  <si>
    <t>BAC</t>
  </si>
  <si>
    <t>CV</t>
  </si>
  <si>
    <t>SV</t>
  </si>
  <si>
    <t>CPI</t>
  </si>
  <si>
    <t>SPI</t>
  </si>
  <si>
    <t>VAC</t>
  </si>
  <si>
    <t>EAC</t>
  </si>
  <si>
    <t>ETC</t>
  </si>
  <si>
    <t>Расчет</t>
  </si>
  <si>
    <t>Ответ</t>
  </si>
  <si>
    <t>Вывод</t>
  </si>
  <si>
    <t>P</t>
  </si>
  <si>
    <t>Done (%)</t>
  </si>
  <si>
    <t>E</t>
  </si>
  <si>
    <t>A</t>
  </si>
  <si>
    <t>Отставание от бюджета</t>
  </si>
  <si>
    <t>Отставание от расписания</t>
  </si>
  <si>
    <t>Этап</t>
  </si>
  <si>
    <t>Последнее значение PV</t>
  </si>
  <si>
    <t>EV-AC</t>
  </si>
  <si>
    <t>EV-PV</t>
  </si>
  <si>
    <t>EV/AC</t>
  </si>
  <si>
    <t>EV/PV</t>
  </si>
  <si>
    <t>BAC-EAC</t>
  </si>
  <si>
    <t>BAC/CPI</t>
  </si>
  <si>
    <t>EAC-AC</t>
  </si>
  <si>
    <t>Плановый объем</t>
  </si>
  <si>
    <t>Фактическая стоимость</t>
  </si>
  <si>
    <t>Освоенный объем</t>
  </si>
  <si>
    <t>Общий бюджет</t>
  </si>
  <si>
    <t>Отклонение от стоимости</t>
  </si>
  <si>
    <t>Отклонение по срокам</t>
  </si>
  <si>
    <t>Индекс выполнения стоимости</t>
  </si>
  <si>
    <t>Индекс выполнения рисков</t>
  </si>
  <si>
    <t>Прогноз по завершении</t>
  </si>
  <si>
    <t>Прозноз до завершения</t>
  </si>
  <si>
    <t>Расход бюджета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</si>
</sst>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Sheet1!$H$4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Sheet1!$I$2:$O$2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Sheet1!$I$4:$O$4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7500</c:v>
                </c:pt>
                <c:pt idx="3">
                  <c:v>11100</c:v>
                </c:pt>
                <c:pt idx="4">
                  <c:v>11600</c:v>
                </c:pt>
                <c:pt idx="5">
                  <c:v>12600</c:v>
                </c:pt>
                <c:pt idx="6">
                  <c:v>12750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B-483A-96A2-804E127210A8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EV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Sheet1!$I$2:$O$2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Sheet1!$I$7:$O$7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7500</c:v>
                </c:pt>
                <c:pt idx="3">
                  <c:v>10020</c:v>
                </c:pt>
                <c:pt idx="4">
                  <c:v>10320</c:v>
                </c:pt>
                <c:pt idx="5">
                  <c:v>10420</c:v>
                </c:pt>
                <c:pt idx="6">
                  <c:v>10570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B-483A-96A2-804E127210A8}"/>
            </c:ext>
          </c:extLst>
        </c:ser>
        <c:ser>
          <c:idx val="6"/>
          <c:order val="6"/>
          <c:tx>
            <c:strRef>
              <c:f>Sheet1!$H$9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Sheet1!$I$2:$O$2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Sheet1!$I$9:$O$9</c:f>
              <c:numCache>
                <c:formatCode>General</c:formatCode>
                <c:ptCount val="7"/>
                <c:pt idx="0">
                  <c:v>800</c:v>
                </c:pt>
                <c:pt idx="1">
                  <c:v>2300</c:v>
                </c:pt>
                <c:pt idx="2">
                  <c:v>7800</c:v>
                </c:pt>
                <c:pt idx="3">
                  <c:v>10800</c:v>
                </c:pt>
                <c:pt idx="4">
                  <c:v>11200</c:v>
                </c:pt>
                <c:pt idx="5">
                  <c:v>11700</c:v>
                </c:pt>
                <c:pt idx="6">
                  <c:v>11850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B-483A-96A2-804E1272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643776"/>
        <c:axId val="110464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Sheet1!$I$3:$O$3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5000</c:v>
                      </c:pt>
                      <c:pt idx="3">
                        <c:v>3600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DB-483A-96A2-804E127210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</c15:sqref>
                        </c15:formulaRef>
                      </c:ext>
                    </c:extLst>
                    <c:strCache>
                      <c:ptCount val="1"/>
                      <c:pt idx="0">
                        <c:v>Done (%)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Sheet1!$I$5:$O$5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70</c:v>
                      </c:pt>
                      <c:pt idx="4">
                        <c:v>60</c:v>
                      </c:pt>
                      <c:pt idx="5">
                        <c:v>10</c:v>
                      </c:pt>
                      <c:pt idx="6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DB-483A-96A2-804E127210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Sheet1!$I$6:$O$6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1500</c:v>
                      </c:pt>
                      <c:pt idx="2">
                        <c:v>5000</c:v>
                      </c:pt>
                      <c:pt idx="3">
                        <c:v>2520</c:v>
                      </c:pt>
                      <c:pt idx="4">
                        <c:v>300</c:v>
                      </c:pt>
                      <c:pt idx="5">
                        <c:v>100</c:v>
                      </c:pt>
                      <c:pt idx="6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DB-483A-96A2-804E127210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800</c:v>
                      </c:pt>
                      <c:pt idx="1">
                        <c:v>1500</c:v>
                      </c:pt>
                      <c:pt idx="2">
                        <c:v>5500</c:v>
                      </c:pt>
                      <c:pt idx="3">
                        <c:v>3000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DB-483A-96A2-804E127210A8}"/>
                  </c:ext>
                </c:extLst>
              </c15:ser>
            </c15:filteredLineSeries>
          </c:ext>
        </c:extLst>
      </c:lineChart>
      <c:catAx>
        <c:axId val="11046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646272"/>
        <c:crosses val="autoZero"/>
        <c:auto val="1"/>
        <c:lblAlgn val="ctr"/>
        <c:lblOffset val="100"/>
        <c:noMultiLvlLbl val="0"/>
      </c:catAx>
      <c:valAx>
        <c:axId val="110464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6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333587</xdr:colOff>
      <xdr:row>17</xdr:row>
      <xdr:rowOff>12124</xdr:rowOff>
    </xdr:from>
    <xdr:to>
      <xdr:col>16</xdr:col>
      <xdr:colOff>102608</xdr:colOff>
      <xdr:row>39</xdr:row>
      <xdr:rowOff>131184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BEFF50B-395B-4AEE-996C-3857291E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7"/>
  <sheetViews>
    <sheetView tabSelected="1" zoomScaleNormal="100" workbookViewId="0">
      <selection activeCell="B19" sqref="B19"/>
    </sheetView>
  </sheetViews>
  <sheetFormatPr defaultRowHeight="15" x14ac:dyDescent="0.25"/>
  <cols>
    <col min="1" max="1" width="31.7109375" customWidth="1"/>
    <col min="2" max="2" width="11.42578125" customWidth="1"/>
    <col min="3" max="3" width="23" customWidth="1"/>
    <col min="4" max="4" width="11.5703125" customWidth="1"/>
    <col min="5" max="5" width="27.7109375" customWidth="1"/>
    <col min="6" max="6" width="10.140625" customWidth="1"/>
    <col min="7" max="7" width="9.85546875" customWidth="1"/>
  </cols>
  <sheetData>
    <row r="2" spans="1:15" x14ac:dyDescent="0.25">
      <c r="B2" t="s">
        <v>0</v>
      </c>
      <c r="C2" t="s">
        <v>12</v>
      </c>
      <c r="D2" t="s">
        <v>13</v>
      </c>
      <c r="E2" t="s">
        <v>14</v>
      </c>
      <c r="H2" t="s">
        <v>21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25">
      <c r="A3" t="s">
        <v>30</v>
      </c>
      <c r="B3" t="s">
        <v>1</v>
      </c>
      <c r="D3">
        <f>O4</f>
        <v>12750</v>
      </c>
      <c r="H3" t="s">
        <v>15</v>
      </c>
      <c r="I3">
        <v>1000</v>
      </c>
      <c r="J3">
        <v>1500</v>
      </c>
      <c r="K3">
        <v>5000</v>
      </c>
      <c r="L3">
        <v>3600</v>
      </c>
      <c r="M3">
        <v>500</v>
      </c>
      <c r="N3">
        <v>1000</v>
      </c>
      <c r="O3">
        <v>150</v>
      </c>
    </row>
    <row r="4" spans="1:15" x14ac:dyDescent="0.25">
      <c r="A4" t="s">
        <v>32</v>
      </c>
      <c r="B4" t="s">
        <v>2</v>
      </c>
      <c r="D4">
        <f>O7</f>
        <v>10570</v>
      </c>
      <c r="E4" t="s">
        <v>20</v>
      </c>
      <c r="H4" t="s">
        <v>1</v>
      </c>
      <c r="I4">
        <f>I3</f>
        <v>1000</v>
      </c>
      <c r="J4">
        <f t="shared" ref="J4:O4" si="0">I4+J3</f>
        <v>2500</v>
      </c>
      <c r="K4">
        <f t="shared" si="0"/>
        <v>7500</v>
      </c>
      <c r="L4">
        <f t="shared" si="0"/>
        <v>11100</v>
      </c>
      <c r="M4">
        <f t="shared" si="0"/>
        <v>11600</v>
      </c>
      <c r="N4">
        <f t="shared" si="0"/>
        <v>12600</v>
      </c>
      <c r="O4">
        <f t="shared" si="0"/>
        <v>12750</v>
      </c>
    </row>
    <row r="5" spans="1:15" x14ac:dyDescent="0.25">
      <c r="A5" t="s">
        <v>31</v>
      </c>
      <c r="B5" t="s">
        <v>3</v>
      </c>
      <c r="D5">
        <f>O9</f>
        <v>11850</v>
      </c>
      <c r="E5" t="s">
        <v>19</v>
      </c>
      <c r="H5" t="s">
        <v>16</v>
      </c>
      <c r="I5">
        <v>100</v>
      </c>
      <c r="J5">
        <v>100</v>
      </c>
      <c r="K5">
        <v>100</v>
      </c>
      <c r="L5">
        <v>70</v>
      </c>
      <c r="M5">
        <v>60</v>
      </c>
      <c r="N5">
        <v>10</v>
      </c>
      <c r="O5">
        <v>100</v>
      </c>
    </row>
    <row r="6" spans="1:15" x14ac:dyDescent="0.25">
      <c r="A6" t="s">
        <v>33</v>
      </c>
      <c r="B6" t="s">
        <v>4</v>
      </c>
      <c r="C6" t="s">
        <v>22</v>
      </c>
      <c r="D6">
        <f>I14</f>
        <v>12750</v>
      </c>
      <c r="H6" t="s">
        <v>17</v>
      </c>
      <c r="I6">
        <f t="shared" ref="I6:O6" si="1">I3*I5/100</f>
        <v>1000</v>
      </c>
      <c r="J6">
        <f t="shared" si="1"/>
        <v>1500</v>
      </c>
      <c r="K6">
        <f t="shared" si="1"/>
        <v>5000</v>
      </c>
      <c r="L6">
        <f t="shared" si="1"/>
        <v>2520</v>
      </c>
      <c r="M6">
        <f t="shared" si="1"/>
        <v>300</v>
      </c>
      <c r="N6">
        <f t="shared" si="1"/>
        <v>100</v>
      </c>
      <c r="O6">
        <f t="shared" si="1"/>
        <v>150</v>
      </c>
    </row>
    <row r="7" spans="1:15" x14ac:dyDescent="0.25">
      <c r="A7" t="s">
        <v>34</v>
      </c>
      <c r="B7" t="s">
        <v>5</v>
      </c>
      <c r="C7" t="s">
        <v>23</v>
      </c>
      <c r="D7">
        <f>O10</f>
        <v>-1280</v>
      </c>
      <c r="E7" t="str">
        <f>IF(D7&lt;0, "Перерасход бюджет", "Недорасхот бюджета")</f>
        <v>Перерасход бюджет</v>
      </c>
      <c r="H7" t="s">
        <v>2</v>
      </c>
      <c r="I7">
        <f>I6</f>
        <v>1000</v>
      </c>
      <c r="J7">
        <f>I7+J6</f>
        <v>2500</v>
      </c>
      <c r="K7">
        <f t="shared" ref="K7:O7" si="2">J7+K6</f>
        <v>7500</v>
      </c>
      <c r="L7">
        <f t="shared" si="2"/>
        <v>10020</v>
      </c>
      <c r="M7">
        <f t="shared" si="2"/>
        <v>10320</v>
      </c>
      <c r="N7">
        <f t="shared" si="2"/>
        <v>10420</v>
      </c>
      <c r="O7">
        <f t="shared" si="2"/>
        <v>10570</v>
      </c>
    </row>
    <row r="8" spans="1:15" x14ac:dyDescent="0.25">
      <c r="A8" t="s">
        <v>35</v>
      </c>
      <c r="B8" t="s">
        <v>6</v>
      </c>
      <c r="C8" t="s">
        <v>24</v>
      </c>
      <c r="D8">
        <f>O11</f>
        <v>-2180</v>
      </c>
      <c r="E8" t="str">
        <f>IF(D8&lt;0,"Отставание от расписания","Опережение расписания")</f>
        <v>Отставание от расписания</v>
      </c>
      <c r="H8" t="s">
        <v>18</v>
      </c>
      <c r="I8">
        <v>800</v>
      </c>
      <c r="J8">
        <v>1500</v>
      </c>
      <c r="K8">
        <v>5500</v>
      </c>
      <c r="L8">
        <v>3000</v>
      </c>
      <c r="M8">
        <v>400</v>
      </c>
      <c r="N8">
        <v>500</v>
      </c>
      <c r="O8">
        <v>150</v>
      </c>
    </row>
    <row r="9" spans="1:15" x14ac:dyDescent="0.25">
      <c r="A9" t="s">
        <v>36</v>
      </c>
      <c r="B9" t="s">
        <v>7</v>
      </c>
      <c r="C9" t="s">
        <v>25</v>
      </c>
      <c r="D9">
        <f>ROUND(O12, 2)</f>
        <v>0.89</v>
      </c>
      <c r="E9" t="str">
        <f>_xlfn.TEXTJOIN(" ",TRUE, "Эффективность ", ROUND(O12*100, 2), "%")</f>
        <v>Эффективность  89,2 %</v>
      </c>
      <c r="H9" t="s">
        <v>3</v>
      </c>
      <c r="I9">
        <f>I8</f>
        <v>800</v>
      </c>
      <c r="J9">
        <f>I9+J8</f>
        <v>2300</v>
      </c>
      <c r="K9">
        <f t="shared" ref="K9:O9" si="3">J9+K8</f>
        <v>7800</v>
      </c>
      <c r="L9">
        <f t="shared" si="3"/>
        <v>10800</v>
      </c>
      <c r="M9">
        <f t="shared" si="3"/>
        <v>11200</v>
      </c>
      <c r="N9">
        <f t="shared" si="3"/>
        <v>11700</v>
      </c>
      <c r="O9">
        <f t="shared" si="3"/>
        <v>11850</v>
      </c>
    </row>
    <row r="10" spans="1:15" x14ac:dyDescent="0.25">
      <c r="A10" t="s">
        <v>37</v>
      </c>
      <c r="B10" t="s">
        <v>8</v>
      </c>
      <c r="C10" t="s">
        <v>26</v>
      </c>
      <c r="D10">
        <f>ROUND(O13, 2)</f>
        <v>0.83</v>
      </c>
      <c r="E10" t="str">
        <f>_xlfn.TEXTJOIN(" ",TRUE, "Выполнено ", ROUND(O13*100, 2), "% работ")</f>
        <v>Выполнено  82,9 % работ</v>
      </c>
      <c r="H10" t="s">
        <v>5</v>
      </c>
      <c r="I10">
        <f>I7-I9</f>
        <v>200</v>
      </c>
      <c r="J10">
        <f t="shared" ref="J10:O10" si="4">J7-J9</f>
        <v>200</v>
      </c>
      <c r="K10">
        <f t="shared" si="4"/>
        <v>-300</v>
      </c>
      <c r="L10">
        <f t="shared" si="4"/>
        <v>-780</v>
      </c>
      <c r="M10">
        <f t="shared" si="4"/>
        <v>-880</v>
      </c>
      <c r="N10">
        <f t="shared" si="4"/>
        <v>-1280</v>
      </c>
      <c r="O10">
        <f t="shared" si="4"/>
        <v>-1280</v>
      </c>
    </row>
    <row r="11" spans="1:15" x14ac:dyDescent="0.25">
      <c r="A11" t="s">
        <v>40</v>
      </c>
      <c r="B11" t="s">
        <v>9</v>
      </c>
      <c r="C11" t="s">
        <v>27</v>
      </c>
      <c r="D11">
        <f>ROUND(O16, 2)</f>
        <v>-1543.99</v>
      </c>
      <c r="E11" t="str">
        <f>_xlfn.TEXTJOIN(" ",TRUE, "Перерасход бюджета: ", ROUND(O16 *-1, 0))</f>
        <v>Перерасход бюджета:  1544</v>
      </c>
      <c r="H11" t="s">
        <v>6</v>
      </c>
      <c r="I11">
        <f>I7-I4</f>
        <v>0</v>
      </c>
      <c r="J11">
        <f t="shared" ref="J11:O11" si="5">J7-J4</f>
        <v>0</v>
      </c>
      <c r="K11">
        <f t="shared" si="5"/>
        <v>0</v>
      </c>
      <c r="L11">
        <f t="shared" si="5"/>
        <v>-1080</v>
      </c>
      <c r="M11">
        <f t="shared" si="5"/>
        <v>-1280</v>
      </c>
      <c r="N11">
        <f t="shared" si="5"/>
        <v>-2180</v>
      </c>
      <c r="O11">
        <f t="shared" si="5"/>
        <v>-2180</v>
      </c>
    </row>
    <row r="12" spans="1:15" x14ac:dyDescent="0.25">
      <c r="A12" t="s">
        <v>38</v>
      </c>
      <c r="B12" t="s">
        <v>10</v>
      </c>
      <c r="C12" t="s">
        <v>28</v>
      </c>
      <c r="D12">
        <f>ROUND(O15, 2)</f>
        <v>14293.99</v>
      </c>
      <c r="E12" t="str">
        <f>_xlfn.TEXTJOIN(" ",TRUE, "Проект будет стоить: ", ROUND(O15, 0))</f>
        <v>Проект будет стоить:  14294</v>
      </c>
      <c r="H12" t="s">
        <v>7</v>
      </c>
      <c r="I12">
        <f>I7/I9</f>
        <v>1.25</v>
      </c>
      <c r="J12">
        <f t="shared" ref="J12:O12" si="6">J7/J9</f>
        <v>1.0869565217391304</v>
      </c>
      <c r="K12">
        <f t="shared" si="6"/>
        <v>0.96153846153846156</v>
      </c>
      <c r="L12">
        <f t="shared" si="6"/>
        <v>0.92777777777777781</v>
      </c>
      <c r="M12">
        <f t="shared" si="6"/>
        <v>0.92142857142857137</v>
      </c>
      <c r="N12">
        <f t="shared" si="6"/>
        <v>0.89059829059829054</v>
      </c>
      <c r="O12">
        <f t="shared" si="6"/>
        <v>0.89198312236286925</v>
      </c>
    </row>
    <row r="13" spans="1:15" x14ac:dyDescent="0.25">
      <c r="A13" t="s">
        <v>39</v>
      </c>
      <c r="B13" t="s">
        <v>11</v>
      </c>
      <c r="C13" t="s">
        <v>29</v>
      </c>
      <c r="D13">
        <f>ROUND(O17, 2)</f>
        <v>2443.9899999999998</v>
      </c>
      <c r="E13" t="str">
        <f>_xlfn.TEXTJOIN(" ",TRUE, "Остаток стоимости: ", ROUND(O17, 0))</f>
        <v>Остаток стоимости:  2444</v>
      </c>
      <c r="H13" t="s">
        <v>8</v>
      </c>
      <c r="I13">
        <f>I7/I4</f>
        <v>1</v>
      </c>
      <c r="J13">
        <f t="shared" ref="J13:O13" si="7">J7/J4</f>
        <v>1</v>
      </c>
      <c r="K13">
        <f t="shared" si="7"/>
        <v>1</v>
      </c>
      <c r="L13">
        <f t="shared" si="7"/>
        <v>0.9027027027027027</v>
      </c>
      <c r="M13">
        <f t="shared" si="7"/>
        <v>0.8896551724137931</v>
      </c>
      <c r="N13">
        <f t="shared" si="7"/>
        <v>0.82698412698412693</v>
      </c>
      <c r="O13">
        <f t="shared" si="7"/>
        <v>0.82901960784313722</v>
      </c>
    </row>
    <row r="14" spans="1:15" x14ac:dyDescent="0.25">
      <c r="H14" t="s">
        <v>4</v>
      </c>
      <c r="I14" s="1">
        <f>O4</f>
        <v>12750</v>
      </c>
      <c r="J14" s="1"/>
      <c r="K14" s="1"/>
      <c r="L14" s="1"/>
      <c r="M14" s="1"/>
      <c r="N14" s="1"/>
      <c r="O14" s="1"/>
    </row>
    <row r="15" spans="1:15" x14ac:dyDescent="0.25">
      <c r="H15" t="s">
        <v>10</v>
      </c>
      <c r="I15">
        <f>$I$14/I12</f>
        <v>10200</v>
      </c>
      <c r="J15">
        <f t="shared" ref="J15:O15" si="8">$I$14/J12</f>
        <v>11730</v>
      </c>
      <c r="K15">
        <f t="shared" si="8"/>
        <v>13260</v>
      </c>
      <c r="L15">
        <f t="shared" si="8"/>
        <v>13742.514970059879</v>
      </c>
      <c r="M15">
        <f t="shared" si="8"/>
        <v>13837.209302325582</v>
      </c>
      <c r="N15">
        <f t="shared" si="8"/>
        <v>14316.218809980806</v>
      </c>
      <c r="O15">
        <f t="shared" si="8"/>
        <v>14293.99243140965</v>
      </c>
    </row>
    <row r="16" spans="1:15" x14ac:dyDescent="0.25">
      <c r="H16" t="s">
        <v>9</v>
      </c>
      <c r="I16">
        <f>$I$14-I15</f>
        <v>2550</v>
      </c>
      <c r="J16">
        <f t="shared" ref="J16:O16" si="9">$I$14-J15</f>
        <v>1020</v>
      </c>
      <c r="K16">
        <f t="shared" si="9"/>
        <v>-510</v>
      </c>
      <c r="L16">
        <f t="shared" si="9"/>
        <v>-992.51497005987949</v>
      </c>
      <c r="M16">
        <f t="shared" si="9"/>
        <v>-1087.209302325582</v>
      </c>
      <c r="N16">
        <f t="shared" si="9"/>
        <v>-1566.2188099808063</v>
      </c>
      <c r="O16">
        <f t="shared" si="9"/>
        <v>-1543.9924314096497</v>
      </c>
    </row>
    <row r="17" spans="8:15" x14ac:dyDescent="0.25">
      <c r="H17" t="s">
        <v>11</v>
      </c>
      <c r="I17">
        <f>I15-I9</f>
        <v>9400</v>
      </c>
      <c r="J17">
        <f t="shared" ref="J17:O17" si="10">J15-J9</f>
        <v>9430</v>
      </c>
      <c r="K17">
        <f t="shared" si="10"/>
        <v>5460</v>
      </c>
      <c r="L17">
        <f t="shared" si="10"/>
        <v>2942.5149700598795</v>
      </c>
      <c r="M17">
        <f t="shared" si="10"/>
        <v>2637.209302325582</v>
      </c>
      <c r="N17">
        <f t="shared" si="10"/>
        <v>2616.2188099808063</v>
      </c>
      <c r="O17">
        <f t="shared" si="10"/>
        <v>2443.9924314096497</v>
      </c>
    </row>
  </sheetData>
  <mergeCells count="1">
    <mergeCell ref="I14:O14"/>
  </mergeCells>
  <pageMargins left="0.7" right="0.7" top="0.75" bottom="0.75" header="0.3" footer="0.3"/>
  <pageSetup paperSize="9" orientation="portrait" r:id="rId1"/>
  <ignoredErrors>
    <ignoredError sqref="D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Гордеев</cp:lastModifiedBy>
  <dcterms:created xsi:type="dcterms:W3CDTF">2015-06-05T18:17:20Z</dcterms:created>
  <dcterms:modified xsi:type="dcterms:W3CDTF">2024-06-14T10:30:50Z</dcterms:modified>
</cp:coreProperties>
</file>