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\Desktop\Biomed Forms\PMS sample NPDC\"/>
    </mc:Choice>
  </mc:AlternateContent>
  <bookViews>
    <workbookView xWindow="-120" yWindow="-120" windowWidth="29040" windowHeight="15840" activeTab="2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42" i="1" l="1"/>
  <c r="C41" i="1"/>
  <c r="C40" i="1"/>
  <c r="C39" i="1"/>
  <c r="C38" i="1"/>
  <c r="C36" i="1"/>
  <c r="C35" i="1"/>
  <c r="C33" i="1"/>
  <c r="C32" i="1"/>
  <c r="C31" i="1"/>
  <c r="C30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<sst xmlns="http://schemas.openxmlformats.org/spreadsheetml/2006/main" count="2903" uniqueCount="572">
  <si>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</si>
  <si>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</si>
  <si>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</si>
  <si>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</si>
  <si>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</si>
  <si>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</si>
  <si>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</si>
  <si>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</si>
  <si>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</si>
  <si>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</si>
  <si>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</si>
  <si>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</si>
  <si>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</si>
  <si>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</si>
  <si>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</si>
  <si>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</si>
  <si>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</si>
  <si>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</si>
  <si>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</si>
  <si>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</si>
  <si>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</si>
  <si>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</si>
  <si>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</si>
  <si>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</si>
  <si>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</si>
  <si>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</si>
  <si>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</si>
  <si>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</si>
  <si>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</si>
  <si>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</si>
  <si>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</si>
  <si>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</si>
  <si>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</si>
  <si>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</si>
  <si>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</si>
  <si>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</si>
  <si>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</si>
  <si>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</si>
  <si>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</si>
  <si>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</si>
  <si>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</si>
  <si>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</si>
  <si>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</si>
  <si>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</si>
  <si>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</si>
  <si>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</si>
  <si>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</si>
  <si>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</si>
  <si>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</si>
  <si>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</si>
  <si>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</si>
  <si>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</si>
  <si>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</si>
  <si>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</si>
  <si>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</si>
  <si>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</si>
  <si>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</si>
  <si>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</si>
  <si>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</si>
  <si>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</si>
  <si>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</si>
  <si>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</si>
  <si>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</si>
  <si>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</si>
  <si>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</si>
  <si>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</si>
  <si>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</si>
  <si>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</si>
  <si>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</si>
  <si>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</si>
  <si>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</si>
  <si>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</si>
  <si>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</si>
  <si>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</si>
  <si>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</si>
  <si>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</si>
  <si>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</si>
  <si>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</si>
  <si>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</si>
  <si>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</si>
  <si>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</si>
  <si>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</si>
  <si>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</si>
  <si>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</si>
  <si>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</si>
  <si>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</si>
  <si>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</si>
  <si>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</si>
  <si>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</si>
  <si>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</si>
  <si>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</si>
  <si>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</si>
  <si>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</si>
  <si>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</si>
  <si>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</si>
  <si>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</si>
  <si>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</si>
  <si>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</si>
  <si>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</si>
  <si>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</si>
  <si>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</si>
  <si>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</si>
  <si>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</si>
  <si>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</si>
  <si>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</si>
  <si>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</si>
  <si>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</si>
  <si>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</si>
  <si>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</si>
  <si>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</si>
  <si>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</si>
  <si>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</si>
  <si>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</si>
  <si>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</si>
  <si>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</si>
  <si>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</si>
  <si>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</si>
  <si>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</si>
  <si>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</si>
  <si>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</si>
  <si>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</si>
  <si>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</si>
  <si>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</si>
  <si>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</si>
  <si>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</si>
  <si>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</si>
  <si>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</si>
  <si>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</si>
  <si>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</si>
  <si>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</si>
  <si>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</si>
  <si>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</si>
  <si>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</si>
  <si>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</si>
  <si>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</si>
  <si>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</si>
  <si>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</si>
  <si>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</si>
  <si>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</si>
  <si>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</si>
  <si>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</si>
  <si>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</si>
  <si>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</si>
  <si>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</si>
  <si>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</si>
  <si>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</si>
  <si>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</si>
  <si>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</si>
  <si>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</si>
  <si>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</si>
  <si>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</si>
  <si>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</si>
  <si>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</si>
  <si>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</si>
  <si>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</si>
  <si>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</si>
  <si>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</si>
  <si>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</si>
  <si>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</si>
  <si>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</si>
  <si>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</si>
  <si>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</si>
  <si>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</si>
  <si>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</si>
  <si>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</si>
  <si>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</si>
  <si>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</si>
  <si>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</si>
  <si>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</si>
  <si>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</si>
  <si>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</si>
  <si>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</si>
  <si>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</si>
  <si>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</si>
  <si>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</si>
  <si>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</si>
  <si>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</si>
  <si>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</si>
  <si>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</si>
  <si>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</si>
  <si>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</si>
  <si>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</si>
  <si>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</si>
  <si>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</si>
  <si>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</si>
  <si>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</si>
  <si>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</si>
  <si>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</si>
  <si>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</si>
  <si>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</si>
  <si>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</si>
  <si>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</si>
  <si>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</si>
  <si>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</si>
  <si>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</si>
  <si>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</si>
  <si>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</si>
  <si>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</si>
  <si>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</si>
  <si>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</si>
  <si>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</si>
  <si>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</si>
  <si>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</si>
  <si>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</si>
  <si>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</si>
  <si>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</si>
  <si>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</si>
  <si>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</si>
  <si>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</si>
  <si>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</si>
  <si>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</si>
  <si>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</si>
  <si>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</si>
  <si>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</si>
  <si>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</si>
  <si>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</si>
  <si>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</si>
  <si>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</si>
  <si>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</si>
  <si>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</si>
  <si>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</si>
  <si>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</si>
  <si>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</si>
  <si>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</si>
  <si>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</si>
  <si>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</si>
  <si>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</si>
  <si>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</si>
  <si>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</si>
  <si>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</si>
  <si>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</si>
  <si>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</si>
  <si>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</si>
  <si>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</si>
  <si>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</si>
  <si>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</si>
  <si>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</si>
  <si>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</si>
  <si>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</si>
  <si>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</si>
  <si>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</si>
  <si>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</si>
  <si>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</si>
  <si>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</si>
  <si>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</si>
  <si>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</si>
  <si>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</si>
  <si>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</si>
  <si>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</si>
  <si>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</si>
  <si>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</si>
  <si>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</si>
  <si>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</si>
  <si>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</si>
  <si>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</si>
  <si>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</si>
  <si>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</si>
  <si>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</si>
  <si>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</si>
  <si>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</si>
  <si>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</si>
  <si>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</si>
  <si>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</si>
  <si>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</si>
  <si>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</si>
  <si>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</si>
  <si>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</si>
  <si>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</si>
  <si>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</si>
  <si>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</si>
  <si>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</si>
  <si>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</si>
  <si>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</si>
  <si>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</si>
  <si>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</si>
  <si>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</si>
  <si>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</si>
  <si>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</si>
  <si>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</si>
  <si>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</si>
  <si>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</si>
  <si>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</si>
  <si>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</si>
  <si>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</si>
  <si>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</si>
  <si>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</si>
  <si>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</si>
  <si>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</si>
  <si>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</si>
  <si>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</si>
  <si>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</si>
  <si>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</si>
  <si>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</si>
  <si>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</si>
  <si>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</si>
  <si>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</si>
  <si>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</si>
  <si>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</si>
  <si>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</si>
  <si>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</si>
  <si>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</si>
  <si>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</si>
  <si>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</si>
  <si>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</si>
  <si>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</si>
  <si>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</si>
  <si>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</si>
  <si>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</si>
  <si>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</si>
  <si>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</si>
  <si>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</si>
  <si>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</si>
  <si>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</si>
  <si>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</si>
  <si>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</si>
  <si>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</si>
  <si>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</si>
  <si>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</si>
  <si>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</si>
  <si>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</si>
  <si>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</si>
  <si>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</si>
  <si>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</si>
  <si>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</si>
  <si>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</si>
  <si>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</si>
  <si>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</si>
  <si>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</si>
  <si>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</si>
  <si>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</si>
  <si>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</si>
  <si>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</si>
  <si>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</si>
  <si>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</si>
  <si>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</si>
  <si>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</si>
  <si>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</si>
  <si>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</si>
  <si>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</si>
  <si>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</si>
  <si>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</si>
  <si>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</si>
  <si>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</si>
  <si>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</si>
  <si>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</si>
  <si>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</si>
  <si>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</si>
  <si>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</si>
  <si>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</si>
  <si>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</si>
  <si>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</si>
  <si>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</si>
  <si>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</si>
  <si>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</si>
  <si>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</si>
  <si>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</si>
  <si>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</si>
  <si>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</si>
  <si>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</si>
  <si>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</si>
  <si>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</si>
  <si>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</si>
  <si>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</si>
  <si>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</si>
  <si>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</si>
  <si>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</si>
  <si>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</si>
  <si>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</si>
  <si>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</si>
  <si>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</si>
  <si>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</si>
  <si>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</si>
  <si>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</si>
  <si>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</si>
  <si>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</si>
  <si>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</si>
  <si>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</si>
  <si>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</si>
  <si>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</si>
  <si>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</si>
  <si>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</si>
  <si>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</si>
  <si>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</si>
  <si>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</si>
  <si>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</si>
  <si>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</si>
  <si>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</si>
  <si>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</si>
  <si>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</si>
  <si>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</si>
  <si>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</si>
  <si>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</si>
  <si>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</si>
  <si>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</si>
  <si>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</si>
  <si>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</si>
  <si>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</si>
  <si>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</si>
  <si>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</si>
  <si>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</si>
  <si>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</si>
  <si>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</si>
  <si>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</si>
  <si>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</si>
  <si>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</si>
  <si>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</si>
  <si>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</si>
  <si>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</si>
  <si>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</si>
  <si>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</si>
  <si>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</si>
  <si>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</si>
  <si>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</si>
  <si>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</si>
  <si>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</si>
  <si>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</si>
  <si>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</si>
  <si>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</si>
  <si>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</si>
  <si>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</si>
  <si>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</si>
  <si>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</si>
  <si>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</si>
  <si>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</si>
  <si>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</si>
  <si>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</si>
  <si>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</si>
  <si>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</si>
  <si>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</si>
  <si>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</si>
  <si>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</si>
  <si>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</si>
  <si>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</si>
  <si>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</si>
  <si>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</si>
  <si>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</si>
  <si>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</si>
  <si>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</si>
  <si>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</si>
  <si>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</si>
  <si>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</si>
  <si>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</si>
  <si>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</si>
  <si>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</si>
  <si>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</si>
  <si>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</si>
  <si>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</si>
  <si>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</si>
  <si>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</si>
  <si>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</si>
  <si>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</si>
  <si>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</si>
  <si>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</si>
  <si>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</si>
  <si>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</si>
  <si>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</si>
  <si>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</si>
  <si>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</si>
  <si>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</si>
  <si>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</si>
  <si>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</si>
  <si>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</si>
  <si>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</si>
  <si>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</si>
  <si>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</si>
  <si>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</si>
  <si>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</si>
  <si>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</si>
  <si>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</si>
  <si>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</si>
  <si>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</si>
  <si>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</si>
  <si>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</si>
  <si>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</si>
  <si>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</si>
  <si>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</si>
  <si>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</si>
  <si>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</si>
  <si>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</si>
  <si>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</si>
  <si>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</si>
  <si>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</si>
  <si>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</si>
  <si>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</si>
  <si>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</si>
  <si>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</si>
  <si>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</si>
  <si>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</si>
  <si>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</si>
  <si>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</si>
  <si>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</si>
  <si>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</si>
  <si>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</si>
  <si>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</si>
  <si>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</si>
  <si>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</si>
  <si>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</si>
  <si>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</si>
  <si>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</si>
  <si>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</si>
  <si>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</si>
  <si>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</si>
  <si>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</si>
  <si>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</si>
  <si>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</si>
  <si>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</si>
  <si>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</si>
  <si>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</si>
  <si>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</si>
  <si>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</si>
  <si>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</si>
  <si>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</si>
  <si>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</si>
  <si>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</si>
  <si>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</si>
  <si>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</si>
  <si>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</si>
  <si>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</si>
  <si>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</si>
  <si>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</si>
  <si>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</si>
  <si>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</si>
  <si>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</si>
  <si>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</si>
  <si>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</si>
  <si>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</si>
  <si>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</si>
  <si>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</si>
  <si>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</si>
  <si>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</si>
  <si>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</si>
  <si>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</si>
  <si>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</si>
  <si>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</si>
  <si>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</si>
  <si>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</si>
  <si>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</si>
  <si>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</si>
  <si>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</si>
  <si>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</si>
  <si>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</si>
  <si>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</si>
  <si>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</si>
  <si>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</si>
  <si>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</si>
  <si>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</si>
  <si>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</si>
  <si>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</si>
  <si>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</si>
  <si>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</si>
  <si>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</si>
  <si>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</si>
  <si>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</si>
  <si>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</si>
  <si>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</si>
  <si>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</si>
  <si>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</si>
  <si>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</si>
  <si>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</si>
  <si>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Medtronic Physio-Control</t>
  </si>
  <si>
    <t>Lifepak 9</t>
  </si>
  <si>
    <t>001</t>
  </si>
  <si>
    <t>✔</t>
  </si>
  <si>
    <t>00001559</t>
  </si>
  <si>
    <t>NPDC-Dialysis-2023-</t>
  </si>
  <si>
    <t>BTSI-NPDC-2024</t>
  </si>
  <si>
    <t xml:space="preserve">Good </t>
  </si>
  <si>
    <t>Good</t>
  </si>
  <si>
    <t>Cleaning Kit</t>
  </si>
  <si>
    <t>No printer Module</t>
  </si>
  <si>
    <t xml:space="preserve">Pacemaker Analyzer </t>
  </si>
  <si>
    <t xml:space="preserve">SN: PH17030753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</si>
</sst>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rgb="FFFFFFFF"/>
      <name val="Calibri Light"/>
      <family val="2"/>
    </font>
    <font>
      <b/>
      <sz val="9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/>
    </xf>
    <xf numFmtId="0" fontId="7" fillId="4" borderId="16" xfId="0" applyFont="1" applyFill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0" xfId="0" applyFont="1"/>
    <xf numFmtId="0" fontId="28" fillId="6" borderId="17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419100</xdr:colOff>
      <xdr:row>45</xdr:row>
      <xdr:rowOff>171450</xdr:rowOff>
    </xdr:from>
    <xdr:to>
      <xdr:col>14</xdr:col>
      <xdr:colOff>304799</xdr:colOff>
      <xdr:row>49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06B1E-50C4-4781-B16F-2B375D92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0696575"/>
          <a:ext cx="1142999" cy="895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3" displayName="Table23" ref="A2:C26" totalsRowShown="0" tableBorderDxfId="14">
  <autoFilter ref="A2:C26"/>
  <sortState ref="A3:C25">
    <sortCondition ref="A2:A25"/>
  </sortState>
  <tableColumns count="3">
    <tableColumn id="1" name="Clients" dataDxfId="13"/>
    <tableColumn id="2" name="Address" dataDxfId="12"/>
    <tableColumn id="3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" displayName="Table1" ref="B40:B176" totalsRowShown="0" headerRowDxfId="10" dataDxfId="9" tableBorderDxfId="8">
  <autoFilter ref="B40:B176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ref="B41:B176">
    <sortCondition ref="B40:B176"/>
  </sortState>
  <tableColumns count="1">
    <tableColumn id="1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" displayName="Table3" ref="F2:F5" totalsRowShown="0" tableBorderDxfId="6">
  <autoFilter ref="F2:F5"/>
  <tableColumns count="1">
    <tableColumn id="1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2:H38" totalsRowShown="0" dataDxfId="5">
  <autoFilter ref="H2:H38"/>
  <tableColumns count="1">
    <tableColumn id="1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D2:D26" totalsRowShown="0">
  <autoFilter ref="D2:D26"/>
  <tableColumns count="1">
    <tableColumn id="1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A69" totalsRowShown="0" headerRowDxfId="3" dataDxfId="2" tableBorderDxfId="1">
  <autoFilter ref="A1:A69">
    <filterColumn colId="0">
      <filters>
        <filter val="AIR FLOW O2 GAUGE / FLOW METER"/>
      </filters>
    </filterColumn>
  </autoFilter>
  <tableColumns count="1">
    <tableColumn id="1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55"/>
  <sheetViews>
    <sheetView topLeftCell="B16" zoomScaleNormal="100" workbookViewId="0">
      <selection activeCell="D8" sqref="D8:H8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4" t="s">
        <v>122</v>
      </c>
      <c r="E8" s="114"/>
      <c r="F8" s="114"/>
      <c r="G8" s="114"/>
      <c r="H8" s="114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6" t="s">
        <v>32</v>
      </c>
      <c r="E10" s="116"/>
      <c r="F10" s="116"/>
      <c r="G10" s="116"/>
      <c r="H10" s="116"/>
      <c r="I10" s="116"/>
      <c r="J10" s="116"/>
      <c r="K10" s="116"/>
      <c r="L10" s="116"/>
      <c r="M10" s="27"/>
    </row>
    <row r="11" spans="1:16" ht="24.95" customHeight="1" x14ac:dyDescent="0.25">
      <c r="C11" s="41" t="s">
        <v>4</v>
      </c>
      <c r="D11" s="130" t="str">
        <f>VLOOKUP(D10,'Data table'!A3:B26,2,0)</f>
        <v>Bihi Road, Kumintang Ibaba</v>
      </c>
      <c r="E11" s="131"/>
      <c r="F11" s="131"/>
      <c r="G11" s="131"/>
      <c r="H11" s="131"/>
      <c r="I11" s="130" t="str">
        <f>VLOOKUP(D10,'Data table'!A3:C26,3,0)</f>
        <v>Batangas City</v>
      </c>
      <c r="J11" s="131"/>
      <c r="K11" s="131"/>
      <c r="L11" s="131"/>
      <c r="M11" s="27"/>
    </row>
    <row r="12" spans="1:16" ht="24.95" customHeight="1" x14ac:dyDescent="0.25">
      <c r="C12" s="40" t="s">
        <v>188</v>
      </c>
      <c r="D12" s="136" t="s">
        <v>439</v>
      </c>
      <c r="E12" s="136"/>
      <c r="F12" s="136"/>
      <c r="G12" s="136"/>
      <c r="H12" s="136"/>
      <c r="J12" s="57"/>
      <c r="L12" s="112" t="s">
        <v>190</v>
      </c>
      <c r="M12" s="112"/>
      <c r="N12" s="113" t="s">
        <v>565</v>
      </c>
      <c r="O12" s="113"/>
      <c r="P12" s="58" t="s">
        <v>561</v>
      </c>
    </row>
    <row r="13" spans="1:16" ht="36" customHeight="1" x14ac:dyDescent="0.25">
      <c r="C13" s="40" t="s">
        <v>187</v>
      </c>
      <c r="D13" s="132" t="s">
        <v>563</v>
      </c>
      <c r="E13" s="132"/>
      <c r="F13" s="132"/>
      <c r="G13" s="128" t="s">
        <v>189</v>
      </c>
      <c r="H13" s="128"/>
      <c r="I13" s="116" t="s">
        <v>560</v>
      </c>
      <c r="J13" s="116"/>
      <c r="K13" s="116"/>
      <c r="L13" s="128" t="s">
        <v>191</v>
      </c>
      <c r="M13" s="128"/>
      <c r="N13" s="116" t="s">
        <v>559</v>
      </c>
      <c r="O13" s="116"/>
      <c r="P13" s="116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568</v>
      </c>
      <c r="D16" s="51"/>
      <c r="E16" s="135"/>
      <c r="F16" s="135"/>
      <c r="G16" s="135"/>
      <c r="H16" s="135"/>
      <c r="I16" s="135"/>
      <c r="J16" s="135"/>
      <c r="K16" s="129" t="s">
        <v>23</v>
      </c>
      <c r="L16" s="129"/>
      <c r="M16" s="129"/>
      <c r="N16" s="133">
        <v>45370</v>
      </c>
      <c r="O16" s="134"/>
      <c r="P16" s="134"/>
    </row>
    <row r="17" spans="2:16" ht="15.95" customHeight="1" x14ac:dyDescent="0.25">
      <c r="B17" s="30">
        <v>2</v>
      </c>
      <c r="C17" s="47" t="s">
        <v>570</v>
      </c>
      <c r="D17" s="51"/>
      <c r="E17" s="135" t="s">
        <v>571</v>
      </c>
      <c r="F17" s="135"/>
      <c r="G17" s="135"/>
      <c r="H17" s="135"/>
      <c r="I17" s="135"/>
      <c r="J17" s="135"/>
      <c r="K17" s="129" t="s">
        <v>24</v>
      </c>
      <c r="L17" s="129"/>
      <c r="M17" s="129"/>
      <c r="N17" s="133"/>
      <c r="O17" s="134"/>
      <c r="P17" s="134"/>
    </row>
    <row r="18" spans="2:16" ht="15.95" customHeight="1" x14ac:dyDescent="0.25">
      <c r="B18" s="30">
        <v>3</v>
      </c>
      <c r="C18" s="49"/>
      <c r="D18" s="51"/>
      <c r="E18" s="135"/>
      <c r="F18" s="135"/>
      <c r="G18" s="135"/>
      <c r="H18" s="135"/>
      <c r="I18" s="135"/>
      <c r="J18" s="135"/>
      <c r="K18" s="129" t="s">
        <v>25</v>
      </c>
      <c r="L18" s="129"/>
      <c r="M18" s="129"/>
      <c r="N18" s="134"/>
      <c r="O18" s="134"/>
      <c r="P18" s="134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1" t="s">
        <v>6</v>
      </c>
      <c r="C20" s="121"/>
      <c r="D20" s="121"/>
      <c r="F20" s="43" t="s">
        <v>7</v>
      </c>
      <c r="H20" s="43" t="s">
        <v>8</v>
      </c>
      <c r="J20" s="43" t="s">
        <v>9</v>
      </c>
      <c r="L20" s="121" t="s">
        <v>10</v>
      </c>
      <c r="M20" s="121"/>
      <c r="N20" s="121" t="s">
        <v>11</v>
      </c>
      <c r="O20" s="121"/>
      <c r="P20" s="121"/>
    </row>
    <row r="21" spans="2:16" ht="15.75" customHeight="1" x14ac:dyDescent="0.25">
      <c r="B21" s="104">
        <v>1</v>
      </c>
      <c r="C21" s="120">
        <f>VLOOKUP(D8,Equipments!A2:O100,2,FALSE)</f>
        <v>0</v>
      </c>
      <c r="D21" s="120"/>
      <c r="E21" s="105"/>
      <c r="F21" s="109" t="s">
        <v>562</v>
      </c>
      <c r="G21" s="105"/>
      <c r="H21" s="109"/>
      <c r="I21" s="105"/>
      <c r="J21" s="108"/>
      <c r="K21" s="105"/>
      <c r="L21" s="119" t="s">
        <v>566</v>
      </c>
      <c r="M21" s="119"/>
      <c r="N21" s="118"/>
      <c r="O21" s="118"/>
      <c r="P21" s="118"/>
    </row>
    <row r="22" spans="2:16" ht="15.75" x14ac:dyDescent="0.25">
      <c r="B22" s="108">
        <v>2</v>
      </c>
      <c r="C22" s="120">
        <f>VLOOKUP(D8,Equipments!A2:O100,3,0)</f>
        <v>0</v>
      </c>
      <c r="D22" s="120"/>
      <c r="E22" s="105"/>
      <c r="F22" s="109" t="s">
        <v>562</v>
      </c>
      <c r="G22" s="105"/>
      <c r="H22" s="107"/>
      <c r="I22" s="105"/>
      <c r="J22" s="108"/>
      <c r="K22" s="105"/>
      <c r="L22" s="119" t="s">
        <v>566</v>
      </c>
      <c r="M22" s="119"/>
      <c r="N22" s="118"/>
      <c r="O22" s="118"/>
      <c r="P22" s="118"/>
    </row>
    <row r="23" spans="2:16" ht="15.75" x14ac:dyDescent="0.25">
      <c r="B23" s="104">
        <v>3</v>
      </c>
      <c r="C23" s="120">
        <f>VLOOKUP(D8,Equipments!A2:O100,4,0)</f>
        <v>0</v>
      </c>
      <c r="D23" s="120"/>
      <c r="E23" s="105"/>
      <c r="F23" s="106" t="s">
        <v>562</v>
      </c>
      <c r="G23" s="105"/>
      <c r="H23" s="107"/>
      <c r="I23" s="105"/>
      <c r="J23" s="108"/>
      <c r="K23" s="105"/>
      <c r="L23" s="119" t="s">
        <v>566</v>
      </c>
      <c r="M23" s="119"/>
      <c r="N23" s="118"/>
      <c r="O23" s="118"/>
      <c r="P23" s="118"/>
    </row>
    <row r="24" spans="2:16" ht="15.75" x14ac:dyDescent="0.25">
      <c r="B24" s="108">
        <v>4</v>
      </c>
      <c r="C24" s="120">
        <f>VLOOKUP(D8,Equipments!A2:O100,5,0)</f>
        <v>0</v>
      </c>
      <c r="D24" s="120"/>
      <c r="E24" s="105"/>
      <c r="F24" s="109" t="s">
        <v>562</v>
      </c>
      <c r="G24" s="105"/>
      <c r="H24" s="107"/>
      <c r="I24" s="105"/>
      <c r="J24" s="108"/>
      <c r="K24" s="105"/>
      <c r="L24" s="119" t="s">
        <v>566</v>
      </c>
      <c r="M24" s="119"/>
      <c r="N24" s="118"/>
      <c r="O24" s="118"/>
      <c r="P24" s="118"/>
    </row>
    <row r="25" spans="2:16" ht="15.75" x14ac:dyDescent="0.25">
      <c r="B25" s="104">
        <v>5</v>
      </c>
      <c r="C25" s="120">
        <f>VLOOKUP(D8,Equipments!A2:O100,6,0)</f>
        <v>0</v>
      </c>
      <c r="D25" s="120"/>
      <c r="E25" s="105"/>
      <c r="F25" s="106" t="s">
        <v>562</v>
      </c>
      <c r="G25" s="105"/>
      <c r="H25" s="107"/>
      <c r="I25" s="105"/>
      <c r="J25" s="108"/>
      <c r="K25" s="105"/>
      <c r="L25" s="119" t="s">
        <v>566</v>
      </c>
      <c r="M25" s="119"/>
      <c r="N25" s="118"/>
      <c r="O25" s="118"/>
      <c r="P25" s="118"/>
    </row>
    <row r="26" spans="2:16" ht="15.75" x14ac:dyDescent="0.25">
      <c r="B26" s="108">
        <v>6</v>
      </c>
      <c r="C26" s="120">
        <f>VLOOKUP(D8,Equipments!A2:O100,7,0)</f>
        <v>0</v>
      </c>
      <c r="D26" s="120"/>
      <c r="E26" s="105"/>
      <c r="F26" s="109" t="s">
        <v>562</v>
      </c>
      <c r="G26" s="105"/>
      <c r="H26" s="107"/>
      <c r="I26" s="105"/>
      <c r="J26" s="109"/>
      <c r="K26" s="105"/>
      <c r="L26" s="119" t="s">
        <v>566</v>
      </c>
      <c r="M26" s="119"/>
      <c r="N26" s="118"/>
      <c r="O26" s="118"/>
      <c r="P26" s="118"/>
    </row>
    <row r="27" spans="2:16" ht="15.75" x14ac:dyDescent="0.25">
      <c r="B27" s="104">
        <v>7</v>
      </c>
      <c r="C27" s="120">
        <f>VLOOKUP(D8,Equipments!A2:O100,8,0)</f>
        <v>0</v>
      </c>
      <c r="D27" s="120"/>
      <c r="E27" s="105"/>
      <c r="F27" s="106" t="s">
        <v>562</v>
      </c>
      <c r="G27" s="105"/>
      <c r="H27" s="107"/>
      <c r="I27" s="105"/>
      <c r="J27" s="108"/>
      <c r="K27" s="105"/>
      <c r="L27" s="119" t="s">
        <v>566</v>
      </c>
      <c r="M27" s="119"/>
      <c r="N27" s="118"/>
      <c r="O27" s="118"/>
      <c r="P27" s="118"/>
    </row>
    <row r="28" spans="2:16" ht="15.75" x14ac:dyDescent="0.25">
      <c r="B28" s="104">
        <v>8</v>
      </c>
      <c r="C28" s="120">
        <f>VLOOKUP(D8,Equipments!A2:O100,9,0)</f>
        <v>0</v>
      </c>
      <c r="D28" s="120"/>
      <c r="E28" s="105"/>
      <c r="F28" s="109" t="s">
        <v>562</v>
      </c>
      <c r="G28" s="105"/>
      <c r="H28" s="107"/>
      <c r="I28" s="105"/>
      <c r="J28" s="108"/>
      <c r="K28" s="105"/>
      <c r="L28" s="119" t="s">
        <v>566</v>
      </c>
      <c r="M28" s="119"/>
      <c r="N28" s="118"/>
      <c r="O28" s="118"/>
      <c r="P28" s="118"/>
    </row>
    <row r="29" spans="2:16" ht="30" customHeight="1" x14ac:dyDescent="0.25">
      <c r="B29" s="117" t="s">
        <v>12</v>
      </c>
      <c r="C29" s="117"/>
      <c r="D29" s="117"/>
      <c r="F29" s="44" t="s">
        <v>7</v>
      </c>
      <c r="H29" s="44" t="s">
        <v>8</v>
      </c>
      <c r="J29" s="44" t="s">
        <v>9</v>
      </c>
      <c r="L29" s="117" t="s">
        <v>13</v>
      </c>
      <c r="M29" s="117"/>
      <c r="N29" s="117" t="s">
        <v>11</v>
      </c>
      <c r="O29" s="117"/>
      <c r="P29" s="117"/>
    </row>
    <row r="30" spans="2:16" ht="15.75" x14ac:dyDescent="0.25">
      <c r="B30" s="108">
        <v>1</v>
      </c>
      <c r="C30" s="122">
        <f>VLOOKUP(D8,Equipments!A2:U100,16,0)</f>
        <v>0</v>
      </c>
      <c r="D30" s="122"/>
      <c r="E30" s="105"/>
      <c r="F30" s="109" t="s">
        <v>562</v>
      </c>
      <c r="G30" s="105"/>
      <c r="H30" s="107"/>
      <c r="I30" s="105"/>
      <c r="J30" s="107"/>
      <c r="K30" s="105"/>
      <c r="L30" s="118" t="s">
        <v>566</v>
      </c>
      <c r="M30" s="118"/>
      <c r="N30" s="118"/>
      <c r="O30" s="118"/>
      <c r="P30" s="118"/>
    </row>
    <row r="31" spans="2:16" ht="15.75" x14ac:dyDescent="0.25">
      <c r="B31" s="104">
        <v>2</v>
      </c>
      <c r="C31" s="120">
        <f>VLOOKUP(D8,Equipments!A2:U100,17,0)</f>
        <v>0</v>
      </c>
      <c r="D31" s="120"/>
      <c r="E31" s="105"/>
      <c r="F31" s="106" t="s">
        <v>562</v>
      </c>
      <c r="G31" s="105"/>
      <c r="H31" s="107"/>
      <c r="I31" s="105"/>
      <c r="J31" s="107"/>
      <c r="K31" s="105"/>
      <c r="L31" s="118" t="s">
        <v>566</v>
      </c>
      <c r="M31" s="118"/>
      <c r="N31" s="118"/>
      <c r="O31" s="118"/>
      <c r="P31" s="118"/>
    </row>
    <row r="32" spans="2:16" ht="15.75" x14ac:dyDescent="0.25">
      <c r="B32" s="108">
        <v>3</v>
      </c>
      <c r="C32" s="122">
        <f>VLOOKUP(D8,Equipments!A2:U100,18,0)</f>
        <v>0</v>
      </c>
      <c r="D32" s="122"/>
      <c r="E32" s="105"/>
      <c r="F32" s="109"/>
      <c r="G32" s="105"/>
      <c r="H32" s="107"/>
      <c r="I32" s="105"/>
      <c r="J32" s="109" t="s">
        <v>562</v>
      </c>
      <c r="K32" s="105"/>
      <c r="L32" s="119"/>
      <c r="M32" s="119"/>
      <c r="N32" s="118"/>
      <c r="O32" s="118"/>
      <c r="P32" s="118"/>
    </row>
    <row r="33" spans="1:16" ht="15.75" x14ac:dyDescent="0.25">
      <c r="B33" s="104">
        <v>4</v>
      </c>
      <c r="C33" s="120">
        <f>VLOOKUP(D8,Equipments!A2:U100,19,0)</f>
        <v>0</v>
      </c>
      <c r="D33" s="120"/>
      <c r="E33" s="105"/>
      <c r="F33" s="106"/>
      <c r="G33" s="105"/>
      <c r="H33" s="107"/>
      <c r="I33" s="105"/>
      <c r="J33" s="106" t="s">
        <v>562</v>
      </c>
      <c r="K33" s="105"/>
      <c r="L33" s="119"/>
      <c r="M33" s="119"/>
      <c r="N33" s="118"/>
      <c r="O33" s="118"/>
      <c r="P33" s="118"/>
    </row>
    <row r="34" spans="1:16" ht="30" customHeight="1" x14ac:dyDescent="0.25">
      <c r="B34" s="117" t="s">
        <v>14</v>
      </c>
      <c r="C34" s="117"/>
      <c r="D34" s="117"/>
      <c r="F34" s="44" t="s">
        <v>7</v>
      </c>
      <c r="H34" s="44" t="s">
        <v>8</v>
      </c>
      <c r="J34" s="44" t="s">
        <v>9</v>
      </c>
      <c r="L34" s="117" t="s">
        <v>13</v>
      </c>
      <c r="M34" s="117"/>
      <c r="N34" s="117" t="s">
        <v>11</v>
      </c>
      <c r="O34" s="117"/>
      <c r="P34" s="117"/>
    </row>
    <row r="35" spans="1:16" ht="15.75" x14ac:dyDescent="0.25">
      <c r="B35" s="108">
        <v>1</v>
      </c>
      <c r="C35" s="122">
        <f>VLOOKUP(D8,Equipments!A2:W100,22,0)</f>
        <v>0</v>
      </c>
      <c r="D35" s="122"/>
      <c r="E35" s="105"/>
      <c r="F35" s="109" t="s">
        <v>562</v>
      </c>
      <c r="G35" s="105"/>
      <c r="H35" s="107"/>
      <c r="I35" s="105"/>
      <c r="J35" s="109"/>
      <c r="K35" s="105"/>
      <c r="L35" s="118" t="s">
        <v>567</v>
      </c>
      <c r="M35" s="118"/>
      <c r="N35" s="118"/>
      <c r="O35" s="118"/>
      <c r="P35" s="118"/>
    </row>
    <row r="36" spans="1:16" ht="15.75" x14ac:dyDescent="0.25">
      <c r="B36" s="104">
        <v>2</v>
      </c>
      <c r="C36" s="120">
        <f>VLOOKUP(D8,Equipments!A2:W100,23,0)</f>
        <v>0</v>
      </c>
      <c r="D36" s="120"/>
      <c r="E36" s="105"/>
      <c r="F36" s="106" t="s">
        <v>562</v>
      </c>
      <c r="G36" s="105"/>
      <c r="H36" s="107"/>
      <c r="I36" s="105"/>
      <c r="J36" s="106"/>
      <c r="K36" s="105"/>
      <c r="L36" s="118" t="s">
        <v>567</v>
      </c>
      <c r="M36" s="118"/>
      <c r="N36" s="118"/>
      <c r="O36" s="118"/>
      <c r="P36" s="118"/>
    </row>
    <row r="37" spans="1:16" ht="30" customHeight="1" x14ac:dyDescent="0.25">
      <c r="B37" s="117" t="s">
        <v>15</v>
      </c>
      <c r="C37" s="117"/>
      <c r="D37" s="117"/>
      <c r="F37" s="44" t="s">
        <v>7</v>
      </c>
      <c r="H37" s="44" t="s">
        <v>8</v>
      </c>
      <c r="J37" s="44" t="s">
        <v>9</v>
      </c>
      <c r="L37" s="117" t="s">
        <v>13</v>
      </c>
      <c r="M37" s="117"/>
      <c r="N37" s="117" t="s">
        <v>11</v>
      </c>
      <c r="O37" s="117"/>
      <c r="P37" s="117"/>
    </row>
    <row r="38" spans="1:16" ht="15.75" x14ac:dyDescent="0.25">
      <c r="B38" s="108">
        <v>1</v>
      </c>
      <c r="C38" s="122">
        <f>VLOOKUP(D8,Equipments!A2:AB100,24,0)</f>
        <v>0</v>
      </c>
      <c r="D38" s="122"/>
      <c r="E38" s="105"/>
      <c r="F38" s="109" t="s">
        <v>562</v>
      </c>
      <c r="G38" s="105"/>
      <c r="H38" s="107"/>
      <c r="I38" s="105"/>
      <c r="J38" s="108"/>
      <c r="K38" s="105"/>
      <c r="L38" s="118" t="s">
        <v>567</v>
      </c>
      <c r="M38" s="118"/>
      <c r="N38" s="118"/>
      <c r="O38" s="118"/>
      <c r="P38" s="118"/>
    </row>
    <row r="39" spans="1:16" ht="15.75" x14ac:dyDescent="0.25">
      <c r="B39" s="104">
        <v>2</v>
      </c>
      <c r="C39" s="120">
        <f>VLOOKUP(D8,Equipments!A2:AB100,25,0)</f>
        <v>0</v>
      </c>
      <c r="D39" s="120"/>
      <c r="E39" s="105"/>
      <c r="F39" s="106" t="s">
        <v>562</v>
      </c>
      <c r="G39" s="105"/>
      <c r="H39" s="107"/>
      <c r="I39" s="105"/>
      <c r="J39" s="104"/>
      <c r="K39" s="105"/>
      <c r="L39" s="118" t="s">
        <v>567</v>
      </c>
      <c r="M39" s="118"/>
      <c r="N39" s="118"/>
      <c r="O39" s="118"/>
      <c r="P39" s="118"/>
    </row>
    <row r="40" spans="1:16" ht="15.75" x14ac:dyDescent="0.25">
      <c r="B40" s="108">
        <v>3</v>
      </c>
      <c r="C40" s="122">
        <f>VLOOKUP(D8,Equipments!A2:AB100,26,0)</f>
        <v>0</v>
      </c>
      <c r="D40" s="122"/>
      <c r="E40" s="105"/>
      <c r="F40" s="109" t="s">
        <v>562</v>
      </c>
      <c r="G40" s="105"/>
      <c r="H40" s="107"/>
      <c r="I40" s="105"/>
      <c r="J40" s="108"/>
      <c r="K40" s="105"/>
      <c r="L40" s="118" t="s">
        <v>567</v>
      </c>
      <c r="M40" s="118"/>
      <c r="N40" s="118"/>
      <c r="O40" s="118"/>
      <c r="P40" s="118"/>
    </row>
    <row r="41" spans="1:16" ht="15.75" x14ac:dyDescent="0.25">
      <c r="B41" s="104">
        <v>4</v>
      </c>
      <c r="C41" s="120">
        <f>VLOOKUP(D8,Equipments!A2:AB100,27,0)</f>
        <v>0</v>
      </c>
      <c r="D41" s="120"/>
      <c r="E41" s="105"/>
      <c r="F41" s="106" t="s">
        <v>562</v>
      </c>
      <c r="G41" s="105"/>
      <c r="H41" s="107"/>
      <c r="I41" s="105"/>
      <c r="J41" s="104"/>
      <c r="K41" s="105"/>
      <c r="L41" s="118" t="s">
        <v>567</v>
      </c>
      <c r="M41" s="118"/>
      <c r="N41" s="118"/>
      <c r="O41" s="118"/>
      <c r="P41" s="118"/>
    </row>
    <row r="42" spans="1:16" ht="15.75" x14ac:dyDescent="0.25">
      <c r="B42" s="108">
        <v>5</v>
      </c>
      <c r="C42" s="122">
        <f>VLOOKUP(D8,Equipments!A2:AB100,28,0)</f>
        <v>0</v>
      </c>
      <c r="D42" s="122"/>
      <c r="E42" s="105"/>
      <c r="F42" s="109" t="s">
        <v>562</v>
      </c>
      <c r="G42" s="105"/>
      <c r="H42" s="107"/>
      <c r="I42" s="105"/>
      <c r="J42" s="104"/>
      <c r="K42" s="105"/>
      <c r="L42" s="118" t="s">
        <v>567</v>
      </c>
      <c r="M42" s="118"/>
      <c r="N42" s="118"/>
      <c r="O42" s="118"/>
      <c r="P42" s="118"/>
    </row>
    <row r="43" spans="1:16" ht="18" customHeight="1" x14ac:dyDescent="0.25">
      <c r="B43" s="28"/>
      <c r="C43" s="28"/>
      <c r="D43" s="29"/>
      <c r="E43" s="30"/>
      <c r="F43" s="29"/>
      <c r="G43" s="27"/>
      <c r="H43" s="27"/>
      <c r="I43" s="26"/>
      <c r="J43" s="29"/>
      <c r="K43" s="29"/>
      <c r="L43" s="27"/>
      <c r="M43" s="27"/>
    </row>
    <row r="44" spans="1:16" ht="30" customHeight="1" x14ac:dyDescent="0.25">
      <c r="B44" s="56"/>
      <c r="C44" s="33" t="s">
        <v>16</v>
      </c>
      <c r="D44" s="27"/>
      <c r="F44" s="31"/>
      <c r="G44" s="126" t="s">
        <v>17</v>
      </c>
      <c r="H44" s="127"/>
      <c r="I44" s="127"/>
      <c r="K44" s="29"/>
      <c r="L44" s="56" t="s">
        <v>562</v>
      </c>
      <c r="M44" s="126" t="s">
        <v>18</v>
      </c>
      <c r="N44" s="127"/>
    </row>
    <row r="45" spans="1:16" ht="6.75" customHeight="1" x14ac:dyDescent="0.25">
      <c r="B45" s="26"/>
      <c r="C45" s="33"/>
      <c r="D45" s="27"/>
      <c r="F45" s="26"/>
      <c r="G45" s="33"/>
      <c r="H45" s="33"/>
      <c r="I45" s="33"/>
      <c r="K45" s="29"/>
      <c r="L45" s="46"/>
      <c r="M45" s="33"/>
      <c r="N45" s="33"/>
    </row>
    <row r="46" spans="1:16" ht="20.100000000000001" customHeight="1" x14ac:dyDescent="0.25">
      <c r="B46" s="27"/>
      <c r="C46" s="54" t="s">
        <v>451</v>
      </c>
      <c r="D46" s="113" t="s">
        <v>569</v>
      </c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</row>
    <row r="47" spans="1:16" ht="20.100000000000001" customHeight="1" x14ac:dyDescent="0.25">
      <c r="A47" s="2"/>
      <c r="B47" s="32"/>
      <c r="C47" s="45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</row>
    <row r="48" spans="1:16" ht="8.25" customHeight="1" x14ac:dyDescent="0.25">
      <c r="A48" s="2"/>
      <c r="B48" s="32"/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5" ht="20.100000000000001" customHeight="1" x14ac:dyDescent="0.25">
      <c r="B49" s="115" t="s">
        <v>19</v>
      </c>
      <c r="C49" s="115"/>
      <c r="D49" s="123" t="s">
        <v>186</v>
      </c>
      <c r="E49" s="123"/>
      <c r="F49" s="123"/>
      <c r="G49" s="123"/>
      <c r="H49" s="123"/>
      <c r="J49" s="115" t="s">
        <v>20</v>
      </c>
      <c r="K49" s="115"/>
      <c r="L49" s="115"/>
      <c r="M49" s="123" t="s">
        <v>21</v>
      </c>
      <c r="N49" s="123"/>
      <c r="O49" s="123"/>
    </row>
    <row r="50" spans="2:15" ht="20.100000000000001" customHeight="1" x14ac:dyDescent="0.25">
      <c r="B50" s="115" t="s">
        <v>22</v>
      </c>
      <c r="C50" s="115"/>
      <c r="D50" s="124"/>
      <c r="E50" s="124"/>
      <c r="F50" s="124"/>
      <c r="G50" s="124"/>
      <c r="H50" s="124"/>
      <c r="J50" s="115" t="s">
        <v>493</v>
      </c>
      <c r="K50" s="115"/>
      <c r="L50" s="115"/>
      <c r="M50" s="125"/>
      <c r="N50" s="125"/>
      <c r="O50" s="125"/>
    </row>
    <row r="52" spans="2:15" ht="15" customHeight="1" x14ac:dyDescent="0.25">
      <c r="B52" s="110" t="s">
        <v>545</v>
      </c>
      <c r="C52" s="110"/>
      <c r="D52" s="110"/>
      <c r="E52" s="2"/>
      <c r="G52" s="2"/>
      <c r="I52" s="1"/>
      <c r="J52" s="1"/>
      <c r="K52" s="2"/>
    </row>
    <row r="53" spans="2:15" ht="15" customHeight="1" x14ac:dyDescent="0.25">
      <c r="B53" s="111" t="s">
        <v>546</v>
      </c>
      <c r="C53" s="111"/>
      <c r="D53" s="111"/>
      <c r="E53" s="25"/>
    </row>
    <row r="54" spans="2:15" ht="15" customHeight="1" x14ac:dyDescent="0.25">
      <c r="B54" s="111" t="s">
        <v>548</v>
      </c>
      <c r="C54" s="111"/>
      <c r="D54" s="111"/>
      <c r="E54" s="25"/>
    </row>
    <row r="55" spans="2:15" ht="15" customHeight="1" x14ac:dyDescent="0.25">
      <c r="B55" s="111" t="s">
        <v>547</v>
      </c>
      <c r="C55" s="111"/>
      <c r="D55" s="111"/>
      <c r="E55" s="25"/>
    </row>
  </sheetData>
  <mergeCells count="106">
    <mergeCell ref="D12:H12"/>
    <mergeCell ref="E18:J18"/>
    <mergeCell ref="N30:P30"/>
    <mergeCell ref="N31:P31"/>
    <mergeCell ref="N32:P32"/>
    <mergeCell ref="N28:P28"/>
    <mergeCell ref="L26:M26"/>
    <mergeCell ref="L27:M27"/>
    <mergeCell ref="L28:M28"/>
    <mergeCell ref="N29:P29"/>
    <mergeCell ref="N26:P26"/>
    <mergeCell ref="N27:P27"/>
    <mergeCell ref="C25:D25"/>
    <mergeCell ref="L20:M20"/>
    <mergeCell ref="N20:P20"/>
    <mergeCell ref="L21:M21"/>
    <mergeCell ref="L22:M22"/>
    <mergeCell ref="C22:D22"/>
    <mergeCell ref="C23:D23"/>
    <mergeCell ref="N21:P21"/>
    <mergeCell ref="N22:P22"/>
    <mergeCell ref="N23:P23"/>
    <mergeCell ref="N24:P24"/>
    <mergeCell ref="N25:P25"/>
    <mergeCell ref="L38:M38"/>
    <mergeCell ref="L39:M39"/>
    <mergeCell ref="L40:M40"/>
    <mergeCell ref="L41:M41"/>
    <mergeCell ref="D46:P46"/>
    <mergeCell ref="D47:P47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3:P33"/>
    <mergeCell ref="N16:P16"/>
    <mergeCell ref="N17:P17"/>
    <mergeCell ref="N18:P18"/>
    <mergeCell ref="E16:J16"/>
    <mergeCell ref="E17:J17"/>
    <mergeCell ref="C33:D33"/>
    <mergeCell ref="B37:D37"/>
    <mergeCell ref="D49:H49"/>
    <mergeCell ref="D50:H50"/>
    <mergeCell ref="M49:O49"/>
    <mergeCell ref="M50:O50"/>
    <mergeCell ref="J50:L50"/>
    <mergeCell ref="N36:P36"/>
    <mergeCell ref="N35:P35"/>
    <mergeCell ref="N38:P38"/>
    <mergeCell ref="N39:P39"/>
    <mergeCell ref="N40:P40"/>
    <mergeCell ref="C39:D39"/>
    <mergeCell ref="C38:D38"/>
    <mergeCell ref="C42:D42"/>
    <mergeCell ref="C41:D41"/>
    <mergeCell ref="C40:D40"/>
    <mergeCell ref="M44:N44"/>
    <mergeCell ref="G44:I44"/>
    <mergeCell ref="L42:M42"/>
    <mergeCell ref="N37:P37"/>
    <mergeCell ref="N41:P41"/>
    <mergeCell ref="N42:P42"/>
    <mergeCell ref="L36:M36"/>
    <mergeCell ref="L35:M35"/>
    <mergeCell ref="L37:M37"/>
    <mergeCell ref="B34:D34"/>
    <mergeCell ref="C36:D36"/>
    <mergeCell ref="C35:D35"/>
    <mergeCell ref="B29:D29"/>
    <mergeCell ref="C26:D26"/>
    <mergeCell ref="C27:D27"/>
    <mergeCell ref="C28:D28"/>
    <mergeCell ref="C31:D31"/>
    <mergeCell ref="C32:D32"/>
    <mergeCell ref="C30:D30"/>
    <mergeCell ref="B52:D52"/>
    <mergeCell ref="B53:D53"/>
    <mergeCell ref="B54:D54"/>
    <mergeCell ref="B55:D55"/>
    <mergeCell ref="L12:M12"/>
    <mergeCell ref="N12:O12"/>
    <mergeCell ref="D8:H8"/>
    <mergeCell ref="J49:L49"/>
    <mergeCell ref="B49:C49"/>
    <mergeCell ref="B50:C50"/>
    <mergeCell ref="N13:P13"/>
    <mergeCell ref="L29:M29"/>
    <mergeCell ref="L30:M30"/>
    <mergeCell ref="L31:M31"/>
    <mergeCell ref="L32:M32"/>
    <mergeCell ref="L33:M33"/>
    <mergeCell ref="L34:M34"/>
    <mergeCell ref="N34:P34"/>
    <mergeCell ref="C24:D24"/>
    <mergeCell ref="L23:M23"/>
    <mergeCell ref="L24:M24"/>
    <mergeCell ref="L25:M25"/>
    <mergeCell ref="B20:D20"/>
    <mergeCell ref="C21:D21"/>
  </mergeCells>
  <printOptions horizontalCentered="1" verticalCentered="1"/>
  <pageMargins left="0.25" right="0.25" top="0.75" bottom="0.75" header="0.3" footer="0.3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table'!$A$3:$A$30</xm:f>
          </x14:formula1>
          <xm:sqref>D10:L10</xm:sqref>
        </x14:dataValidation>
        <x14:dataValidation type="list" allowBlank="1" showInputMessage="1" showErrorMessage="1">
          <x14:formula1>
            <xm:f>'Data table'!$B$41:$B$180</xm:f>
          </x14:formula1>
          <xm:sqref>D8:H8</xm:sqref>
        </x14:dataValidation>
        <x14:dataValidation type="list" allowBlank="1" showInputMessage="1" showErrorMessage="1">
          <x14:formula1>
            <xm:f>'Data table'!$F$3:$F$5</xm:f>
          </x14:formula1>
          <xm:sqref>D49</xm:sqref>
        </x14:dataValidation>
        <x14:dataValidation type="list" allowBlank="1" showInputMessage="1" showErrorMessage="1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H176"/>
  <sheetViews>
    <sheetView topLeftCell="C4" workbookViewId="0">
      <selection activeCell="H3" sqref="H3:H38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564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3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02"/>
  <sheetViews>
    <sheetView tabSelected="1"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37" t="s">
        <v>192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 t="s">
        <v>12</v>
      </c>
      <c r="Q1" s="137"/>
      <c r="R1" s="137"/>
      <c r="S1" s="137"/>
      <c r="T1" s="137"/>
      <c r="U1" s="137"/>
      <c r="V1" s="137" t="s">
        <v>14</v>
      </c>
      <c r="W1" s="137"/>
      <c r="X1" s="137" t="s">
        <v>15</v>
      </c>
      <c r="Y1" s="137"/>
      <c r="Z1" s="137"/>
      <c r="AA1" s="137"/>
      <c r="AB1" s="137"/>
      <c r="AH1" s="19"/>
      <c r="AI1" s="19"/>
    </row>
    <row r="2" spans="1:35" ht="72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hidden="1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hidden="1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1" t="s">
        <v>280</v>
      </c>
      <c r="D91" s="101" t="s">
        <v>277</v>
      </c>
      <c r="E91" s="101" t="s">
        <v>225</v>
      </c>
      <c r="F91" s="101" t="s">
        <v>555</v>
      </c>
      <c r="G91" s="101" t="s">
        <v>326</v>
      </c>
      <c r="H91" s="101" t="s">
        <v>289</v>
      </c>
      <c r="I91" s="101" t="s">
        <v>550</v>
      </c>
      <c r="J91" s="101" t="s">
        <v>227</v>
      </c>
      <c r="K91" s="101" t="s">
        <v>197</v>
      </c>
      <c r="L91" s="101" t="s">
        <v>198</v>
      </c>
      <c r="M91" s="66" t="s">
        <v>530</v>
      </c>
      <c r="N91" s="66" t="s">
        <v>530</v>
      </c>
      <c r="O91" s="66" t="s">
        <v>530</v>
      </c>
      <c r="P91" s="102" t="s">
        <v>555</v>
      </c>
      <c r="Q91" s="101" t="s">
        <v>199</v>
      </c>
      <c r="R91" s="101" t="s">
        <v>200</v>
      </c>
      <c r="S91" s="101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.75" thickBot="1" x14ac:dyDescent="0.3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15.75" thickBot="1" x14ac:dyDescent="0.3">
      <c r="B93" s="95"/>
      <c r="C93" s="100"/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Hewlett-Packard Company</cp:lastModifiedBy>
  <cp:lastPrinted>2023-08-03T08:31:54Z</cp:lastPrinted>
  <dcterms:created xsi:type="dcterms:W3CDTF">2022-09-13T01:31:05Z</dcterms:created>
  <dcterms:modified xsi:type="dcterms:W3CDTF">2024-08-01T02:19:57Z</dcterms:modified>
</cp:coreProperties>
</file>