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ds\files\"/>
    </mc:Choice>
  </mc:AlternateContent>
  <bookViews>
    <workbookView minimized="1" xWindow="0" yWindow="0" windowWidth="14280" windowHeight="1815"/>
  </bookViews>
  <sheets>
    <sheet name="Стеллажи разборные СТК, СТСО  " sheetId="1" r:id="rId1"/>
  </sheets>
  <definedNames>
    <definedName name="_xlnm.Print_Area" localSheetId="0">'Стеллажи разборные СТК, СТСО  '!$A$1:$I$59</definedName>
  </definedNames>
  <calcPr calcId="162913"/>
</workbook>
</file>

<file path=xl/calcChain.xml><?xml version="1.0" encoding="utf-8"?>
<calcChain xmlns="http://schemas.openxmlformats.org/spreadsheetml/2006/main">
  <c r="H24" i="1" l="1"/>
  <c r="E39" i="1"/>
  <c r="E36" i="1"/>
  <c r="E35" i="1"/>
  <c r="E33" i="1"/>
  <c r="E34" i="1"/>
  <c r="E37" i="1"/>
  <c r="F69" i="1"/>
  <c r="E69" i="1" s="1"/>
  <c r="E68" i="1"/>
  <c r="F66" i="1"/>
  <c r="E66" i="1" s="1"/>
  <c r="I68" i="1"/>
  <c r="F68" i="1"/>
  <c r="F65" i="1"/>
  <c r="E65" i="1" s="1"/>
  <c r="F16" i="1" s="1"/>
  <c r="H16" i="1" s="1"/>
  <c r="F63" i="1"/>
  <c r="G63" i="1" s="1"/>
  <c r="F62" i="1"/>
  <c r="G62" i="1" s="1"/>
  <c r="H62" i="1" s="1"/>
  <c r="F26" i="1"/>
  <c r="A24" i="1"/>
  <c r="F20" i="1"/>
  <c r="F19" i="1"/>
  <c r="A16" i="1"/>
  <c r="A17" i="1" s="1"/>
  <c r="A18" i="1" s="1"/>
  <c r="A19" i="1" s="1"/>
  <c r="A20" i="1" s="1"/>
  <c r="F18" i="1" l="1"/>
  <c r="H18" i="1" s="1"/>
  <c r="G65" i="1"/>
  <c r="H65" i="1" s="1"/>
  <c r="E41" i="1"/>
  <c r="E63" i="1"/>
  <c r="F17" i="1" s="1"/>
  <c r="H17" i="1" s="1"/>
  <c r="E62" i="1"/>
  <c r="F15" i="1" s="1"/>
  <c r="H15" i="1" s="1"/>
  <c r="H63" i="1"/>
  <c r="I63" i="1"/>
  <c r="I62" i="1"/>
  <c r="F25" i="1"/>
  <c r="G66" i="1"/>
  <c r="E45" i="1" l="1"/>
  <c r="H41" i="1"/>
  <c r="G10" i="1" s="1"/>
  <c r="E43" i="1"/>
  <c r="E44" i="1"/>
  <c r="I66" i="1"/>
  <c r="E74" i="1" s="1"/>
  <c r="H66" i="1"/>
  <c r="E73" i="1" s="1"/>
  <c r="E72" i="1"/>
</calcChain>
</file>

<file path=xl/sharedStrings.xml><?xml version="1.0" encoding="utf-8"?>
<sst xmlns="http://schemas.openxmlformats.org/spreadsheetml/2006/main" count="82" uniqueCount="69">
  <si>
    <t>Стеллажи разборные  СТКН, СТК, СТСО(расход металла) четыре стойки</t>
  </si>
  <si>
    <t>СТКН</t>
  </si>
  <si>
    <t>(полки - нерж, стойки - нерж)</t>
  </si>
  <si>
    <t>СТК</t>
  </si>
  <si>
    <t>(полки - нерж, стойки - оцинк)</t>
  </si>
  <si>
    <t>СТСО</t>
  </si>
  <si>
    <t>(полки - оцинк, стойки - оцинк)</t>
  </si>
  <si>
    <t>Длина</t>
  </si>
  <si>
    <t>Ширина</t>
  </si>
  <si>
    <t>Высота</t>
  </si>
  <si>
    <t>Размеры стеллажа, мм</t>
  </si>
  <si>
    <t>Колич полок</t>
  </si>
  <si>
    <r>
      <t xml:space="preserve">Перфорация </t>
    </r>
    <r>
      <rPr>
        <b/>
        <sz val="18"/>
        <color indexed="10"/>
        <rFont val="Arial Cyr"/>
        <charset val="204"/>
      </rPr>
      <t>0</t>
    </r>
    <r>
      <rPr>
        <b/>
        <sz val="14"/>
        <rFont val="Arial Cyr"/>
        <charset val="204"/>
      </rPr>
      <t xml:space="preserve"> - нет, </t>
    </r>
    <r>
      <rPr>
        <b/>
        <sz val="18"/>
        <color indexed="10"/>
        <rFont val="Arial Cyr"/>
        <charset val="204"/>
      </rPr>
      <t>1</t>
    </r>
    <r>
      <rPr>
        <b/>
        <sz val="14"/>
        <rFont val="Arial Cyr"/>
        <charset val="204"/>
      </rPr>
      <t xml:space="preserve"> - есть</t>
    </r>
  </si>
  <si>
    <t>Сырьё и материалы</t>
  </si>
  <si>
    <t>№</t>
  </si>
  <si>
    <t>Наименование</t>
  </si>
  <si>
    <t>Единица</t>
  </si>
  <si>
    <t>Количество</t>
  </si>
  <si>
    <t>п/п</t>
  </si>
  <si>
    <t>материалов</t>
  </si>
  <si>
    <t>измерен.</t>
  </si>
  <si>
    <t>Лист 0,8  ст 430</t>
  </si>
  <si>
    <t>кг</t>
  </si>
  <si>
    <t>Болт М6х12</t>
  </si>
  <si>
    <t>шт</t>
  </si>
  <si>
    <t>Шайба 6</t>
  </si>
  <si>
    <t>7*</t>
  </si>
  <si>
    <t>Болт М6х25</t>
  </si>
  <si>
    <t>8*</t>
  </si>
  <si>
    <t>Пакетик пластиковый для фасовки</t>
  </si>
  <si>
    <t xml:space="preserve">Опора профильная Лидская </t>
  </si>
  <si>
    <t>Гайка установочная IS6M30LFKN9 (М6)</t>
  </si>
  <si>
    <t>* При установке стеллажей в линию</t>
  </si>
  <si>
    <t>Наименование операции</t>
  </si>
  <si>
    <t>Норма</t>
  </si>
  <si>
    <t>врем.час.</t>
  </si>
  <si>
    <t>Заготовительные</t>
  </si>
  <si>
    <t>Штамповочные</t>
  </si>
  <si>
    <t>Гибочные</t>
  </si>
  <si>
    <t>итого</t>
  </si>
  <si>
    <t>НЕ УДАЛЯТЬ!!! Цифры не менять!!!</t>
  </si>
  <si>
    <t>Полка 430 0,8</t>
  </si>
  <si>
    <t>загот</t>
  </si>
  <si>
    <t>штамп</t>
  </si>
  <si>
    <t>гибка</t>
  </si>
  <si>
    <t>заготовительная</t>
  </si>
  <si>
    <t>штамповочная</t>
  </si>
  <si>
    <t>гибочная</t>
  </si>
  <si>
    <t>Полка оцинк 1,0</t>
  </si>
  <si>
    <t>Лист 1,0  ст цинк</t>
  </si>
  <si>
    <t>Профиль оцинк 1,0 СТСО</t>
  </si>
  <si>
    <t>Комплектовочные</t>
  </si>
  <si>
    <t>Упаковочные</t>
  </si>
  <si>
    <t>Шлифовка, зачистка заусенцев</t>
  </si>
  <si>
    <t>Заклепка 3,2х10</t>
  </si>
  <si>
    <t>Транспортные</t>
  </si>
  <si>
    <t>Слесарные (заклёпки, пистоны)</t>
  </si>
  <si>
    <t>Лист 1,2  ст 430</t>
  </si>
  <si>
    <t>Стойка 430 1,2</t>
  </si>
  <si>
    <t>Стойка оцинк 1,2</t>
  </si>
  <si>
    <t>Профиль оцинк 1,2 СТКН,СТК</t>
  </si>
  <si>
    <t>Лист 1,2  ст цинк</t>
  </si>
  <si>
    <t xml:space="preserve">кол-во </t>
  </si>
  <si>
    <t>рабочих</t>
  </si>
  <si>
    <t>Трудоемкость изготовления 1-го изделия</t>
  </si>
  <si>
    <t>03 02 2015</t>
  </si>
  <si>
    <t>Трудоемкость изготовления до 10 изделий</t>
  </si>
  <si>
    <t xml:space="preserve">Трудоемкость изготовления до 30 изделий </t>
  </si>
  <si>
    <t>Трудоемкость изготовления свыше 30 изделий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</si>
</sst>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1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8"/>
      <name val="Arial Cyr"/>
      <charset val="204"/>
    </font>
    <font>
      <b/>
      <sz val="22"/>
      <color indexed="10"/>
      <name val="Arial Cyr"/>
      <charset val="204"/>
    </font>
    <font>
      <b/>
      <sz val="72"/>
      <color indexed="10"/>
      <name val="Arial Cyr"/>
      <charset val="204"/>
    </font>
    <font>
      <sz val="16"/>
      <name val="Arial Cyr"/>
      <charset val="204"/>
    </font>
    <font>
      <b/>
      <sz val="14"/>
      <name val="Arial Cyr"/>
      <charset val="204"/>
    </font>
    <font>
      <b/>
      <sz val="16"/>
      <color indexed="10"/>
      <name val="Arial Cyr"/>
      <charset val="204"/>
    </font>
    <font>
      <b/>
      <sz val="18"/>
      <color indexed="10"/>
      <name val="Arial Cyr"/>
      <charset val="204"/>
    </font>
    <font>
      <b/>
      <sz val="12"/>
      <name val="Arial Cyr"/>
      <charset val="204"/>
    </font>
    <font>
      <sz val="12"/>
      <name val="Arial Cyr"/>
      <charset val="204"/>
    </font>
    <font>
      <b/>
      <sz val="16"/>
      <name val="Arial Cyr"/>
      <charset val="204"/>
    </font>
    <font>
      <sz val="10"/>
      <name val="Arial"/>
      <family val="2"/>
      <charset val="204"/>
    </font>
    <font>
      <sz val="14"/>
      <name val="Arial Cyr"/>
      <charset val="204"/>
    </font>
    <font>
      <sz val="12"/>
      <name val="Arial Cyr"/>
      <family val="2"/>
      <charset val="204"/>
    </font>
    <font>
      <b/>
      <sz val="10"/>
      <name val="Arial Cyr"/>
      <charset val="204"/>
    </font>
    <font>
      <b/>
      <sz val="8"/>
      <name val="Arial Cyr"/>
      <charset val="204"/>
    </font>
    <font>
      <b/>
      <sz val="20"/>
      <name val="Arial Cyr"/>
      <charset val="204"/>
    </font>
    <font>
      <b/>
      <sz val="12"/>
      <color indexed="9"/>
      <name val="Arial Cyr"/>
      <charset val="204"/>
    </font>
    <font>
      <b/>
      <sz val="12"/>
      <color indexed="10"/>
      <name val="Arial Cyr"/>
      <charset val="204"/>
    </font>
    <font>
      <sz val="10"/>
      <color indexed="10"/>
      <name val="Arial Cyr"/>
      <charset val="204"/>
    </font>
    <font>
      <sz val="10"/>
      <color indexed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21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21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62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8"/>
      <name val="Calibri"/>
      <family val="2"/>
      <charset val="204"/>
    </font>
    <font>
      <b/>
      <i/>
      <sz val="16"/>
      <color rgb="FFFF0000"/>
      <name val="Arial Cyr"/>
      <charset val="204"/>
    </font>
  </fonts>
  <fills count="2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6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5">
    <xf numFmtId="0" fontId="0" fillId="0" borderId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2" borderId="0" applyNumberFormat="0" applyBorder="0" applyAlignment="0" applyProtection="0"/>
    <xf numFmtId="0" fontId="22" fillId="5" borderId="0" applyNumberFormat="0" applyBorder="0" applyAlignment="0" applyProtection="0"/>
    <xf numFmtId="0" fontId="22" fillId="3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2" fillId="3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8" borderId="0" applyNumberFormat="0" applyBorder="0" applyAlignment="0" applyProtection="0"/>
    <xf numFmtId="0" fontId="23" fillId="12" borderId="0" applyNumberFormat="0" applyBorder="0" applyAlignment="0" applyProtection="0"/>
    <xf numFmtId="0" fontId="23" fillId="3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2" borderId="0" applyNumberFormat="0" applyBorder="0" applyAlignment="0" applyProtection="0"/>
    <xf numFmtId="0" fontId="23" fillId="16" borderId="0" applyNumberFormat="0" applyBorder="0" applyAlignment="0" applyProtection="0"/>
    <xf numFmtId="0" fontId="24" fillId="6" borderId="0" applyNumberFormat="0" applyBorder="0" applyAlignment="0" applyProtection="0"/>
    <xf numFmtId="0" fontId="25" fillId="2" borderId="1" applyNumberFormat="0" applyAlignment="0" applyProtection="0"/>
    <xf numFmtId="0" fontId="26" fillId="17" borderId="2" applyNumberFormat="0" applyAlignment="0" applyProtection="0"/>
    <xf numFmtId="0" fontId="27" fillId="0" borderId="0" applyNumberFormat="0" applyFill="0" applyBorder="0" applyAlignment="0" applyProtection="0"/>
    <xf numFmtId="0" fontId="28" fillId="7" borderId="0" applyNumberFormat="0" applyBorder="0" applyAlignment="0" applyProtection="0"/>
    <xf numFmtId="0" fontId="29" fillId="0" borderId="3" applyNumberFormat="0" applyFill="0" applyAlignment="0" applyProtection="0"/>
    <xf numFmtId="0" fontId="30" fillId="0" borderId="4" applyNumberFormat="0" applyFill="0" applyAlignment="0" applyProtection="0"/>
    <xf numFmtId="0" fontId="31" fillId="0" borderId="5" applyNumberFormat="0" applyFill="0" applyAlignment="0" applyProtection="0"/>
    <xf numFmtId="0" fontId="31" fillId="0" borderId="0" applyNumberFormat="0" applyFill="0" applyBorder="0" applyAlignment="0" applyProtection="0"/>
    <xf numFmtId="0" fontId="32" fillId="3" borderId="1" applyNumberFormat="0" applyAlignment="0" applyProtection="0"/>
    <xf numFmtId="0" fontId="33" fillId="0" borderId="6" applyNumberFormat="0" applyFill="0" applyAlignment="0" applyProtection="0"/>
    <xf numFmtId="0" fontId="34" fillId="10" borderId="0" applyNumberFormat="0" applyBorder="0" applyAlignment="0" applyProtection="0"/>
    <xf numFmtId="0" fontId="1" fillId="4" borderId="7" applyNumberFormat="0" applyFont="0" applyAlignment="0" applyProtection="0"/>
    <xf numFmtId="0" fontId="35" fillId="2" borderId="8" applyNumberFormat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/>
  </cellStyleXfs>
  <cellXfs count="185">
    <xf numFmtId="0" fontId="0" fillId="0" borderId="0" xfId="0"/>
    <xf numFmtId="0" fontId="1" fillId="0" borderId="0" xfId="42"/>
    <xf numFmtId="0" fontId="2" fillId="0" borderId="0" xfId="42" applyFont="1" applyAlignment="1"/>
    <xf numFmtId="0" fontId="2" fillId="0" borderId="0" xfId="42" applyFont="1"/>
    <xf numFmtId="0" fontId="2" fillId="0" borderId="10" xfId="42" applyFont="1" applyBorder="1" applyAlignment="1"/>
    <xf numFmtId="0" fontId="3" fillId="0" borderId="10" xfId="42" applyFont="1" applyFill="1" applyBorder="1" applyAlignment="1">
      <alignment horizontal="center"/>
    </xf>
    <xf numFmtId="0" fontId="2" fillId="0" borderId="10" xfId="42" applyFont="1" applyBorder="1"/>
    <xf numFmtId="0" fontId="5" fillId="0" borderId="0" xfId="42" applyFont="1"/>
    <xf numFmtId="0" fontId="5" fillId="0" borderId="11" xfId="42" applyFont="1" applyBorder="1"/>
    <xf numFmtId="0" fontId="5" fillId="0" borderId="10" xfId="42" applyFont="1" applyBorder="1"/>
    <xf numFmtId="0" fontId="5" fillId="0" borderId="12" xfId="42" applyFont="1" applyBorder="1"/>
    <xf numFmtId="0" fontId="7" fillId="18" borderId="10" xfId="42" applyFont="1" applyFill="1" applyBorder="1" applyAlignment="1">
      <alignment horizontal="center"/>
    </xf>
    <xf numFmtId="0" fontId="8" fillId="18" borderId="10" xfId="42" applyFont="1" applyFill="1" applyBorder="1" applyAlignment="1">
      <alignment horizontal="center"/>
    </xf>
    <xf numFmtId="0" fontId="7" fillId="0" borderId="0" xfId="42" applyFont="1" applyFill="1" applyBorder="1" applyAlignment="1">
      <alignment horizontal="center"/>
    </xf>
    <xf numFmtId="0" fontId="1" fillId="0" borderId="0" xfId="42" applyFill="1"/>
    <xf numFmtId="0" fontId="9" fillId="0" borderId="0" xfId="42" applyFont="1" applyFill="1" applyBorder="1" applyAlignment="1">
      <alignment horizontal="center"/>
    </xf>
    <xf numFmtId="2" fontId="10" fillId="0" borderId="0" xfId="42" applyNumberFormat="1" applyFont="1" applyFill="1"/>
    <xf numFmtId="0" fontId="10" fillId="0" borderId="0" xfId="42" applyFont="1" applyFill="1"/>
    <xf numFmtId="0" fontId="10" fillId="0" borderId="0" xfId="42" applyFont="1"/>
    <xf numFmtId="0" fontId="9" fillId="0" borderId="12" xfId="42" applyFont="1" applyFill="1" applyBorder="1" applyAlignment="1">
      <alignment horizontal="center"/>
    </xf>
    <xf numFmtId="0" fontId="9" fillId="0" borderId="12" xfId="42" applyFont="1" applyFill="1" applyBorder="1"/>
    <xf numFmtId="0" fontId="9" fillId="0" borderId="12" xfId="42" applyFont="1" applyFill="1" applyBorder="1" applyAlignment="1">
      <alignment horizontal="center" vertical="center"/>
    </xf>
    <xf numFmtId="0" fontId="9" fillId="0" borderId="13" xfId="42" applyFont="1" applyFill="1" applyBorder="1" applyAlignment="1">
      <alignment horizontal="center" vertical="center"/>
    </xf>
    <xf numFmtId="0" fontId="5" fillId="0" borderId="0" xfId="42" applyFont="1" applyBorder="1"/>
    <xf numFmtId="0" fontId="1" fillId="0" borderId="0" xfId="42" applyBorder="1"/>
    <xf numFmtId="0" fontId="9" fillId="0" borderId="14" xfId="42" applyFont="1" applyFill="1" applyBorder="1" applyAlignment="1">
      <alignment horizontal="center"/>
    </xf>
    <xf numFmtId="0" fontId="9" fillId="0" borderId="14" xfId="42" applyFont="1" applyFill="1" applyBorder="1"/>
    <xf numFmtId="9" fontId="5" fillId="0" borderId="0" xfId="42" applyNumberFormat="1" applyFont="1" applyBorder="1" applyAlignment="1">
      <alignment horizontal="center"/>
    </xf>
    <xf numFmtId="0" fontId="11" fillId="0" borderId="0" xfId="42" applyFont="1" applyBorder="1"/>
    <xf numFmtId="0" fontId="10" fillId="0" borderId="15" xfId="42" applyFont="1" applyFill="1" applyBorder="1" applyAlignment="1">
      <alignment horizontal="center"/>
    </xf>
    <xf numFmtId="2" fontId="9" fillId="0" borderId="15" xfId="42" applyNumberFormat="1" applyFont="1" applyFill="1" applyBorder="1" applyAlignment="1">
      <alignment horizontal="center" vertical="center"/>
    </xf>
    <xf numFmtId="2" fontId="9" fillId="0" borderId="13" xfId="42" applyNumberFormat="1" applyFont="1" applyFill="1" applyBorder="1" applyAlignment="1">
      <alignment horizontal="center" vertical="center"/>
    </xf>
    <xf numFmtId="0" fontId="10" fillId="0" borderId="16" xfId="42" applyFont="1" applyFill="1" applyBorder="1" applyAlignment="1">
      <alignment horizontal="center"/>
    </xf>
    <xf numFmtId="2" fontId="9" fillId="0" borderId="16" xfId="42" applyNumberFormat="1" applyFont="1" applyFill="1" applyBorder="1" applyAlignment="1">
      <alignment horizontal="center" vertical="center"/>
    </xf>
    <xf numFmtId="0" fontId="5" fillId="0" borderId="0" xfId="42" applyFont="1" applyBorder="1" applyAlignment="1">
      <alignment horizontal="right"/>
    </xf>
    <xf numFmtId="0" fontId="5" fillId="0" borderId="0" xfId="42" applyFont="1" applyBorder="1" applyAlignment="1">
      <alignment horizontal="left"/>
    </xf>
    <xf numFmtId="0" fontId="9" fillId="0" borderId="16" xfId="42" applyFont="1" applyFill="1" applyBorder="1" applyAlignment="1">
      <alignment horizontal="center" vertical="center"/>
    </xf>
    <xf numFmtId="0" fontId="13" fillId="0" borderId="0" xfId="42" applyFont="1" applyBorder="1" applyAlignment="1">
      <alignment horizontal="right"/>
    </xf>
    <xf numFmtId="0" fontId="9" fillId="19" borderId="16" xfId="42" applyFont="1" applyFill="1" applyBorder="1" applyAlignment="1">
      <alignment horizontal="center"/>
    </xf>
    <xf numFmtId="0" fontId="10" fillId="19" borderId="16" xfId="42" applyFont="1" applyFill="1" applyBorder="1" applyAlignment="1">
      <alignment horizontal="center"/>
    </xf>
    <xf numFmtId="0" fontId="9" fillId="19" borderId="16" xfId="42" applyFont="1" applyFill="1" applyBorder="1" applyAlignment="1">
      <alignment horizontal="center" vertical="center"/>
    </xf>
    <xf numFmtId="0" fontId="5" fillId="0" borderId="0" xfId="42" applyFont="1" applyBorder="1" applyAlignment="1">
      <alignment horizontal="center"/>
    </xf>
    <xf numFmtId="0" fontId="14" fillId="0" borderId="0" xfId="42" applyFont="1" applyFill="1" applyBorder="1" applyAlignment="1">
      <alignment horizontal="center"/>
    </xf>
    <xf numFmtId="0" fontId="10" fillId="0" borderId="17" xfId="42" applyFont="1" applyFill="1" applyBorder="1" applyAlignment="1">
      <alignment horizontal="center"/>
    </xf>
    <xf numFmtId="0" fontId="9" fillId="0" borderId="17" xfId="42" applyFont="1" applyFill="1" applyBorder="1" applyAlignment="1">
      <alignment horizontal="center" vertical="center"/>
    </xf>
    <xf numFmtId="0" fontId="10" fillId="0" borderId="0" xfId="42" applyFont="1" applyFill="1" applyBorder="1" applyAlignment="1">
      <alignment horizontal="center"/>
    </xf>
    <xf numFmtId="0" fontId="9" fillId="0" borderId="0" xfId="42" applyFont="1" applyFill="1" applyBorder="1" applyAlignment="1">
      <alignment horizontal="center" vertical="center"/>
    </xf>
    <xf numFmtId="0" fontId="10" fillId="0" borderId="0" xfId="44" applyFont="1" applyFill="1" applyBorder="1"/>
    <xf numFmtId="49" fontId="14" fillId="0" borderId="0" xfId="42" applyNumberFormat="1" applyFont="1" applyFill="1" applyBorder="1" applyAlignment="1">
      <alignment horizontal="left"/>
    </xf>
    <xf numFmtId="0" fontId="10" fillId="0" borderId="0" xfId="42" applyFont="1" applyFill="1" applyBorder="1"/>
    <xf numFmtId="0" fontId="15" fillId="0" borderId="12" xfId="44" applyFont="1" applyFill="1" applyBorder="1" applyAlignment="1">
      <alignment horizontal="center"/>
    </xf>
    <xf numFmtId="0" fontId="12" fillId="0" borderId="0" xfId="44" applyFill="1"/>
    <xf numFmtId="0" fontId="15" fillId="0" borderId="18" xfId="44" applyFont="1" applyFill="1" applyBorder="1" applyAlignment="1">
      <alignment horizontal="center"/>
    </xf>
    <xf numFmtId="0" fontId="12" fillId="0" borderId="15" xfId="44" applyFill="1" applyBorder="1" applyAlignment="1">
      <alignment horizontal="center"/>
    </xf>
    <xf numFmtId="2" fontId="12" fillId="0" borderId="19" xfId="44" applyNumberFormat="1" applyFill="1" applyBorder="1" applyAlignment="1">
      <alignment horizontal="center"/>
    </xf>
    <xf numFmtId="0" fontId="12" fillId="0" borderId="16" xfId="44" applyFill="1" applyBorder="1" applyAlignment="1">
      <alignment horizontal="center"/>
    </xf>
    <xf numFmtId="2" fontId="12" fillId="0" borderId="20" xfId="44" applyNumberFormat="1" applyFill="1" applyBorder="1" applyAlignment="1">
      <alignment horizontal="center"/>
    </xf>
    <xf numFmtId="2" fontId="1" fillId="0" borderId="21" xfId="42" applyNumberFormat="1" applyFill="1" applyBorder="1" applyAlignment="1">
      <alignment horizontal="center"/>
    </xf>
    <xf numFmtId="0" fontId="12" fillId="0" borderId="0" xfId="44" applyFill="1" applyAlignment="1">
      <alignment horizontal="right"/>
    </xf>
    <xf numFmtId="0" fontId="12" fillId="0" borderId="0" xfId="44" applyFill="1" applyBorder="1"/>
    <xf numFmtId="14" fontId="10" fillId="0" borderId="0" xfId="44" applyNumberFormat="1" applyFont="1" applyFill="1" applyBorder="1"/>
    <xf numFmtId="0" fontId="6" fillId="0" borderId="0" xfId="42" applyFont="1" applyFill="1" applyBorder="1" applyAlignment="1">
      <alignment horizontal="center" vertical="center"/>
    </xf>
    <xf numFmtId="0" fontId="11" fillId="0" borderId="0" xfId="42" applyFont="1" applyFill="1" applyBorder="1" applyAlignment="1">
      <alignment horizontal="left" vertical="center"/>
    </xf>
    <xf numFmtId="0" fontId="1" fillId="0" borderId="0" xfId="42" applyFill="1" applyBorder="1" applyAlignment="1">
      <alignment horizontal="center"/>
    </xf>
    <xf numFmtId="0" fontId="6" fillId="0" borderId="0" xfId="42" applyFont="1" applyFill="1" applyBorder="1"/>
    <xf numFmtId="0" fontId="9" fillId="0" borderId="0" xfId="42" applyFont="1" applyFill="1"/>
    <xf numFmtId="0" fontId="9" fillId="20" borderId="0" xfId="42" applyFont="1" applyFill="1"/>
    <xf numFmtId="0" fontId="9" fillId="20" borderId="0" xfId="42" applyFont="1" applyFill="1" applyAlignment="1">
      <alignment horizontal="right"/>
    </xf>
    <xf numFmtId="164" fontId="9" fillId="20" borderId="0" xfId="42" applyNumberFormat="1" applyFont="1" applyFill="1" applyAlignment="1">
      <alignment horizontal="center"/>
    </xf>
    <xf numFmtId="0" fontId="9" fillId="20" borderId="0" xfId="42" applyFont="1" applyFill="1" applyBorder="1"/>
    <xf numFmtId="0" fontId="1" fillId="20" borderId="0" xfId="42" applyFill="1"/>
    <xf numFmtId="0" fontId="1" fillId="21" borderId="0" xfId="42" applyFill="1"/>
    <xf numFmtId="0" fontId="9" fillId="22" borderId="0" xfId="42" applyFont="1" applyFill="1"/>
    <xf numFmtId="2" fontId="9" fillId="18" borderId="0" xfId="42" applyNumberFormat="1" applyFont="1" applyFill="1" applyAlignment="1">
      <alignment horizontal="center"/>
    </xf>
    <xf numFmtId="0" fontId="18" fillId="23" borderId="0" xfId="42" applyNumberFormat="1" applyFont="1" applyFill="1"/>
    <xf numFmtId="0" fontId="9" fillId="18" borderId="0" xfId="42" applyNumberFormat="1" applyFont="1" applyFill="1"/>
    <xf numFmtId="0" fontId="9" fillId="18" borderId="0" xfId="42" applyNumberFormat="1" applyFont="1" applyFill="1" applyBorder="1"/>
    <xf numFmtId="0" fontId="9" fillId="18" borderId="0" xfId="42" applyFont="1" applyFill="1"/>
    <xf numFmtId="0" fontId="9" fillId="24" borderId="0" xfId="42" applyFont="1" applyFill="1"/>
    <xf numFmtId="2" fontId="9" fillId="24" borderId="0" xfId="42" applyNumberFormat="1" applyFont="1" applyFill="1" applyAlignment="1">
      <alignment horizontal="center"/>
    </xf>
    <xf numFmtId="0" fontId="18" fillId="24" borderId="0" xfId="42" applyNumberFormat="1" applyFont="1" applyFill="1"/>
    <xf numFmtId="0" fontId="9" fillId="24" borderId="0" xfId="42" applyNumberFormat="1" applyFont="1" applyFill="1"/>
    <xf numFmtId="0" fontId="9" fillId="24" borderId="0" xfId="42" applyNumberFormat="1" applyFont="1" applyFill="1" applyBorder="1"/>
    <xf numFmtId="0" fontId="9" fillId="25" borderId="0" xfId="42" applyFont="1" applyFill="1" applyAlignment="1">
      <alignment horizontal="right"/>
    </xf>
    <xf numFmtId="2" fontId="9" fillId="25" borderId="0" xfId="42" applyNumberFormat="1" applyFont="1" applyFill="1" applyAlignment="1">
      <alignment horizontal="center"/>
    </xf>
    <xf numFmtId="0" fontId="9" fillId="25" borderId="0" xfId="42" applyNumberFormat="1" applyFont="1" applyFill="1"/>
    <xf numFmtId="0" fontId="19" fillId="19" borderId="0" xfId="42" applyNumberFormat="1" applyFont="1" applyFill="1"/>
    <xf numFmtId="0" fontId="19" fillId="19" borderId="0" xfId="42" applyNumberFormat="1" applyFont="1" applyFill="1" applyBorder="1"/>
    <xf numFmtId="0" fontId="19" fillId="19" borderId="0" xfId="42" applyFont="1" applyFill="1"/>
    <xf numFmtId="0" fontId="9" fillId="25" borderId="0" xfId="42" applyNumberFormat="1" applyFont="1" applyFill="1" applyBorder="1"/>
    <xf numFmtId="0" fontId="1" fillId="25" borderId="0" xfId="42" applyFill="1"/>
    <xf numFmtId="0" fontId="19" fillId="19" borderId="0" xfId="42" applyFont="1" applyFill="1" applyAlignment="1">
      <alignment horizontal="right"/>
    </xf>
    <xf numFmtId="1" fontId="19" fillId="19" borderId="0" xfId="42" applyNumberFormat="1" applyFont="1" applyFill="1" applyAlignment="1">
      <alignment horizontal="center"/>
    </xf>
    <xf numFmtId="0" fontId="1" fillId="20" borderId="0" xfId="42" applyFill="1" applyAlignment="1">
      <alignment horizontal="right"/>
    </xf>
    <xf numFmtId="2" fontId="9" fillId="20" borderId="0" xfId="42" applyNumberFormat="1" applyFont="1" applyFill="1" applyAlignment="1">
      <alignment horizontal="center"/>
    </xf>
    <xf numFmtId="0" fontId="1" fillId="20" borderId="0" xfId="42" applyNumberFormat="1" applyFill="1"/>
    <xf numFmtId="0" fontId="1" fillId="20" borderId="0" xfId="42" applyNumberFormat="1" applyFill="1" applyBorder="1"/>
    <xf numFmtId="0" fontId="1" fillId="0" borderId="0" xfId="42" applyFill="1" applyAlignment="1">
      <alignment horizontal="right"/>
    </xf>
    <xf numFmtId="164" fontId="9" fillId="0" borderId="0" xfId="42" applyNumberFormat="1" applyFont="1" applyFill="1" applyAlignment="1">
      <alignment horizontal="center"/>
    </xf>
    <xf numFmtId="0" fontId="1" fillId="0" borderId="0" xfId="42" applyNumberFormat="1" applyFill="1"/>
    <xf numFmtId="0" fontId="1" fillId="0" borderId="0" xfId="42" applyNumberFormat="1" applyFill="1" applyBorder="1"/>
    <xf numFmtId="0" fontId="1" fillId="0" borderId="0" xfId="42" applyFill="1" applyBorder="1"/>
    <xf numFmtId="0" fontId="20" fillId="0" borderId="0" xfId="42" applyFont="1" applyFill="1" applyBorder="1"/>
    <xf numFmtId="0" fontId="20" fillId="0" borderId="0" xfId="42" applyFont="1" applyFill="1" applyBorder="1" applyAlignment="1">
      <alignment horizontal="center"/>
    </xf>
    <xf numFmtId="0" fontId="20" fillId="0" borderId="0" xfId="44" applyFont="1" applyFill="1" applyBorder="1"/>
    <xf numFmtId="0" fontId="20" fillId="0" borderId="0" xfId="43" applyFont="1" applyFill="1" applyBorder="1"/>
    <xf numFmtId="0" fontId="20" fillId="0" borderId="0" xfId="43" applyFont="1" applyFill="1" applyBorder="1" applyAlignment="1">
      <alignment horizontal="center"/>
    </xf>
    <xf numFmtId="0" fontId="21" fillId="0" borderId="0" xfId="43" applyFont="1" applyFill="1" applyBorder="1"/>
    <xf numFmtId="2" fontId="1" fillId="0" borderId="20" xfId="42" applyNumberFormat="1" applyFill="1" applyBorder="1" applyAlignment="1">
      <alignment horizontal="center"/>
    </xf>
    <xf numFmtId="0" fontId="1" fillId="0" borderId="22" xfId="42" applyFill="1" applyBorder="1"/>
    <xf numFmtId="0" fontId="1" fillId="0" borderId="23" xfId="42" applyFill="1" applyBorder="1"/>
    <xf numFmtId="0" fontId="1" fillId="0" borderId="24" xfId="42" applyFill="1" applyBorder="1"/>
    <xf numFmtId="2" fontId="1" fillId="0" borderId="25" xfId="42" applyNumberFormat="1" applyFill="1" applyBorder="1" applyAlignment="1">
      <alignment horizontal="center"/>
    </xf>
    <xf numFmtId="0" fontId="10" fillId="0" borderId="26" xfId="42" applyFont="1" applyFill="1" applyBorder="1" applyAlignment="1">
      <alignment horizontal="center"/>
    </xf>
    <xf numFmtId="0" fontId="37" fillId="0" borderId="12" xfId="0" applyFont="1" applyFill="1" applyBorder="1" applyAlignment="1">
      <alignment horizontal="center"/>
    </xf>
    <xf numFmtId="0" fontId="37" fillId="0" borderId="14" xfId="0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6" xfId="0" applyNumberForma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16" fillId="0" borderId="0" xfId="44" applyFont="1" applyFill="1" applyBorder="1" applyAlignment="1">
      <alignment horizontal="center" vertical="center"/>
    </xf>
    <xf numFmtId="0" fontId="12" fillId="0" borderId="0" xfId="44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9" fillId="0" borderId="0" xfId="44" applyFont="1" applyFill="1" applyBorder="1" applyAlignment="1">
      <alignment horizontal="center"/>
    </xf>
    <xf numFmtId="0" fontId="10" fillId="0" borderId="0" xfId="44" applyFont="1" applyFill="1" applyBorder="1" applyAlignment="1">
      <alignment horizontal="center"/>
    </xf>
    <xf numFmtId="2" fontId="11" fillId="0" borderId="0" xfId="44" applyNumberFormat="1" applyFont="1" applyFill="1" applyAlignment="1">
      <alignment horizontal="center"/>
    </xf>
    <xf numFmtId="2" fontId="5" fillId="0" borderId="15" xfId="0" applyNumberFormat="1" applyFont="1" applyFill="1" applyBorder="1" applyAlignment="1">
      <alignment horizontal="center" vertical="center"/>
    </xf>
    <xf numFmtId="2" fontId="5" fillId="0" borderId="17" xfId="0" applyNumberFormat="1" applyFont="1" applyFill="1" applyBorder="1" applyAlignment="1">
      <alignment horizontal="center" vertical="center"/>
    </xf>
    <xf numFmtId="2" fontId="5" fillId="0" borderId="16" xfId="0" applyNumberFormat="1" applyFont="1" applyFill="1" applyBorder="1" applyAlignment="1">
      <alignment horizontal="center" vertical="center"/>
    </xf>
    <xf numFmtId="49" fontId="14" fillId="0" borderId="0" xfId="42" applyNumberFormat="1" applyFont="1" applyFill="1" applyBorder="1" applyAlignment="1"/>
    <xf numFmtId="0" fontId="5" fillId="0" borderId="0" xfId="42" applyFont="1" applyBorder="1" applyAlignment="1"/>
    <xf numFmtId="0" fontId="40" fillId="0" borderId="0" xfId="42" applyFont="1" applyFill="1" applyBorder="1"/>
    <xf numFmtId="0" fontId="10" fillId="0" borderId="16" xfId="42" applyFont="1" applyFill="1" applyBorder="1"/>
    <xf numFmtId="0" fontId="2" fillId="0" borderId="10" xfId="42" applyFont="1" applyBorder="1" applyAlignment="1">
      <alignment horizontal="left"/>
    </xf>
    <xf numFmtId="0" fontId="10" fillId="0" borderId="15" xfId="42" applyFont="1" applyFill="1" applyBorder="1"/>
    <xf numFmtId="0" fontId="10" fillId="0" borderId="16" xfId="44" applyFont="1" applyFill="1" applyBorder="1"/>
    <xf numFmtId="0" fontId="6" fillId="0" borderId="11" xfId="42" applyFont="1" applyBorder="1" applyAlignment="1">
      <alignment horizontal="center"/>
    </xf>
    <xf numFmtId="0" fontId="6" fillId="0" borderId="27" xfId="42" applyFont="1" applyBorder="1" applyAlignment="1">
      <alignment horizontal="center"/>
    </xf>
    <xf numFmtId="0" fontId="11" fillId="0" borderId="20" xfId="0" applyFont="1" applyFill="1" applyBorder="1" applyAlignment="1">
      <alignment horizontal="left" vertical="center"/>
    </xf>
    <xf numFmtId="0" fontId="11" fillId="0" borderId="31" xfId="0" applyFont="1" applyFill="1" applyBorder="1" applyAlignment="1">
      <alignment horizontal="left" vertical="center"/>
    </xf>
    <xf numFmtId="0" fontId="11" fillId="0" borderId="45" xfId="0" applyFont="1" applyFill="1" applyBorder="1" applyAlignment="1">
      <alignment horizontal="left" vertical="center"/>
    </xf>
    <xf numFmtId="0" fontId="10" fillId="0" borderId="22" xfId="44" applyFont="1" applyFill="1" applyBorder="1"/>
    <xf numFmtId="0" fontId="10" fillId="0" borderId="23" xfId="44" applyFont="1" applyFill="1" applyBorder="1"/>
    <xf numFmtId="0" fontId="10" fillId="0" borderId="24" xfId="44" applyFont="1" applyFill="1" applyBorder="1"/>
    <xf numFmtId="0" fontId="10" fillId="19" borderId="16" xfId="44" applyFont="1" applyFill="1" applyBorder="1"/>
    <xf numFmtId="0" fontId="10" fillId="19" borderId="16" xfId="44" applyFont="1" applyFill="1" applyBorder="1" applyAlignment="1">
      <alignment horizontal="left"/>
    </xf>
    <xf numFmtId="0" fontId="5" fillId="0" borderId="0" xfId="42" applyFont="1"/>
    <xf numFmtId="0" fontId="9" fillId="0" borderId="0" xfId="42" applyFont="1" applyFill="1" applyBorder="1" applyAlignment="1">
      <alignment horizontal="center"/>
    </xf>
    <xf numFmtId="0" fontId="9" fillId="0" borderId="12" xfId="42" applyFont="1" applyFill="1" applyBorder="1" applyAlignment="1">
      <alignment horizontal="center"/>
    </xf>
    <xf numFmtId="0" fontId="9" fillId="0" borderId="14" xfId="42" applyFont="1" applyFill="1" applyBorder="1" applyAlignment="1">
      <alignment horizontal="center"/>
    </xf>
    <xf numFmtId="0" fontId="10" fillId="0" borderId="16" xfId="44" applyFont="1" applyFill="1" applyBorder="1" applyAlignment="1">
      <alignment horizontal="left"/>
    </xf>
    <xf numFmtId="0" fontId="4" fillId="18" borderId="10" xfId="42" applyFont="1" applyFill="1" applyBorder="1" applyAlignment="1">
      <alignment horizontal="center"/>
    </xf>
    <xf numFmtId="0" fontId="11" fillId="0" borderId="21" xfId="0" applyFont="1" applyFill="1" applyBorder="1" applyAlignment="1">
      <alignment horizontal="left" vertical="center"/>
    </xf>
    <xf numFmtId="0" fontId="11" fillId="0" borderId="36" xfId="0" applyFont="1" applyFill="1" applyBorder="1" applyAlignment="1">
      <alignment horizontal="left" vertical="center"/>
    </xf>
    <xf numFmtId="0" fontId="11" fillId="0" borderId="46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10" fillId="0" borderId="17" xfId="44" applyFont="1" applyFill="1" applyBorder="1"/>
    <xf numFmtId="0" fontId="9" fillId="19" borderId="11" xfId="44" applyFont="1" applyFill="1" applyBorder="1" applyAlignment="1">
      <alignment horizontal="center"/>
    </xf>
    <xf numFmtId="0" fontId="10" fillId="19" borderId="28" xfId="44" applyFont="1" applyFill="1" applyBorder="1" applyAlignment="1">
      <alignment horizontal="center"/>
    </xf>
    <xf numFmtId="0" fontId="10" fillId="19" borderId="27" xfId="44" applyFont="1" applyFill="1" applyBorder="1" applyAlignment="1">
      <alignment horizontal="center"/>
    </xf>
    <xf numFmtId="0" fontId="17" fillId="0" borderId="0" xfId="42" applyFont="1" applyFill="1" applyBorder="1" applyAlignment="1">
      <alignment horizontal="center" vertical="top"/>
    </xf>
    <xf numFmtId="0" fontId="12" fillId="0" borderId="19" xfId="44" applyFill="1" applyBorder="1"/>
    <xf numFmtId="0" fontId="12" fillId="0" borderId="29" xfId="44" applyFill="1" applyBorder="1"/>
    <xf numFmtId="0" fontId="12" fillId="0" borderId="30" xfId="44" applyFill="1" applyBorder="1"/>
    <xf numFmtId="0" fontId="12" fillId="0" borderId="20" xfId="44" applyFill="1" applyBorder="1"/>
    <xf numFmtId="0" fontId="12" fillId="0" borderId="31" xfId="44" applyFill="1" applyBorder="1"/>
    <xf numFmtId="0" fontId="12" fillId="0" borderId="32" xfId="44" applyFill="1" applyBorder="1"/>
    <xf numFmtId="0" fontId="1" fillId="0" borderId="33" xfId="42" applyFill="1" applyBorder="1"/>
    <xf numFmtId="0" fontId="1" fillId="0" borderId="34" xfId="42" applyFill="1" applyBorder="1"/>
    <xf numFmtId="0" fontId="1" fillId="0" borderId="35" xfId="42" applyFill="1" applyBorder="1"/>
    <xf numFmtId="0" fontId="6" fillId="0" borderId="0" xfId="42" applyFont="1" applyFill="1" applyBorder="1"/>
    <xf numFmtId="0" fontId="17" fillId="21" borderId="0" xfId="44" applyFont="1" applyFill="1" applyAlignment="1">
      <alignment horizontal="center" vertical="top"/>
    </xf>
    <xf numFmtId="0" fontId="17" fillId="21" borderId="0" xfId="44" applyFont="1" applyFill="1" applyBorder="1" applyAlignment="1">
      <alignment horizontal="center" vertical="top"/>
    </xf>
    <xf numFmtId="0" fontId="1" fillId="0" borderId="21" xfId="42" applyFill="1" applyBorder="1"/>
    <xf numFmtId="0" fontId="1" fillId="0" borderId="36" xfId="42" applyFill="1" applyBorder="1"/>
    <xf numFmtId="0" fontId="1" fillId="0" borderId="37" xfId="42" applyFill="1" applyBorder="1"/>
    <xf numFmtId="0" fontId="15" fillId="0" borderId="38" xfId="44" applyFont="1" applyFill="1" applyBorder="1" applyAlignment="1">
      <alignment horizontal="center" vertical="center"/>
    </xf>
    <xf numFmtId="0" fontId="15" fillId="0" borderId="39" xfId="44" applyFont="1" applyFill="1" applyBorder="1" applyAlignment="1">
      <alignment horizontal="center" vertical="center"/>
    </xf>
    <xf numFmtId="0" fontId="15" fillId="0" borderId="40" xfId="44" applyFont="1" applyFill="1" applyBorder="1" applyAlignment="1">
      <alignment horizontal="center" vertical="center"/>
    </xf>
    <xf numFmtId="0" fontId="15" fillId="0" borderId="41" xfId="44" applyFont="1" applyFill="1" applyBorder="1" applyAlignment="1">
      <alignment horizontal="center" vertical="center"/>
    </xf>
    <xf numFmtId="0" fontId="15" fillId="0" borderId="42" xfId="44" applyFont="1" applyFill="1" applyBorder="1" applyAlignment="1">
      <alignment horizontal="center" vertical="center"/>
    </xf>
    <xf numFmtId="0" fontId="15" fillId="0" borderId="43" xfId="44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left" vertical="center"/>
    </xf>
    <xf numFmtId="0" fontId="11" fillId="0" borderId="29" xfId="0" applyFont="1" applyFill="1" applyBorder="1" applyAlignment="1">
      <alignment horizontal="left" vertical="center"/>
    </xf>
    <xf numFmtId="0" fontId="11" fillId="0" borderId="44" xfId="0" applyFont="1" applyFill="1" applyBorder="1" applyAlignment="1">
      <alignment horizontal="left" vertical="center"/>
    </xf>
  </cellXfs>
  <cellStyles count="45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te" xfId="37"/>
    <cellStyle name="Output" xfId="38"/>
    <cellStyle name="Title" xfId="39"/>
    <cellStyle name="Total" xfId="40"/>
    <cellStyle name="Warning Text" xfId="41"/>
    <cellStyle name="Обычный" xfId="0" builtinId="0"/>
    <cellStyle name="Обычный 2" xfId="42"/>
    <cellStyle name="Обычный_Автомат 26 июня 2007" xfId="43"/>
    <cellStyle name="Обычный_СПЛ" xfId="4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495300</xdr:colOff>
      <xdr:row>1</xdr:row>
      <xdr:rowOff>285750</xdr:rowOff>
    </xdr:from>
    <xdr:to>
      <xdr:col>14</xdr:col>
      <xdr:colOff>590550</xdr:colOff>
      <xdr:row>27</xdr:row>
      <xdr:rowOff>77561</xdr:rowOff>
    </xdr:to>
    <xdr:pic>
      <xdr:nvPicPr>
        <xdr:cNvPr id="1025" name="Рисунок 5" descr="ИСЮК.416.000.000 СБ - Стеллаж разборный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34575" y="581025"/>
          <a:ext cx="3924300" cy="6629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zoomScaleNormal="100" workbookViewId="0">
      <selection activeCell="H26" sqref="H26"/>
    </sheetView>
  </sheetViews>
  <sheetFormatPr defaultColWidth="9.140625" defaultRowHeight="12.75" x14ac:dyDescent="0.2"/>
  <cols>
    <col min="1" max="1" width="3.7109375" style="1" customWidth="1"/>
    <col min="2" max="2" width="15.28515625" style="1" customWidth="1"/>
    <col min="3" max="3" width="26.85546875" style="1" customWidth="1"/>
    <col min="4" max="4" width="38.140625" style="1" customWidth="1"/>
    <col min="5" max="5" width="13.28515625" style="1" customWidth="1"/>
    <col min="6" max="6" width="15.7109375" style="1" customWidth="1"/>
    <col min="7" max="7" width="14.42578125" style="1" customWidth="1"/>
    <col min="8" max="8" width="14.140625" style="1" customWidth="1"/>
    <col min="9" max="9" width="11.7109375" style="1" customWidth="1"/>
    <col min="10" max="16384" width="9.140625" style="1"/>
  </cols>
  <sheetData>
    <row r="1" spans="1:10" ht="23.25" x14ac:dyDescent="0.35">
      <c r="A1" s="2" t="s">
        <v>0</v>
      </c>
      <c r="B1" s="2"/>
      <c r="C1" s="2"/>
      <c r="D1" s="2"/>
      <c r="E1" s="2"/>
      <c r="F1" s="2"/>
      <c r="G1" s="2"/>
      <c r="H1" s="2"/>
    </row>
    <row r="2" spans="1:10" ht="24" thickBot="1" x14ac:dyDescent="0.4">
      <c r="A2" s="3"/>
      <c r="B2" s="3"/>
      <c r="C2" s="3"/>
      <c r="D2" s="3"/>
      <c r="E2" s="3"/>
      <c r="F2" s="3"/>
      <c r="G2" s="3"/>
      <c r="H2" s="3"/>
    </row>
    <row r="3" spans="1:10" ht="28.5" thickBot="1" x14ac:dyDescent="0.45">
      <c r="A3" s="3"/>
      <c r="B3" s="4" t="s">
        <v>1</v>
      </c>
      <c r="C3" s="133" t="s">
        <v>2</v>
      </c>
      <c r="D3" s="133"/>
      <c r="E3" s="5">
        <v>0</v>
      </c>
      <c r="F3" s="151">
        <v>0</v>
      </c>
      <c r="G3" s="3"/>
      <c r="H3" s="3"/>
    </row>
    <row r="4" spans="1:10" ht="28.5" thickBot="1" x14ac:dyDescent="0.45">
      <c r="A4" s="3"/>
      <c r="B4" s="6" t="s">
        <v>3</v>
      </c>
      <c r="C4" s="133" t="s">
        <v>4</v>
      </c>
      <c r="D4" s="133"/>
      <c r="E4" s="5">
        <v>1</v>
      </c>
      <c r="F4" s="151"/>
      <c r="G4" s="3"/>
      <c r="H4" s="3"/>
    </row>
    <row r="5" spans="1:10" ht="28.5" thickBot="1" x14ac:dyDescent="0.45">
      <c r="A5" s="3"/>
      <c r="B5" s="6" t="s">
        <v>5</v>
      </c>
      <c r="C5" s="133" t="s">
        <v>6</v>
      </c>
      <c r="D5" s="133"/>
      <c r="E5" s="5">
        <v>2</v>
      </c>
      <c r="F5" s="151"/>
      <c r="G5" s="3"/>
      <c r="H5" s="3"/>
    </row>
    <row r="6" spans="1:10" ht="24" thickBot="1" x14ac:dyDescent="0.4">
      <c r="A6" s="3"/>
      <c r="B6" s="3"/>
      <c r="C6" s="3"/>
      <c r="D6" s="3"/>
      <c r="E6" s="3"/>
      <c r="F6" s="3"/>
      <c r="G6" s="3"/>
      <c r="H6" s="3"/>
    </row>
    <row r="7" spans="1:10" ht="21" thickBot="1" x14ac:dyDescent="0.35">
      <c r="A7" s="7"/>
      <c r="B7" s="7"/>
      <c r="C7" s="7"/>
      <c r="D7" s="7"/>
      <c r="E7" s="8" t="s">
        <v>7</v>
      </c>
      <c r="F7" s="9" t="s">
        <v>8</v>
      </c>
      <c r="G7" s="10" t="s">
        <v>9</v>
      </c>
    </row>
    <row r="8" spans="1:10" ht="21" thickBot="1" x14ac:dyDescent="0.35">
      <c r="A8" s="7"/>
      <c r="B8" s="7"/>
      <c r="C8" s="136" t="s">
        <v>10</v>
      </c>
      <c r="D8" s="137"/>
      <c r="E8" s="11">
        <v>1150</v>
      </c>
      <c r="F8" s="11">
        <v>500</v>
      </c>
      <c r="G8" s="11">
        <v>1600</v>
      </c>
    </row>
    <row r="9" spans="1:10" ht="24" thickBot="1" x14ac:dyDescent="0.4">
      <c r="A9" s="7"/>
      <c r="B9" s="7"/>
      <c r="C9" s="136" t="s">
        <v>11</v>
      </c>
      <c r="D9" s="137"/>
      <c r="E9" s="12">
        <v>5</v>
      </c>
      <c r="F9" s="13"/>
      <c r="G9" s="13"/>
      <c r="H9" s="14"/>
      <c r="I9" s="14"/>
      <c r="J9" s="14"/>
    </row>
    <row r="10" spans="1:10" ht="24" thickBot="1" x14ac:dyDescent="0.4">
      <c r="A10" s="7"/>
      <c r="B10" s="7"/>
      <c r="C10" s="136" t="s">
        <v>12</v>
      </c>
      <c r="D10" s="137"/>
      <c r="E10" s="12">
        <v>0</v>
      </c>
      <c r="F10" s="13"/>
      <c r="G10" s="131">
        <f>SUM(H15:H41)</f>
        <v>111.855152</v>
      </c>
      <c r="H10" s="14"/>
      <c r="I10" s="14"/>
      <c r="J10" s="14"/>
    </row>
    <row r="11" spans="1:10" ht="20.25" x14ac:dyDescent="0.3">
      <c r="A11" s="7"/>
      <c r="B11" s="146"/>
      <c r="C11" s="146"/>
      <c r="D11" s="146"/>
      <c r="E11" s="146"/>
      <c r="F11" s="146"/>
      <c r="G11" s="146"/>
      <c r="H11" s="14"/>
      <c r="I11" s="14"/>
      <c r="J11" s="14"/>
    </row>
    <row r="12" spans="1:10" s="18" customFormat="1" ht="16.5" thickBot="1" x14ac:dyDescent="0.3">
      <c r="A12" s="147" t="s">
        <v>13</v>
      </c>
      <c r="B12" s="147"/>
      <c r="C12" s="147"/>
      <c r="D12" s="147"/>
      <c r="E12" s="147"/>
      <c r="F12" s="147"/>
      <c r="G12" s="147"/>
      <c r="H12" s="15"/>
      <c r="I12" s="16"/>
      <c r="J12" s="17"/>
    </row>
    <row r="13" spans="1:10" s="18" customFormat="1" ht="20.25" x14ac:dyDescent="0.3">
      <c r="A13" s="19" t="s">
        <v>14</v>
      </c>
      <c r="B13" s="148" t="s">
        <v>15</v>
      </c>
      <c r="C13" s="148"/>
      <c r="D13" s="148"/>
      <c r="E13" s="20" t="s">
        <v>16</v>
      </c>
      <c r="F13" s="21" t="s">
        <v>17</v>
      </c>
      <c r="G13" s="22"/>
      <c r="H13" s="23"/>
      <c r="I13" s="24"/>
      <c r="J13" s="24"/>
    </row>
    <row r="14" spans="1:10" s="18" customFormat="1" ht="21" thickBot="1" x14ac:dyDescent="0.35">
      <c r="A14" s="25" t="s">
        <v>18</v>
      </c>
      <c r="B14" s="149" t="s">
        <v>19</v>
      </c>
      <c r="C14" s="149"/>
      <c r="D14" s="149"/>
      <c r="E14" s="26" t="s">
        <v>20</v>
      </c>
      <c r="F14" s="27">
        <v>0.1</v>
      </c>
      <c r="G14" s="22"/>
      <c r="H14" s="23"/>
      <c r="I14" s="24"/>
      <c r="J14" s="28"/>
    </row>
    <row r="15" spans="1:10" s="18" customFormat="1" ht="15.75" x14ac:dyDescent="0.2">
      <c r="A15" s="29">
        <v>1</v>
      </c>
      <c r="B15" s="134" t="s">
        <v>21</v>
      </c>
      <c r="C15" s="134"/>
      <c r="D15" s="134"/>
      <c r="E15" s="29" t="s">
        <v>22</v>
      </c>
      <c r="F15" s="30">
        <f>IF(F3=2,0,E62)</f>
        <v>26.400000000000002</v>
      </c>
      <c r="G15" s="31">
        <v>2.5</v>
      </c>
      <c r="H15" s="24">
        <f>G15*F15</f>
        <v>66</v>
      </c>
      <c r="I15" s="24"/>
      <c r="J15" s="24"/>
    </row>
    <row r="16" spans="1:10" s="18" customFormat="1" ht="20.25" x14ac:dyDescent="0.3">
      <c r="A16" s="32">
        <f>A15+1</f>
        <v>2</v>
      </c>
      <c r="B16" s="132" t="s">
        <v>57</v>
      </c>
      <c r="C16" s="132"/>
      <c r="D16" s="132"/>
      <c r="E16" s="32" t="s">
        <v>22</v>
      </c>
      <c r="F16" s="33">
        <f>IF(F3=0,E65,0)</f>
        <v>5.3716607999999999</v>
      </c>
      <c r="G16" s="31">
        <v>2.5</v>
      </c>
      <c r="H16" s="24">
        <f t="shared" ref="H16:H17" si="0">G16*F16</f>
        <v>13.429152</v>
      </c>
      <c r="I16" s="23"/>
      <c r="J16" s="34"/>
    </row>
    <row r="17" spans="1:10" s="18" customFormat="1" ht="20.25" x14ac:dyDescent="0.3">
      <c r="A17" s="32">
        <f>A16+1</f>
        <v>3</v>
      </c>
      <c r="B17" s="132" t="s">
        <v>49</v>
      </c>
      <c r="C17" s="132"/>
      <c r="D17" s="132"/>
      <c r="E17" s="32" t="s">
        <v>22</v>
      </c>
      <c r="F17" s="33">
        <f>IF(F3=2,E63,0)</f>
        <v>0</v>
      </c>
      <c r="G17" s="31">
        <v>1</v>
      </c>
      <c r="H17" s="24">
        <f t="shared" si="0"/>
        <v>0</v>
      </c>
      <c r="I17" s="34"/>
      <c r="J17" s="35"/>
    </row>
    <row r="18" spans="1:10" s="18" customFormat="1" ht="19.899999999999999" customHeight="1" x14ac:dyDescent="0.3">
      <c r="A18" s="32">
        <f>A17+1</f>
        <v>4</v>
      </c>
      <c r="B18" s="132" t="s">
        <v>61</v>
      </c>
      <c r="C18" s="132"/>
      <c r="D18" s="132"/>
      <c r="E18" s="32" t="s">
        <v>22</v>
      </c>
      <c r="F18" s="33">
        <f>IF(F3=0,E69,IF(F3=1,E69+E66,E66+E69))</f>
        <v>7.4910000000000005</v>
      </c>
      <c r="G18" s="31">
        <v>1</v>
      </c>
      <c r="H18" s="24">
        <f>G18*F18</f>
        <v>7.4910000000000005</v>
      </c>
      <c r="I18" s="34"/>
      <c r="J18" s="35"/>
    </row>
    <row r="19" spans="1:10" s="18" customFormat="1" ht="20.25" x14ac:dyDescent="0.3">
      <c r="A19" s="32">
        <f>A18+1</f>
        <v>5</v>
      </c>
      <c r="B19" s="135" t="s">
        <v>23</v>
      </c>
      <c r="C19" s="135"/>
      <c r="D19" s="135"/>
      <c r="E19" s="32" t="s">
        <v>24</v>
      </c>
      <c r="F19" s="36">
        <f>E9*16</f>
        <v>80</v>
      </c>
      <c r="G19" s="22"/>
      <c r="H19" s="23"/>
      <c r="I19" s="34"/>
      <c r="J19" s="35"/>
    </row>
    <row r="20" spans="1:10" s="18" customFormat="1" ht="18" x14ac:dyDescent="0.25">
      <c r="A20" s="32">
        <f>A19+1</f>
        <v>6</v>
      </c>
      <c r="B20" s="150" t="s">
        <v>25</v>
      </c>
      <c r="C20" s="150"/>
      <c r="D20" s="150"/>
      <c r="E20" s="32" t="s">
        <v>24</v>
      </c>
      <c r="F20" s="36">
        <f>E9*16</f>
        <v>80</v>
      </c>
      <c r="G20" s="22"/>
      <c r="H20" s="24"/>
      <c r="I20" s="24"/>
      <c r="J20" s="37"/>
    </row>
    <row r="21" spans="1:10" s="18" customFormat="1" ht="18" x14ac:dyDescent="0.25">
      <c r="A21" s="38" t="s">
        <v>26</v>
      </c>
      <c r="B21" s="144" t="s">
        <v>27</v>
      </c>
      <c r="C21" s="144"/>
      <c r="D21" s="144"/>
      <c r="E21" s="39" t="s">
        <v>24</v>
      </c>
      <c r="F21" s="40">
        <v>4</v>
      </c>
      <c r="G21" s="22"/>
      <c r="H21" s="24"/>
      <c r="I21" s="24"/>
      <c r="J21" s="37"/>
    </row>
    <row r="22" spans="1:10" s="18" customFormat="1" ht="20.25" x14ac:dyDescent="0.3">
      <c r="A22" s="38" t="s">
        <v>28</v>
      </c>
      <c r="B22" s="145" t="s">
        <v>25</v>
      </c>
      <c r="C22" s="145"/>
      <c r="D22" s="145"/>
      <c r="E22" s="39" t="s">
        <v>24</v>
      </c>
      <c r="F22" s="40">
        <v>8</v>
      </c>
      <c r="G22" s="22"/>
      <c r="H22" s="130"/>
      <c r="I22" s="130"/>
      <c r="J22" s="41"/>
    </row>
    <row r="23" spans="1:10" s="18" customFormat="1" ht="20.25" x14ac:dyDescent="0.3">
      <c r="A23" s="32">
        <v>9</v>
      </c>
      <c r="B23" s="150" t="s">
        <v>29</v>
      </c>
      <c r="C23" s="150"/>
      <c r="D23" s="150"/>
      <c r="E23" s="32" t="s">
        <v>24</v>
      </c>
      <c r="F23" s="36">
        <v>1</v>
      </c>
      <c r="G23" s="22"/>
      <c r="H23" s="41"/>
      <c r="I23" s="41"/>
      <c r="J23" s="41"/>
    </row>
    <row r="24" spans="1:10" s="18" customFormat="1" ht="15.75" x14ac:dyDescent="0.2">
      <c r="A24" s="32">
        <f>A23+1</f>
        <v>10</v>
      </c>
      <c r="B24" s="132" t="s">
        <v>30</v>
      </c>
      <c r="C24" s="132"/>
      <c r="D24" s="132"/>
      <c r="E24" s="32" t="s">
        <v>24</v>
      </c>
      <c r="F24" s="36">
        <v>4</v>
      </c>
      <c r="G24" s="22">
        <v>0.5</v>
      </c>
      <c r="H24" s="129">
        <f t="shared" ref="H24" si="1">G24*F24</f>
        <v>2</v>
      </c>
      <c r="I24" s="129"/>
      <c r="J24" s="42"/>
    </row>
    <row r="25" spans="1:10" s="18" customFormat="1" ht="15.75" x14ac:dyDescent="0.2">
      <c r="A25" s="113">
        <v>11</v>
      </c>
      <c r="B25" s="141" t="s">
        <v>54</v>
      </c>
      <c r="C25" s="142"/>
      <c r="D25" s="143"/>
      <c r="E25" s="32" t="s">
        <v>24</v>
      </c>
      <c r="F25" s="36">
        <f>IF(F3=2,E9*2,F69*2*E9)</f>
        <v>10</v>
      </c>
      <c r="G25" s="22"/>
      <c r="H25" s="48"/>
      <c r="I25" s="48"/>
      <c r="J25" s="42"/>
    </row>
    <row r="26" spans="1:10" s="18" customFormat="1" ht="16.5" thickBot="1" x14ac:dyDescent="0.25">
      <c r="A26" s="43">
        <v>12</v>
      </c>
      <c r="B26" s="156" t="s">
        <v>31</v>
      </c>
      <c r="C26" s="156"/>
      <c r="D26" s="156"/>
      <c r="E26" s="43" t="s">
        <v>24</v>
      </c>
      <c r="F26" s="44">
        <f>E9*16</f>
        <v>80</v>
      </c>
      <c r="G26" s="22"/>
      <c r="H26" s="129"/>
      <c r="I26" s="129"/>
      <c r="J26" s="42"/>
    </row>
    <row r="27" spans="1:10" s="18" customFormat="1" ht="16.5" thickBot="1" x14ac:dyDescent="0.3">
      <c r="A27" s="45"/>
      <c r="B27" s="157" t="s">
        <v>32</v>
      </c>
      <c r="C27" s="158"/>
      <c r="D27" s="159"/>
      <c r="E27" s="45"/>
      <c r="F27" s="46"/>
      <c r="G27" s="46"/>
      <c r="H27" s="129"/>
      <c r="I27" s="129"/>
      <c r="J27" s="42"/>
    </row>
    <row r="28" spans="1:10" s="18" customFormat="1" ht="15.75" x14ac:dyDescent="0.25">
      <c r="A28" s="45"/>
      <c r="B28" s="123"/>
      <c r="C28" s="124"/>
      <c r="D28" s="124"/>
      <c r="E28" s="45"/>
      <c r="F28" s="46"/>
      <c r="G28" s="46"/>
      <c r="H28" s="48"/>
      <c r="I28" s="48"/>
      <c r="J28" s="42"/>
    </row>
    <row r="29" spans="1:10" s="18" customFormat="1" ht="20.25" x14ac:dyDescent="0.2">
      <c r="A29" s="155" t="s">
        <v>64</v>
      </c>
      <c r="B29" s="155"/>
      <c r="C29" s="155"/>
      <c r="D29" s="155"/>
      <c r="E29" s="155"/>
      <c r="F29" s="155"/>
      <c r="G29" s="46"/>
      <c r="H29" s="48"/>
      <c r="I29" s="48"/>
      <c r="J29" s="42"/>
    </row>
    <row r="30" spans="1:10" s="18" customFormat="1" ht="21" thickBot="1" x14ac:dyDescent="0.25">
      <c r="A30" s="45"/>
      <c r="B30" s="155"/>
      <c r="C30" s="155"/>
      <c r="D30" s="155"/>
      <c r="E30" s="155"/>
      <c r="F30" s="155"/>
      <c r="G30" s="155"/>
      <c r="H30" s="49"/>
      <c r="I30" s="17"/>
      <c r="J30" s="17"/>
    </row>
    <row r="31" spans="1:10" ht="15" x14ac:dyDescent="0.25">
      <c r="A31" s="50" t="s">
        <v>14</v>
      </c>
      <c r="B31" s="176" t="s">
        <v>33</v>
      </c>
      <c r="C31" s="177"/>
      <c r="D31" s="178"/>
      <c r="E31" s="50" t="s">
        <v>34</v>
      </c>
      <c r="F31" s="114" t="s">
        <v>62</v>
      </c>
      <c r="G31" s="120"/>
      <c r="H31" s="51"/>
      <c r="I31" s="51"/>
      <c r="J31" s="51"/>
    </row>
    <row r="32" spans="1:10" ht="15.75" thickBot="1" x14ac:dyDescent="0.3">
      <c r="A32" s="52" t="s">
        <v>18</v>
      </c>
      <c r="B32" s="179"/>
      <c r="C32" s="180"/>
      <c r="D32" s="181"/>
      <c r="E32" s="52" t="s">
        <v>35</v>
      </c>
      <c r="F32" s="115" t="s">
        <v>63</v>
      </c>
      <c r="G32" s="120"/>
      <c r="H32" s="51"/>
      <c r="I32" s="51"/>
      <c r="J32" s="51"/>
    </row>
    <row r="33" spans="1:10" ht="15" x14ac:dyDescent="0.25">
      <c r="A33" s="53">
        <v>1</v>
      </c>
      <c r="B33" s="161" t="s">
        <v>36</v>
      </c>
      <c r="C33" s="162"/>
      <c r="D33" s="163"/>
      <c r="E33" s="54">
        <f>(0.1+E9*0.025)*F33</f>
        <v>0.45</v>
      </c>
      <c r="F33" s="116">
        <v>2</v>
      </c>
      <c r="G33" s="121"/>
      <c r="H33" s="51"/>
      <c r="I33" s="51"/>
      <c r="J33" s="51"/>
    </row>
    <row r="34" spans="1:10" ht="15" x14ac:dyDescent="0.25">
      <c r="A34" s="55">
        <v>2</v>
      </c>
      <c r="B34" s="164" t="s">
        <v>37</v>
      </c>
      <c r="C34" s="165"/>
      <c r="D34" s="166"/>
      <c r="E34" s="56">
        <f>IF(E10=0,0.2+0.03*E9,0.2+0.03*E9+0.05*E9*E8/1000)*F34</f>
        <v>0.35</v>
      </c>
      <c r="F34" s="117">
        <v>1</v>
      </c>
      <c r="G34" s="121"/>
      <c r="H34" s="51"/>
      <c r="I34" s="51"/>
      <c r="J34" s="51"/>
    </row>
    <row r="35" spans="1:10" ht="15" x14ac:dyDescent="0.25">
      <c r="A35" s="55">
        <v>3</v>
      </c>
      <c r="B35" s="164" t="s">
        <v>53</v>
      </c>
      <c r="C35" s="165"/>
      <c r="D35" s="166"/>
      <c r="E35" s="56">
        <f>(0.1+(E9*0.05)*F35)</f>
        <v>0.35</v>
      </c>
      <c r="F35" s="117">
        <v>1</v>
      </c>
      <c r="G35" s="121"/>
      <c r="H35" s="51"/>
      <c r="I35" s="51"/>
      <c r="J35" s="51"/>
    </row>
    <row r="36" spans="1:10" ht="15" x14ac:dyDescent="0.25">
      <c r="A36" s="55">
        <v>4</v>
      </c>
      <c r="B36" s="164" t="s">
        <v>38</v>
      </c>
      <c r="C36" s="165"/>
      <c r="D36" s="166"/>
      <c r="E36" s="56">
        <f>(0.2+0.04*E9+E9*0.02)*F36</f>
        <v>1</v>
      </c>
      <c r="F36" s="117">
        <v>2</v>
      </c>
      <c r="G36" s="121"/>
      <c r="H36" s="51"/>
      <c r="I36" s="51"/>
      <c r="J36" s="51"/>
    </row>
    <row r="37" spans="1:10" ht="15" x14ac:dyDescent="0.25">
      <c r="A37" s="55">
        <v>5</v>
      </c>
      <c r="B37" s="109" t="s">
        <v>51</v>
      </c>
      <c r="C37" s="110"/>
      <c r="D37" s="111"/>
      <c r="E37" s="108">
        <f>0.1*E9</f>
        <v>0.5</v>
      </c>
      <c r="F37" s="118">
        <v>1</v>
      </c>
      <c r="G37" s="63"/>
      <c r="H37" s="51"/>
      <c r="I37" s="51"/>
      <c r="J37" s="51"/>
    </row>
    <row r="38" spans="1:10" ht="15" x14ac:dyDescent="0.25">
      <c r="A38" s="55">
        <v>6</v>
      </c>
      <c r="B38" s="109" t="s">
        <v>56</v>
      </c>
      <c r="C38" s="110"/>
      <c r="D38" s="111"/>
      <c r="E38" s="108">
        <v>0.5</v>
      </c>
      <c r="F38" s="117">
        <v>1</v>
      </c>
      <c r="G38" s="63"/>
      <c r="H38" s="51"/>
      <c r="I38" s="51"/>
      <c r="J38" s="51"/>
    </row>
    <row r="39" spans="1:10" ht="15" x14ac:dyDescent="0.25">
      <c r="A39" s="55">
        <v>7</v>
      </c>
      <c r="B39" s="167" t="s">
        <v>52</v>
      </c>
      <c r="C39" s="168"/>
      <c r="D39" s="169"/>
      <c r="E39" s="112">
        <f>(0.2+0.00015*E8)*F39</f>
        <v>0.3725</v>
      </c>
      <c r="F39" s="117">
        <v>1</v>
      </c>
      <c r="G39" s="63"/>
      <c r="H39" s="14"/>
      <c r="I39" s="14"/>
      <c r="J39" s="14"/>
    </row>
    <row r="40" spans="1:10" ht="15.75" thickBot="1" x14ac:dyDescent="0.3">
      <c r="A40" s="55">
        <v>8</v>
      </c>
      <c r="B40" s="173" t="s">
        <v>55</v>
      </c>
      <c r="C40" s="174"/>
      <c r="D40" s="175"/>
      <c r="E40" s="57">
        <v>0.3</v>
      </c>
      <c r="F40" s="119">
        <v>1</v>
      </c>
      <c r="G40" s="63"/>
      <c r="H40" s="14"/>
      <c r="I40" s="14"/>
      <c r="J40" s="14"/>
    </row>
    <row r="41" spans="1:10" ht="20.25" x14ac:dyDescent="0.3">
      <c r="A41" s="51"/>
      <c r="B41" s="51"/>
      <c r="C41" s="51"/>
      <c r="D41" s="58" t="s">
        <v>39</v>
      </c>
      <c r="E41" s="125">
        <f>SUM(E33:E40)</f>
        <v>3.8224999999999998</v>
      </c>
      <c r="F41" s="122"/>
      <c r="G41" s="51">
        <v>6</v>
      </c>
      <c r="H41" s="59">
        <f>G41*E41</f>
        <v>22.934999999999999</v>
      </c>
      <c r="I41" s="59"/>
      <c r="J41" s="59"/>
    </row>
    <row r="42" spans="1:10" s="18" customFormat="1" ht="16.5" thickBot="1" x14ac:dyDescent="0.25">
      <c r="A42" s="45"/>
      <c r="B42" s="47"/>
      <c r="C42" s="47"/>
      <c r="D42" s="47"/>
      <c r="E42" s="45"/>
      <c r="F42" s="46"/>
      <c r="G42" s="46"/>
      <c r="H42" s="49"/>
      <c r="I42" s="17"/>
      <c r="J42" s="17"/>
    </row>
    <row r="43" spans="1:10" s="18" customFormat="1" ht="20.25" x14ac:dyDescent="0.2">
      <c r="A43" s="45"/>
      <c r="B43" s="182" t="s">
        <v>66</v>
      </c>
      <c r="C43" s="183"/>
      <c r="D43" s="184"/>
      <c r="E43" s="126">
        <f>E41*0.9</f>
        <v>3.4402499999999998</v>
      </c>
      <c r="F43" s="46"/>
      <c r="G43" s="46"/>
      <c r="H43" s="49"/>
      <c r="I43" s="17"/>
      <c r="J43" s="17"/>
    </row>
    <row r="44" spans="1:10" s="18" customFormat="1" ht="20.25" x14ac:dyDescent="0.2">
      <c r="A44" s="45"/>
      <c r="B44" s="138" t="s">
        <v>67</v>
      </c>
      <c r="C44" s="139"/>
      <c r="D44" s="140"/>
      <c r="E44" s="128">
        <f>E41*0.8</f>
        <v>3.0579999999999998</v>
      </c>
      <c r="F44" s="46"/>
      <c r="G44" s="46"/>
      <c r="I44" s="17"/>
      <c r="J44" s="17"/>
    </row>
    <row r="45" spans="1:10" s="18" customFormat="1" ht="21" thickBot="1" x14ac:dyDescent="0.25">
      <c r="A45" s="45"/>
      <c r="B45" s="152" t="s">
        <v>68</v>
      </c>
      <c r="C45" s="153"/>
      <c r="D45" s="154"/>
      <c r="E45" s="127">
        <f>E41*0.7</f>
        <v>2.6757499999999999</v>
      </c>
      <c r="F45" s="46"/>
      <c r="G45" s="46"/>
      <c r="H45" s="49"/>
      <c r="I45" s="17"/>
      <c r="J45" s="17"/>
    </row>
    <row r="46" spans="1:10" s="18" customFormat="1" ht="15.75" x14ac:dyDescent="0.2">
      <c r="A46" s="45"/>
      <c r="B46" s="47"/>
      <c r="C46" s="47"/>
      <c r="D46" s="47"/>
      <c r="E46" s="45"/>
      <c r="F46" s="46"/>
      <c r="G46" s="46"/>
      <c r="H46" s="49"/>
      <c r="I46" s="17"/>
      <c r="J46" s="17"/>
    </row>
    <row r="47" spans="1:10" s="18" customFormat="1" ht="15.75" x14ac:dyDescent="0.2">
      <c r="A47" s="45"/>
      <c r="B47" s="47"/>
      <c r="C47" s="47"/>
      <c r="D47" s="47"/>
      <c r="E47" s="45"/>
      <c r="F47" s="46"/>
      <c r="G47" s="46"/>
      <c r="H47" s="49"/>
      <c r="I47" s="17"/>
      <c r="J47" s="17"/>
    </row>
    <row r="48" spans="1:10" s="18" customFormat="1" ht="15.75" x14ac:dyDescent="0.2">
      <c r="A48" s="45"/>
      <c r="B48" s="47"/>
      <c r="C48" s="47"/>
      <c r="D48" s="60" t="s">
        <v>65</v>
      </c>
      <c r="E48" s="45"/>
      <c r="F48" s="46"/>
      <c r="G48" s="46"/>
      <c r="H48" s="49"/>
      <c r="I48" s="17"/>
      <c r="J48" s="17"/>
    </row>
    <row r="49" spans="1:10" s="18" customFormat="1" ht="15.75" x14ac:dyDescent="0.2">
      <c r="A49" s="45"/>
      <c r="B49" s="47"/>
      <c r="C49" s="47"/>
      <c r="D49" s="47"/>
      <c r="E49" s="45"/>
      <c r="F49" s="46"/>
      <c r="G49" s="46"/>
      <c r="H49" s="49"/>
      <c r="I49" s="17"/>
      <c r="J49" s="17"/>
    </row>
    <row r="50" spans="1:10" s="18" customFormat="1" ht="15.75" x14ac:dyDescent="0.2">
      <c r="A50" s="45"/>
      <c r="B50" s="47"/>
      <c r="C50" s="47"/>
      <c r="D50" s="47"/>
      <c r="E50" s="45"/>
      <c r="F50" s="46"/>
      <c r="G50" s="46"/>
      <c r="H50" s="49"/>
      <c r="I50" s="17"/>
      <c r="J50" s="17"/>
    </row>
    <row r="51" spans="1:10" s="18" customFormat="1" ht="15.75" x14ac:dyDescent="0.2">
      <c r="A51" s="45"/>
      <c r="B51" s="47"/>
      <c r="C51" s="47"/>
      <c r="D51" s="47"/>
      <c r="E51" s="45"/>
      <c r="F51" s="46"/>
      <c r="G51" s="46"/>
      <c r="H51" s="49"/>
      <c r="I51" s="17"/>
      <c r="J51" s="17"/>
    </row>
    <row r="52" spans="1:10" s="18" customFormat="1" ht="15.75" x14ac:dyDescent="0.2">
      <c r="A52" s="45"/>
      <c r="B52" s="47"/>
      <c r="C52" s="47"/>
      <c r="D52" s="47"/>
      <c r="E52" s="45"/>
      <c r="F52" s="46"/>
      <c r="G52" s="46"/>
      <c r="H52" s="49"/>
      <c r="I52" s="17"/>
      <c r="J52" s="17"/>
    </row>
    <row r="53" spans="1:10" s="18" customFormat="1" ht="15.75" x14ac:dyDescent="0.2">
      <c r="A53" s="45"/>
      <c r="B53" s="47"/>
      <c r="C53" s="47"/>
      <c r="D53" s="47"/>
      <c r="E53" s="45"/>
      <c r="F53" s="46"/>
      <c r="G53" s="46"/>
      <c r="H53" s="49"/>
      <c r="I53" s="17"/>
      <c r="J53" s="17"/>
    </row>
    <row r="54" spans="1:10" ht="15" customHeight="1" x14ac:dyDescent="0.2">
      <c r="A54" s="61"/>
      <c r="B54" s="46"/>
      <c r="C54" s="46"/>
      <c r="D54" s="46"/>
      <c r="E54" s="46"/>
      <c r="F54" s="46"/>
      <c r="G54" s="46"/>
      <c r="H54" s="46"/>
      <c r="I54" s="62"/>
      <c r="J54" s="14"/>
    </row>
    <row r="55" spans="1:10" ht="15" customHeight="1" x14ac:dyDescent="0.25">
      <c r="A55" s="63"/>
      <c r="B55" s="170"/>
      <c r="C55" s="170"/>
      <c r="D55" s="170"/>
      <c r="E55" s="170"/>
      <c r="F55" s="170"/>
      <c r="G55" s="170"/>
      <c r="H55" s="62"/>
      <c r="I55" s="62"/>
      <c r="J55" s="14"/>
    </row>
    <row r="56" spans="1:10" ht="15" customHeight="1" x14ac:dyDescent="0.25">
      <c r="A56" s="63"/>
      <c r="B56" s="64"/>
      <c r="C56" s="64"/>
      <c r="D56" s="64"/>
      <c r="E56" s="64"/>
      <c r="F56" s="64"/>
      <c r="G56" s="64"/>
      <c r="H56" s="62"/>
      <c r="I56" s="62"/>
      <c r="J56" s="14"/>
    </row>
    <row r="57" spans="1:10" ht="15" customHeight="1" x14ac:dyDescent="0.25">
      <c r="A57" s="63"/>
      <c r="B57" s="64"/>
      <c r="C57" s="63"/>
      <c r="D57" s="64"/>
      <c r="E57" s="64"/>
      <c r="F57" s="64"/>
      <c r="G57" s="64"/>
      <c r="H57" s="62"/>
      <c r="I57" s="62"/>
      <c r="J57" s="14"/>
    </row>
    <row r="58" spans="1:10" ht="15" customHeight="1" x14ac:dyDescent="0.25">
      <c r="A58" s="63"/>
      <c r="B58" s="64"/>
      <c r="C58" s="64"/>
      <c r="D58" s="64"/>
      <c r="E58" s="64"/>
      <c r="F58" s="64"/>
      <c r="G58" s="64"/>
      <c r="H58" s="62"/>
      <c r="I58" s="62"/>
      <c r="J58" s="14"/>
    </row>
    <row r="59" spans="1:10" ht="15" customHeight="1" x14ac:dyDescent="0.25">
      <c r="A59" s="14"/>
      <c r="B59" s="65"/>
      <c r="C59" s="66"/>
      <c r="D59" s="67"/>
      <c r="E59" s="68"/>
      <c r="F59" s="66"/>
      <c r="G59" s="66"/>
      <c r="H59" s="69"/>
      <c r="I59" s="70"/>
      <c r="J59" s="70"/>
    </row>
    <row r="60" spans="1:10" ht="15" customHeight="1" x14ac:dyDescent="0.25">
      <c r="A60" s="14"/>
      <c r="B60" s="65"/>
      <c r="C60" s="66"/>
      <c r="D60" s="171" t="s">
        <v>40</v>
      </c>
      <c r="E60" s="171"/>
      <c r="F60" s="171"/>
      <c r="G60" s="171"/>
      <c r="H60" s="171"/>
      <c r="I60" s="71"/>
      <c r="J60" s="70"/>
    </row>
    <row r="61" spans="1:10" ht="15" customHeight="1" x14ac:dyDescent="0.25">
      <c r="A61" s="14"/>
      <c r="B61" s="65"/>
      <c r="C61" s="66"/>
      <c r="D61" s="172"/>
      <c r="E61" s="172"/>
      <c r="F61" s="172"/>
      <c r="G61" s="172"/>
      <c r="H61" s="172"/>
      <c r="I61" s="71"/>
      <c r="J61" s="70"/>
    </row>
    <row r="62" spans="1:10" ht="15" customHeight="1" x14ac:dyDescent="0.25">
      <c r="A62" s="14"/>
      <c r="B62" s="65"/>
      <c r="C62" s="70"/>
      <c r="D62" s="72" t="s">
        <v>41</v>
      </c>
      <c r="E62" s="73">
        <f>IF(F3=2,0,F62*(F8+100)*(E8+100)*0.8*8*1.1/1000000)</f>
        <v>26.400000000000002</v>
      </c>
      <c r="F62" s="74">
        <f>IF(F3=2,0,E9)</f>
        <v>5</v>
      </c>
      <c r="G62" s="75">
        <f>F62</f>
        <v>5</v>
      </c>
      <c r="H62" s="76">
        <f>G62*6</f>
        <v>30</v>
      </c>
      <c r="I62" s="77">
        <f>G62*8</f>
        <v>40</v>
      </c>
      <c r="J62" s="70"/>
    </row>
    <row r="63" spans="1:10" ht="15" customHeight="1" x14ac:dyDescent="0.25">
      <c r="A63" s="14"/>
      <c r="B63" s="65"/>
      <c r="C63" s="70"/>
      <c r="D63" s="72" t="s">
        <v>48</v>
      </c>
      <c r="E63" s="73">
        <f>IF(F3=2,F63*(F8+100)*(E8+100)*1*8*1.1/1000000,0)</f>
        <v>0</v>
      </c>
      <c r="F63" s="74">
        <f>IF(F3=2,E9,0)</f>
        <v>0</v>
      </c>
      <c r="G63" s="75">
        <f>F63</f>
        <v>0</v>
      </c>
      <c r="H63" s="76">
        <f>G63*6</f>
        <v>0</v>
      </c>
      <c r="I63" s="77">
        <f>G63*8</f>
        <v>0</v>
      </c>
      <c r="J63" s="70"/>
    </row>
    <row r="64" spans="1:10" ht="15" customHeight="1" x14ac:dyDescent="0.25">
      <c r="A64" s="14"/>
      <c r="B64" s="65"/>
      <c r="C64" s="70"/>
      <c r="D64" s="78"/>
      <c r="E64" s="79"/>
      <c r="F64" s="80"/>
      <c r="G64" s="81"/>
      <c r="H64" s="82"/>
      <c r="I64" s="78"/>
      <c r="J64" s="70"/>
    </row>
    <row r="65" spans="1:10" ht="15" customHeight="1" x14ac:dyDescent="0.25">
      <c r="A65" s="14"/>
      <c r="B65" s="65"/>
      <c r="C65" s="70"/>
      <c r="D65" s="72" t="s">
        <v>58</v>
      </c>
      <c r="E65" s="73">
        <f>IF(F3=0,(G8-30)*243*1.2*8*1.1*F65/1000000,0)</f>
        <v>5.3716607999999999</v>
      </c>
      <c r="F65" s="74">
        <f>IF(F3=0,4/3,0)</f>
        <v>1.3333333333333333</v>
      </c>
      <c r="G65" s="75">
        <f>F65</f>
        <v>1.3333333333333333</v>
      </c>
      <c r="H65" s="76">
        <f>G65*4</f>
        <v>5.333333333333333</v>
      </c>
      <c r="I65" s="77"/>
      <c r="J65" s="70"/>
    </row>
    <row r="66" spans="1:10" ht="15" customHeight="1" x14ac:dyDescent="0.25">
      <c r="A66" s="14"/>
      <c r="B66" s="65"/>
      <c r="C66" s="70"/>
      <c r="D66" s="72" t="s">
        <v>59</v>
      </c>
      <c r="E66" s="73">
        <f>IF(F3&gt;0,(G8-30)*246*1.2*8*1.1*F66/1000000,0)</f>
        <v>0</v>
      </c>
      <c r="F66" s="74">
        <f>IF(F3&gt;0,4/3,0)</f>
        <v>0</v>
      </c>
      <c r="G66" s="75">
        <f>F66</f>
        <v>0</v>
      </c>
      <c r="H66" s="76">
        <f>G66*12</f>
        <v>0</v>
      </c>
      <c r="I66" s="77">
        <f>G66*3</f>
        <v>0</v>
      </c>
      <c r="J66" s="70"/>
    </row>
    <row r="67" spans="1:10" ht="15" customHeight="1" x14ac:dyDescent="0.25">
      <c r="A67" s="14"/>
      <c r="B67" s="65"/>
      <c r="C67" s="70"/>
      <c r="D67" s="78"/>
      <c r="E67" s="79"/>
      <c r="F67" s="80"/>
      <c r="G67" s="81"/>
      <c r="H67" s="82"/>
      <c r="I67" s="78"/>
      <c r="J67" s="70"/>
    </row>
    <row r="68" spans="1:10" ht="15" customHeight="1" x14ac:dyDescent="0.25">
      <c r="A68" s="14"/>
      <c r="B68" s="65"/>
      <c r="C68" s="66"/>
      <c r="D68" s="72" t="s">
        <v>50</v>
      </c>
      <c r="E68" s="73">
        <f>125*(E8-15)*8*1*1.1*E9/1000000</f>
        <v>6.2424999999999997</v>
      </c>
      <c r="F68" s="74">
        <f>IF(F3=2,E9,0)</f>
        <v>0</v>
      </c>
      <c r="G68" s="75">
        <v>6</v>
      </c>
      <c r="H68" s="76">
        <v>0</v>
      </c>
      <c r="I68" s="77">
        <f>G68*2</f>
        <v>12</v>
      </c>
      <c r="J68" s="70"/>
    </row>
    <row r="69" spans="1:10" ht="15" customHeight="1" x14ac:dyDescent="0.25">
      <c r="A69" s="14"/>
      <c r="B69" s="65"/>
      <c r="C69" s="66"/>
      <c r="D69" s="72" t="s">
        <v>60</v>
      </c>
      <c r="E69" s="73">
        <f>125*(E8-15)*8*1.2*1.1*E9*F69/1000000</f>
        <v>7.4910000000000005</v>
      </c>
      <c r="F69" s="74">
        <f>IF(F8&gt;500,2,1)</f>
        <v>1</v>
      </c>
      <c r="G69" s="75"/>
      <c r="H69" s="76"/>
      <c r="I69" s="77"/>
      <c r="J69" s="70"/>
    </row>
    <row r="70" spans="1:10" ht="15" customHeight="1" x14ac:dyDescent="0.25">
      <c r="A70" s="14"/>
      <c r="B70" s="65"/>
      <c r="C70" s="66"/>
      <c r="D70" s="83"/>
      <c r="E70" s="84"/>
      <c r="F70" s="85"/>
      <c r="G70" s="86" t="s">
        <v>42</v>
      </c>
      <c r="H70" s="87" t="s">
        <v>43</v>
      </c>
      <c r="I70" s="88" t="s">
        <v>44</v>
      </c>
      <c r="J70" s="70"/>
    </row>
    <row r="71" spans="1:10" ht="15" customHeight="1" x14ac:dyDescent="0.25">
      <c r="A71" s="14"/>
      <c r="B71" s="65"/>
      <c r="C71" s="66"/>
      <c r="D71" s="83"/>
      <c r="E71" s="84"/>
      <c r="F71" s="85"/>
      <c r="G71" s="85"/>
      <c r="H71" s="89"/>
      <c r="I71" s="90"/>
      <c r="J71" s="70"/>
    </row>
    <row r="72" spans="1:10" ht="15" customHeight="1" x14ac:dyDescent="0.25">
      <c r="A72" s="14"/>
      <c r="B72" s="65"/>
      <c r="C72" s="70"/>
      <c r="D72" s="91" t="s">
        <v>45</v>
      </c>
      <c r="E72" s="92">
        <f>G62+G63+G65+G66+G68</f>
        <v>12.333333333333332</v>
      </c>
      <c r="F72" s="85"/>
      <c r="G72" s="85"/>
      <c r="H72" s="89"/>
      <c r="I72" s="90"/>
      <c r="J72" s="70"/>
    </row>
    <row r="73" spans="1:10" ht="15" customHeight="1" x14ac:dyDescent="0.25">
      <c r="A73" s="14"/>
      <c r="B73" s="65"/>
      <c r="C73" s="66"/>
      <c r="D73" s="91" t="s">
        <v>46</v>
      </c>
      <c r="E73" s="92">
        <f>H62+H63+H65+H66+H68</f>
        <v>35.333333333333336</v>
      </c>
      <c r="F73" s="85"/>
      <c r="G73" s="85"/>
      <c r="H73" s="89"/>
      <c r="I73" s="90"/>
      <c r="J73" s="70"/>
    </row>
    <row r="74" spans="1:10" ht="15" customHeight="1" x14ac:dyDescent="0.25">
      <c r="A74" s="14"/>
      <c r="B74" s="65"/>
      <c r="C74" s="66"/>
      <c r="D74" s="91" t="s">
        <v>47</v>
      </c>
      <c r="E74" s="92">
        <f>I62+I63+I66+I68</f>
        <v>52</v>
      </c>
      <c r="F74" s="85"/>
      <c r="G74" s="85"/>
      <c r="H74" s="89"/>
      <c r="I74" s="90"/>
      <c r="J74" s="70"/>
    </row>
    <row r="75" spans="1:10" ht="15" customHeight="1" x14ac:dyDescent="0.25">
      <c r="A75" s="14"/>
      <c r="B75" s="14"/>
      <c r="C75" s="70"/>
      <c r="D75" s="93"/>
      <c r="E75" s="94"/>
      <c r="F75" s="95"/>
      <c r="G75" s="95"/>
      <c r="H75" s="96"/>
      <c r="I75" s="70"/>
      <c r="J75" s="70"/>
    </row>
    <row r="76" spans="1:10" ht="15.75" x14ac:dyDescent="0.25">
      <c r="A76" s="14"/>
      <c r="B76" s="14"/>
      <c r="C76" s="70"/>
      <c r="D76" s="93"/>
      <c r="E76" s="94"/>
      <c r="F76" s="95"/>
      <c r="G76" s="95"/>
      <c r="H76" s="96"/>
      <c r="I76" s="70"/>
      <c r="J76" s="70"/>
    </row>
    <row r="77" spans="1:10" ht="15.75" x14ac:dyDescent="0.25">
      <c r="A77" s="14"/>
      <c r="B77" s="14"/>
      <c r="C77" s="14"/>
      <c r="D77" s="97"/>
      <c r="E77" s="98"/>
      <c r="F77" s="99"/>
      <c r="G77" s="99"/>
      <c r="H77" s="100"/>
    </row>
    <row r="78" spans="1:10" ht="15.75" x14ac:dyDescent="0.25">
      <c r="A78" s="14"/>
      <c r="B78" s="14"/>
      <c r="C78" s="14"/>
      <c r="D78" s="97"/>
      <c r="E78" s="98"/>
      <c r="F78" s="99"/>
      <c r="G78" s="99"/>
      <c r="H78" s="100"/>
    </row>
    <row r="80" spans="1:10" x14ac:dyDescent="0.2">
      <c r="B80" s="24"/>
      <c r="C80" s="101"/>
      <c r="D80" s="101"/>
      <c r="E80" s="101"/>
      <c r="F80" s="101"/>
      <c r="G80" s="101"/>
    </row>
    <row r="81" spans="2:7" x14ac:dyDescent="0.2">
      <c r="B81" s="24"/>
      <c r="C81" s="160"/>
      <c r="D81" s="160"/>
      <c r="E81" s="160"/>
      <c r="F81" s="160"/>
      <c r="G81" s="160"/>
    </row>
    <row r="82" spans="2:7" x14ac:dyDescent="0.2">
      <c r="B82" s="24"/>
      <c r="C82" s="160"/>
      <c r="D82" s="160"/>
      <c r="E82" s="160"/>
      <c r="F82" s="160"/>
      <c r="G82" s="160"/>
    </row>
    <row r="83" spans="2:7" x14ac:dyDescent="0.2">
      <c r="B83" s="24"/>
      <c r="C83" s="102"/>
      <c r="D83" s="102"/>
      <c r="E83" s="103"/>
      <c r="F83" s="103"/>
      <c r="G83" s="103"/>
    </row>
    <row r="84" spans="2:7" x14ac:dyDescent="0.2">
      <c r="B84" s="24"/>
      <c r="C84" s="102"/>
      <c r="D84" s="102"/>
      <c r="E84" s="103"/>
      <c r="F84" s="103"/>
      <c r="G84" s="103"/>
    </row>
    <row r="85" spans="2:7" x14ac:dyDescent="0.2">
      <c r="B85" s="24"/>
      <c r="C85" s="102"/>
      <c r="D85" s="102"/>
      <c r="E85" s="103"/>
      <c r="F85" s="103"/>
      <c r="G85" s="103"/>
    </row>
    <row r="86" spans="2:7" x14ac:dyDescent="0.2">
      <c r="B86" s="24"/>
      <c r="C86" s="102"/>
      <c r="D86" s="102"/>
      <c r="E86" s="103"/>
      <c r="F86" s="103"/>
      <c r="G86" s="103"/>
    </row>
    <row r="87" spans="2:7" x14ac:dyDescent="0.2">
      <c r="B87" s="24"/>
      <c r="C87" s="102"/>
      <c r="D87" s="104"/>
      <c r="E87" s="103"/>
      <c r="F87" s="103"/>
      <c r="G87" s="103"/>
    </row>
    <row r="88" spans="2:7" x14ac:dyDescent="0.2">
      <c r="B88" s="24"/>
      <c r="C88" s="102"/>
      <c r="D88" s="104"/>
      <c r="E88" s="103"/>
      <c r="F88" s="103"/>
      <c r="G88" s="103"/>
    </row>
    <row r="89" spans="2:7" x14ac:dyDescent="0.2">
      <c r="B89" s="24"/>
      <c r="C89" s="102"/>
      <c r="D89" s="104"/>
      <c r="E89" s="103"/>
      <c r="F89" s="103"/>
      <c r="G89" s="103"/>
    </row>
    <row r="90" spans="2:7" x14ac:dyDescent="0.2">
      <c r="B90" s="24"/>
      <c r="C90" s="102"/>
      <c r="D90" s="104"/>
      <c r="E90" s="103"/>
      <c r="F90" s="103"/>
      <c r="G90" s="103"/>
    </row>
    <row r="91" spans="2:7" x14ac:dyDescent="0.2">
      <c r="B91" s="24"/>
      <c r="C91" s="102"/>
      <c r="D91" s="104"/>
      <c r="E91" s="103"/>
      <c r="F91" s="103"/>
      <c r="G91" s="103"/>
    </row>
    <row r="92" spans="2:7" x14ac:dyDescent="0.2">
      <c r="B92" s="24"/>
      <c r="C92" s="102"/>
      <c r="D92" s="102"/>
      <c r="E92" s="103"/>
      <c r="F92" s="101"/>
      <c r="G92" s="101"/>
    </row>
    <row r="93" spans="2:7" x14ac:dyDescent="0.2">
      <c r="B93" s="24"/>
      <c r="C93" s="102"/>
      <c r="D93" s="102"/>
      <c r="E93" s="103"/>
      <c r="F93" s="103"/>
      <c r="G93" s="103"/>
    </row>
    <row r="94" spans="2:7" x14ac:dyDescent="0.2">
      <c r="B94" s="24"/>
      <c r="C94" s="102"/>
      <c r="D94" s="102"/>
      <c r="E94" s="101"/>
      <c r="F94" s="103"/>
      <c r="G94" s="103"/>
    </row>
    <row r="95" spans="2:7" x14ac:dyDescent="0.2">
      <c r="B95" s="24"/>
      <c r="C95" s="105"/>
      <c r="D95" s="106"/>
      <c r="E95" s="101"/>
      <c r="F95" s="101"/>
      <c r="G95" s="101"/>
    </row>
    <row r="96" spans="2:7" x14ac:dyDescent="0.2">
      <c r="B96" s="24"/>
      <c r="C96" s="105"/>
      <c r="D96" s="106"/>
      <c r="E96" s="101"/>
      <c r="F96" s="101"/>
      <c r="G96" s="101"/>
    </row>
    <row r="97" spans="2:7" x14ac:dyDescent="0.2">
      <c r="B97" s="24"/>
      <c r="C97" s="105"/>
      <c r="D97" s="106"/>
      <c r="E97" s="101"/>
      <c r="F97" s="101"/>
      <c r="G97" s="101"/>
    </row>
    <row r="98" spans="2:7" x14ac:dyDescent="0.2">
      <c r="B98" s="24"/>
      <c r="C98" s="107"/>
      <c r="D98" s="106"/>
      <c r="E98" s="101"/>
      <c r="F98" s="101"/>
      <c r="G98" s="101"/>
    </row>
    <row r="99" spans="2:7" x14ac:dyDescent="0.2">
      <c r="B99" s="24"/>
      <c r="C99" s="105"/>
      <c r="D99" s="106"/>
      <c r="E99" s="101"/>
      <c r="F99" s="101"/>
      <c r="G99" s="101"/>
    </row>
    <row r="100" spans="2:7" x14ac:dyDescent="0.2">
      <c r="B100" s="24"/>
      <c r="C100" s="102"/>
      <c r="D100" s="102"/>
      <c r="E100" s="101"/>
      <c r="F100" s="101"/>
      <c r="G100" s="101"/>
    </row>
    <row r="101" spans="2:7" x14ac:dyDescent="0.2">
      <c r="B101" s="24"/>
      <c r="C101" s="102"/>
      <c r="D101" s="102"/>
      <c r="E101" s="101"/>
      <c r="F101" s="101"/>
      <c r="G101" s="101"/>
    </row>
    <row r="102" spans="2:7" x14ac:dyDescent="0.2">
      <c r="B102" s="24"/>
      <c r="C102" s="24"/>
      <c r="D102" s="24"/>
      <c r="E102" s="24"/>
      <c r="F102" s="24"/>
      <c r="G102" s="24"/>
    </row>
  </sheetData>
  <mergeCells count="39">
    <mergeCell ref="B45:D45"/>
    <mergeCell ref="B30:G30"/>
    <mergeCell ref="B26:D26"/>
    <mergeCell ref="B27:D27"/>
    <mergeCell ref="C81:G82"/>
    <mergeCell ref="B33:D33"/>
    <mergeCell ref="B34:D34"/>
    <mergeCell ref="B36:D36"/>
    <mergeCell ref="B39:D39"/>
    <mergeCell ref="B35:D35"/>
    <mergeCell ref="B55:G55"/>
    <mergeCell ref="D60:H61"/>
    <mergeCell ref="B40:D40"/>
    <mergeCell ref="B31:D32"/>
    <mergeCell ref="A29:F29"/>
    <mergeCell ref="B43:D43"/>
    <mergeCell ref="B44:D44"/>
    <mergeCell ref="C3:D3"/>
    <mergeCell ref="B25:D25"/>
    <mergeCell ref="B17:D17"/>
    <mergeCell ref="B21:D21"/>
    <mergeCell ref="B22:D22"/>
    <mergeCell ref="C9:D9"/>
    <mergeCell ref="C10:D10"/>
    <mergeCell ref="B11:G11"/>
    <mergeCell ref="A12:G12"/>
    <mergeCell ref="B13:D13"/>
    <mergeCell ref="B14:D14"/>
    <mergeCell ref="B20:D20"/>
    <mergeCell ref="F3:F5"/>
    <mergeCell ref="C4:D4"/>
    <mergeCell ref="B23:D23"/>
    <mergeCell ref="B24:D24"/>
    <mergeCell ref="C5:D5"/>
    <mergeCell ref="B18:D18"/>
    <mergeCell ref="B15:D15"/>
    <mergeCell ref="B16:D16"/>
    <mergeCell ref="B19:D19"/>
    <mergeCell ref="C8:D8"/>
  </mergeCells>
  <phoneticPr fontId="39" type="noConversion"/>
  <pageMargins left="0.75" right="0.75" top="1" bottom="1" header="0.5" footer="0.5"/>
  <pageSetup paperSize="9" scale="71" orientation="portrait" verticalDpi="0" r:id="rId1"/>
  <headerFooter alignWithMargins="0"/>
  <rowBreaks count="1" manualBreakCount="1">
    <brk id="5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Стеллажи разборные СТК, СТСО  </vt:lpstr>
      <vt:lpstr>'Стеллажи разборные СТК, СТСО  '!Область_печати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Пользователь Windows</cp:lastModifiedBy>
  <dcterms:created xsi:type="dcterms:W3CDTF">2013-09-11T09:02:33Z</dcterms:created>
  <dcterms:modified xsi:type="dcterms:W3CDTF">2018-06-28T15:51:21Z</dcterms:modified>
</cp:coreProperties>
</file>