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 tabRatio="494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R31" i="2"/>
  <c r="I44" i="2"/>
  <c r="R32" i="2"/>
  <c r="P24" i="2"/>
  <c r="E14" i="2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<sst xmlns="http://schemas.openxmlformats.org/spreadsheetml/2006/main" count="428" uniqueCount="346">
  <si>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</si>
  <si>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</si>
  <si>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</si>
  <si>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</si>
  <si>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</si>
  <si>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</si>
  <si>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</si>
  <si>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</si>
  <si>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</si>
  <si>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</si>
  <si>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</si>
  <si>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</si>
  <si>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</si>
  <si>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</si>
  <si>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</si>
  <si>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</si>
  <si>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</si>
  <si>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</si>
  <si>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</si>
  <si>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</si>
  <si>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</si>
  <si>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</si>
  <si>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</si>
  <si>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</si>
  <si>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</si>
  <si>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</si>
  <si>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</si>
  <si>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</si>
  <si>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</si>
  <si>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</si>
  <si>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</si>
  <si>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</si>
  <si>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</si>
  <si>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</si>
  <si>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</si>
  <si>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</si>
  <si>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</si>
  <si>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</si>
  <si>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</si>
  <si>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</si>
  <si>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</si>
  <si>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</si>
  <si>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</si>
  <si>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</si>
  <si>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</si>
  <si>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</si>
  <si>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</si>
  <si>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</si>
  <si>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</si>
  <si>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</si>
  <si>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</si>
  <si>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</si>
  <si>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</si>
  <si>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</si>
  <si>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</si>
  <si>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</si>
  <si>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</si>
  <si>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</si>
  <si>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</si>
  <si>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</si>
  <si>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</si>
  <si>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</si>
  <si>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</si>
  <si>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</si>
  <si>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</si>
  <si>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</si>
  <si>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</si>
  <si>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</si>
  <si>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</si>
  <si>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</si>
  <si>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</si>
  <si>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</si>
  <si>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</si>
  <si>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</si>
  <si>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</si>
  <si>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</si>
  <si>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</si>
  <si>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</si>
  <si>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</si>
  <si>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</si>
  <si>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</si>
  <si>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</si>
  <si>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</si>
  <si>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</si>
  <si>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</si>
  <si>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</si>
  <si>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</si>
  <si>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</si>
  <si>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</si>
  <si>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</si>
  <si>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</si>
  <si>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</si>
  <si>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</si>
  <si>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</si>
  <si>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</si>
  <si>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</si>
  <si>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</si>
  <si>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</si>
  <si>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</si>
  <si>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</si>
  <si>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</si>
  <si>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</si>
  <si>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</si>
  <si>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</si>
  <si>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</si>
  <si>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</si>
  <si>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</si>
  <si>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</si>
  <si>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</si>
  <si>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</si>
  <si>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</si>
  <si>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</si>
  <si>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</si>
  <si>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</si>
  <si>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</si>
  <si>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</si>
  <si>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</si>
  <si>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</si>
  <si>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</si>
  <si>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</si>
  <si>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</si>
  <si>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</si>
  <si>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</si>
  <si>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</si>
  <si>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</si>
  <si>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</si>
  <si>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</si>
  <si>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</si>
  <si>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</si>
  <si>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</si>
  <si>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</si>
  <si>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</si>
  <si>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</si>
  <si>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</si>
  <si>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</si>
  <si>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</si>
  <si>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</si>
  <si>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</si>
  <si>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</si>
  <si>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</si>
  <si>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</si>
  <si>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</si>
  <si>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</si>
  <si>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</si>
  <si>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</si>
  <si>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</si>
  <si>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</si>
  <si>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</si>
  <si>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</si>
  <si>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</si>
  <si>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</si>
  <si>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</si>
  <si>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</si>
  <si>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</si>
  <si>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</si>
  <si>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</si>
  <si>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</si>
  <si>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</si>
  <si>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</si>
  <si>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</si>
  <si>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</si>
  <si>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</si>
  <si>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</si>
  <si>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</si>
  <si>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</si>
  <si>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</si>
  <si>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</si>
  <si>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</si>
  <si>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</si>
  <si>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</si>
  <si>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</si>
  <si>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</si>
  <si>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</si>
  <si>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</si>
  <si>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</si>
  <si>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</si>
  <si>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</si>
  <si>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</si>
  <si>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</si>
  <si>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</si>
  <si>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</si>
  <si>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</si>
  <si>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</si>
  <si>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</si>
  <si>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</si>
  <si>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</si>
  <si>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</si>
  <si>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</si>
  <si>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</si>
  <si>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</si>
  <si>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</si>
  <si>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</si>
  <si>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</si>
  <si>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</si>
  <si>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</si>
  <si>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</si>
  <si>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</si>
  <si>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</si>
  <si>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</si>
  <si>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</si>
  <si>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</si>
  <si>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</si>
  <si>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</si>
  <si>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</si>
  <si>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</si>
  <si>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</si>
  <si>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</si>
  <si>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</si>
  <si>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</si>
  <si>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</si>
  <si>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</si>
  <si>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</si>
  <si>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</si>
  <si>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</si>
  <si>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</si>
  <si>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</si>
  <si>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</si>
  <si>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</si>
  <si>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</si>
  <si>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</si>
  <si>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</si>
  <si>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</si>
  <si>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</si>
  <si>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</si>
  <si>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</si>
  <si>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</si>
  <si>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</si>
  <si>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</si>
  <si>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</si>
  <si>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</si>
  <si>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</si>
  <si>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</si>
  <si>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</si>
  <si>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</si>
  <si>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</si>
  <si>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</si>
  <si>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</si>
  <si>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</si>
  <si>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</si>
  <si>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</si>
  <si>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</si>
  <si>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</si>
  <si>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</si>
  <si>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</si>
  <si>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</si>
  <si>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</si>
  <si>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</si>
  <si>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</si>
  <si>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</si>
  <si>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</si>
  <si>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</si>
  <si>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</si>
  <si>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</si>
  <si>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</si>
  <si>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</si>
  <si>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</si>
  <si>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</si>
  <si>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</si>
  <si>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</si>
  <si>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</si>
  <si>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</si>
  <si>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</si>
  <si>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</si>
  <si>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</si>
  <si>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</si>
  <si>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</si>
  <si>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</si>
  <si>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</si>
  <si>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</si>
  <si>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</si>
  <si>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</si>
  <si>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</si>
  <si>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</si>
  <si>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</si>
  <si>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</si>
  <si>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</si>
  <si>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</si>
  <si>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</si>
  <si>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</si>
  <si>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</si>
  <si>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</si>
  <si>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</si>
  <si>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</si>
  <si>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</si>
  <si>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</si>
  <si>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</si>
  <si>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</si>
  <si>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</si>
  <si>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</si>
  <si>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</si>
  <si>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</si>
  <si>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</si>
  <si>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</si>
  <si>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</si>
  <si>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</si>
  <si>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</si>
  <si>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</si>
  <si>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</si>
  <si>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</si>
  <si>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</si>
  <si>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</si>
  <si>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</si>
  <si>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</si>
  <si>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</si>
  <si>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</si>
  <si>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</si>
  <si>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</si>
  <si>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</si>
  <si>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</si>
  <si>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 xml:space="preserve">LOAN </t>
  </si>
  <si>
    <t xml:space="preserve">SAVINGS </t>
  </si>
  <si>
    <t>MEDICAL</t>
  </si>
  <si>
    <t>FEMALE</t>
  </si>
  <si>
    <t>INS</t>
  </si>
  <si>
    <t>GRANDDAUGHTER</t>
  </si>
  <si>
    <t>LIBMANAN, CAM. SUR</t>
  </si>
  <si>
    <t xml:space="preserve">C  </t>
  </si>
  <si>
    <t>OPD BILL</t>
  </si>
  <si>
    <t>C</t>
  </si>
  <si>
    <t>SPOUSE</t>
  </si>
  <si>
    <t xml:space="preserve">ELEM GRAD </t>
  </si>
  <si>
    <t>MAIFIPP</t>
  </si>
  <si>
    <t>MAGANA, MILA GACILLA</t>
  </si>
  <si>
    <t>MAGANA, JESSABEL</t>
  </si>
  <si>
    <t>DAUGHTER</t>
  </si>
  <si>
    <t xml:space="preserve">SAN JOSE, SAN VICENTE, CAM. NORTE </t>
  </si>
  <si>
    <t xml:space="preserve">BBQ VENDOR </t>
  </si>
  <si>
    <t xml:space="preserve">MAGANA, ELMER </t>
  </si>
  <si>
    <t xml:space="preserve">MAGANA, FRANCIS </t>
  </si>
  <si>
    <t xml:space="preserve">MAGANA, CHRISTINE JANE </t>
  </si>
  <si>
    <t xml:space="preserve">MAGANA, JANE </t>
  </si>
  <si>
    <t>S</t>
  </si>
  <si>
    <t>SON</t>
  </si>
  <si>
    <t>GRADE 9</t>
  </si>
  <si>
    <t>GRADE 6</t>
  </si>
  <si>
    <t xml:space="preserve">GRADE 12 </t>
  </si>
  <si>
    <t xml:space="preserve">SALES STAFF </t>
  </si>
  <si>
    <t xml:space="preserve">GRADE 9 </t>
  </si>
  <si>
    <t>CCT</t>
  </si>
  <si>
    <t xml:space="preserve">TRICYCLE DRIVER </t>
  </si>
  <si>
    <t>JONATHAN P. TEIOPE, RSW</t>
  </si>
  <si>
    <t>OPTHHA (FF Up)</t>
  </si>
  <si>
    <t>MARIA JEZEBEL F. DE MESA, RSW, MAEd-GC</t>
  </si>
  <si>
    <t>SOCIAL WELFARE OFFICER III</t>
  </si>
  <si>
    <t>MEDS</t>
  </si>
  <si>
    <t xml:space="preserve">PATIENT LIVES WITH HER FAMILY. SHE UNDERGO FF UP OPHTHA CONSULTATION TODAY. THE PATIENT DERIVES INCOME FROM WORKING AS A FOOD VENDOR WHILE HER SPOUSE WORKS AS A TRICYCLE DRIVER. THE HH HAS 6 MEMBERS TO WHICH TOTAL COMBINED INCOME IS JUST ENOUGH TO MEET THEIR DAILY BASIC NEEDS. THEY ARE A BENEFICIARY OF 4PS ALSO. HENCE, FOR AUGMENTATION, SHE IS,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</si>
</sst>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shrinkToFit="1"/>
    </xf>
    <xf numFmtId="0" fontId="2" fillId="0" borderId="29" xfId="0" applyFont="1" applyBorder="1" applyAlignment="1">
      <alignment horizontal="left" vertical="top" shrinkToFit="1"/>
    </xf>
    <xf numFmtId="0" fontId="2" fillId="0" borderId="11" xfId="0" applyFont="1" applyBorder="1" applyAlignment="1">
      <alignment horizontal="left" vertical="top" shrinkToFit="1"/>
    </xf>
    <xf numFmtId="0" fontId="2" fillId="0" borderId="0" xfId="0" applyFont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16" fillId="0" borderId="5" xfId="0" applyNumberFormat="1" applyFont="1" applyBorder="1" applyAlignment="1">
      <alignment horizontal="left" vertical="center" shrinkToFi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26" t="s">
        <v>262</v>
      </c>
      <c r="B3" s="126"/>
      <c r="C3" s="126"/>
      <c r="D3" s="128">
        <v>102507974047</v>
      </c>
      <c r="E3" s="128"/>
      <c r="F3" s="128"/>
      <c r="G3" s="128"/>
      <c r="H3" s="128"/>
      <c r="I3" s="128"/>
      <c r="J3" s="128"/>
      <c r="K3" s="81"/>
      <c r="L3" s="81"/>
      <c r="M3" s="8"/>
      <c r="N3" s="8"/>
      <c r="O3" s="8"/>
      <c r="P3" s="9" t="s">
        <v>264</v>
      </c>
      <c r="Q3" s="129">
        <v>74252</v>
      </c>
      <c r="R3" s="12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9" t="s">
        <v>265</v>
      </c>
      <c r="B5" s="230"/>
      <c r="C5" s="230"/>
      <c r="D5" s="230"/>
      <c r="E5" s="230"/>
      <c r="F5" s="130">
        <v>45454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0.49722222222222201</v>
      </c>
    </row>
    <row r="6" spans="1:18" ht="15" customHeight="1" x14ac:dyDescent="0.3">
      <c r="A6" s="131" t="s">
        <v>266</v>
      </c>
      <c r="B6" s="132"/>
      <c r="C6" s="132"/>
      <c r="D6" s="132"/>
      <c r="E6" s="132"/>
      <c r="F6" s="132"/>
      <c r="G6" s="241" t="s">
        <v>323</v>
      </c>
      <c r="H6" s="241"/>
      <c r="I6" s="241"/>
      <c r="J6" s="241"/>
      <c r="K6" s="241"/>
      <c r="L6" s="241"/>
      <c r="M6" s="219" t="s">
        <v>269</v>
      </c>
      <c r="N6" s="219"/>
      <c r="O6" s="219"/>
      <c r="P6" s="219"/>
      <c r="Q6" s="217" t="s">
        <v>324</v>
      </c>
      <c r="R6" s="218"/>
    </row>
    <row r="7" spans="1:18" ht="15" customHeight="1" x14ac:dyDescent="0.25">
      <c r="A7" s="131" t="s">
        <v>267</v>
      </c>
      <c r="B7" s="132"/>
      <c r="C7" s="132"/>
      <c r="D7" s="146" t="s">
        <v>325</v>
      </c>
      <c r="E7" s="146"/>
      <c r="F7" s="146"/>
      <c r="G7" s="146"/>
      <c r="H7" s="146"/>
      <c r="I7" s="146"/>
      <c r="J7" s="146"/>
      <c r="K7" s="146"/>
      <c r="L7" s="146"/>
      <c r="M7" s="145" t="s">
        <v>270</v>
      </c>
      <c r="N7" s="145"/>
      <c r="O7" s="145"/>
      <c r="P7" s="145"/>
      <c r="Q7" s="231">
        <v>9637700789</v>
      </c>
      <c r="R7" s="232"/>
    </row>
    <row r="8" spans="1:18" ht="6" customHeight="1" thickBot="1" x14ac:dyDescent="0.3">
      <c r="A8" s="248"/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83"/>
      <c r="N8" s="249"/>
      <c r="O8" s="249"/>
      <c r="P8" s="249"/>
      <c r="Q8" s="249"/>
      <c r="R8" s="250"/>
    </row>
    <row r="9" spans="1:18" ht="12" customHeight="1" thickBot="1" x14ac:dyDescent="0.3">
      <c r="A9" s="168" t="s">
        <v>271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 x14ac:dyDescent="0.25">
      <c r="A10" s="233" t="s">
        <v>4</v>
      </c>
      <c r="B10" s="234"/>
      <c r="C10" s="234"/>
      <c r="D10" s="142" t="s">
        <v>322</v>
      </c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91"/>
      <c r="R10" s="27" t="s">
        <v>312</v>
      </c>
    </row>
    <row r="11" spans="1:18" s="89" customFormat="1" ht="11.25" customHeight="1" x14ac:dyDescent="0.2">
      <c r="A11" s="235" t="s">
        <v>272</v>
      </c>
      <c r="B11" s="236"/>
      <c r="C11" s="236"/>
      <c r="D11" s="143" t="s">
        <v>273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04"/>
      <c r="R11" s="92" t="s">
        <v>297</v>
      </c>
    </row>
    <row r="12" spans="1:18" ht="18.75" customHeight="1" x14ac:dyDescent="0.25">
      <c r="A12" s="139">
        <v>24995</v>
      </c>
      <c r="B12" s="140"/>
      <c r="C12" s="140"/>
      <c r="D12" s="140"/>
      <c r="E12" s="105"/>
      <c r="F12" s="82"/>
      <c r="G12" s="141">
        <f ca="1">IF(DATEDIF(A12,NOW(),"y")&gt;120,"",DATEDIF(A12,NOW(),"y"))</f>
        <v>56</v>
      </c>
      <c r="H12" s="141"/>
      <c r="I12" s="141"/>
      <c r="J12" s="141"/>
      <c r="K12" s="82"/>
      <c r="L12" s="82"/>
      <c r="M12" s="149" t="s">
        <v>315</v>
      </c>
      <c r="N12" s="149"/>
      <c r="O12" s="149"/>
      <c r="P12" s="149"/>
      <c r="Q12" s="149"/>
      <c r="R12" s="150"/>
    </row>
    <row r="13" spans="1:18" ht="12" customHeight="1" x14ac:dyDescent="0.25">
      <c r="A13" s="244" t="s">
        <v>274</v>
      </c>
      <c r="B13" s="245"/>
      <c r="C13" s="245"/>
      <c r="D13" s="245"/>
      <c r="E13" s="104"/>
      <c r="F13" s="106"/>
      <c r="G13" s="246" t="s">
        <v>275</v>
      </c>
      <c r="H13" s="246"/>
      <c r="I13" s="246"/>
      <c r="J13" s="246"/>
      <c r="K13" s="104"/>
      <c r="L13" s="106"/>
      <c r="M13" s="245" t="s">
        <v>7</v>
      </c>
      <c r="N13" s="245"/>
      <c r="O13" s="245"/>
      <c r="P13" s="245"/>
      <c r="Q13" s="245"/>
      <c r="R13" s="247"/>
    </row>
    <row r="14" spans="1:18" ht="18" customHeight="1" x14ac:dyDescent="0.25">
      <c r="A14" s="155" t="s">
        <v>8</v>
      </c>
      <c r="B14" s="156"/>
      <c r="C14" s="156"/>
      <c r="D14" s="156"/>
      <c r="E14" s="149" t="str">
        <f>+D7</f>
        <v xml:space="preserve">SAN JOSE, SAN VICENTE, CAM. NORTE </v>
      </c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50"/>
    </row>
    <row r="15" spans="1:18" s="90" customFormat="1" ht="9.75" customHeight="1" x14ac:dyDescent="0.2">
      <c r="A15" s="157" t="s">
        <v>276</v>
      </c>
      <c r="B15" s="158"/>
      <c r="C15" s="158"/>
      <c r="D15" s="158"/>
      <c r="E15" s="151" t="s">
        <v>9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</row>
    <row r="16" spans="1:18" ht="15.75" customHeight="1" x14ac:dyDescent="0.25">
      <c r="A16" s="155" t="s">
        <v>10</v>
      </c>
      <c r="B16" s="156"/>
      <c r="C16" s="156"/>
      <c r="D16" s="156"/>
      <c r="E16" s="153" t="str">
        <f>E14</f>
        <v xml:space="preserve">SAN JOSE, SAN VICENTE, CAM. NORTE 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4"/>
    </row>
    <row r="17" spans="1:18" s="90" customFormat="1" ht="13.5" customHeight="1" x14ac:dyDescent="0.2">
      <c r="A17" s="157" t="s">
        <v>277</v>
      </c>
      <c r="B17" s="158"/>
      <c r="C17" s="158"/>
      <c r="D17" s="158"/>
      <c r="E17" s="151" t="s">
        <v>9</v>
      </c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2"/>
    </row>
    <row r="18" spans="1:18" x14ac:dyDescent="0.25">
      <c r="A18" s="144" t="s">
        <v>11</v>
      </c>
      <c r="B18" s="145"/>
      <c r="C18" s="145"/>
      <c r="D18" s="82"/>
      <c r="E18" s="82" t="s">
        <v>160</v>
      </c>
      <c r="F18" s="82"/>
      <c r="G18" s="82" t="s">
        <v>161</v>
      </c>
      <c r="H18" s="82"/>
      <c r="I18" s="82"/>
      <c r="J18" s="243" t="s">
        <v>278</v>
      </c>
      <c r="K18" s="243"/>
      <c r="L18" s="82"/>
      <c r="M18" s="82"/>
      <c r="N18" s="82"/>
      <c r="O18" s="82"/>
      <c r="P18" s="82" t="s">
        <v>162</v>
      </c>
      <c r="Q18" s="146"/>
      <c r="R18" s="242"/>
    </row>
    <row r="19" spans="1:18" ht="13.5" customHeight="1" x14ac:dyDescent="0.25">
      <c r="A19" s="144" t="s">
        <v>279</v>
      </c>
      <c r="B19" s="145"/>
      <c r="C19" s="145"/>
      <c r="D19" s="146" t="s">
        <v>307</v>
      </c>
      <c r="E19" s="146"/>
      <c r="F19" s="146"/>
      <c r="G19" s="146"/>
      <c r="H19" s="82"/>
      <c r="I19" s="82"/>
      <c r="J19" s="82"/>
      <c r="K19" s="243" t="s">
        <v>280</v>
      </c>
      <c r="L19" s="243"/>
      <c r="M19" s="243"/>
      <c r="N19" s="147" t="s">
        <v>308</v>
      </c>
      <c r="O19" s="147"/>
      <c r="P19" s="147"/>
      <c r="Q19" s="147"/>
      <c r="R19" s="148"/>
    </row>
    <row r="20" spans="1:18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 x14ac:dyDescent="0.25">
      <c r="A21" s="155" t="s">
        <v>284</v>
      </c>
      <c r="B21" s="156"/>
      <c r="C21" s="156"/>
      <c r="D21" s="156"/>
      <c r="E21" s="156"/>
      <c r="F21" s="243"/>
      <c r="G21" s="138" t="s">
        <v>155</v>
      </c>
      <c r="H21" s="138"/>
      <c r="I21" s="82"/>
      <c r="J21" s="138" t="s">
        <v>281</v>
      </c>
      <c r="K21" s="138"/>
      <c r="L21" s="181" t="s">
        <v>282</v>
      </c>
      <c r="M21" s="181"/>
      <c r="N21" s="109"/>
      <c r="O21" s="162"/>
      <c r="P21" s="138" t="s">
        <v>283</v>
      </c>
      <c r="Q21" s="162"/>
      <c r="R21" s="163" t="s">
        <v>156</v>
      </c>
    </row>
    <row r="22" spans="1:18" ht="10.5" customHeight="1" x14ac:dyDescent="0.25">
      <c r="A22" s="235" t="s">
        <v>285</v>
      </c>
      <c r="B22" s="143"/>
      <c r="C22" s="143"/>
      <c r="D22" s="143"/>
      <c r="E22" s="143"/>
      <c r="F22" s="243"/>
      <c r="G22" s="138"/>
      <c r="H22" s="138"/>
      <c r="I22" s="82"/>
      <c r="J22" s="138"/>
      <c r="K22" s="138"/>
      <c r="L22" s="181"/>
      <c r="M22" s="181"/>
      <c r="N22" s="110"/>
      <c r="O22" s="162"/>
      <c r="P22" s="138"/>
      <c r="Q22" s="162"/>
      <c r="R22" s="163"/>
    </row>
    <row r="23" spans="1:18" ht="1.5" customHeight="1" x14ac:dyDescent="0.25">
      <c r="A23" s="95"/>
      <c r="B23" s="111"/>
      <c r="C23" s="111"/>
      <c r="D23" s="111"/>
      <c r="E23" s="111"/>
      <c r="F23" s="82"/>
      <c r="G23" s="138"/>
      <c r="H23" s="13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 x14ac:dyDescent="0.25">
      <c r="A24" s="155" t="s">
        <v>286</v>
      </c>
      <c r="B24" s="243"/>
      <c r="C24" s="243"/>
      <c r="D24" s="182" t="s">
        <v>326</v>
      </c>
      <c r="E24" s="182"/>
      <c r="F24" s="182"/>
      <c r="G24" s="182"/>
      <c r="H24" s="182"/>
      <c r="I24" s="182"/>
      <c r="J24" s="182"/>
      <c r="K24" s="164" t="s">
        <v>287</v>
      </c>
      <c r="L24" s="164"/>
      <c r="M24" s="164"/>
      <c r="N24" s="164"/>
      <c r="O24" s="164"/>
      <c r="P24" s="165">
        <f>3000</f>
        <v>3000</v>
      </c>
      <c r="Q24" s="165"/>
      <c r="R24" s="166"/>
    </row>
    <row r="25" spans="1:18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67" t="s">
        <v>261</v>
      </c>
      <c r="Q26" s="167"/>
      <c r="R26" s="78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8" ht="10.5" customHeight="1" x14ac:dyDescent="0.25">
      <c r="A29" s="237" t="s">
        <v>18</v>
      </c>
      <c r="B29" s="238"/>
      <c r="C29" s="238"/>
      <c r="D29" s="238"/>
      <c r="E29" s="238"/>
      <c r="F29" s="238"/>
      <c r="G29" s="238"/>
      <c r="H29" s="239"/>
      <c r="I29" s="171" t="s">
        <v>15</v>
      </c>
      <c r="J29" s="172"/>
      <c r="K29" s="175" t="s">
        <v>11</v>
      </c>
      <c r="L29" s="175" t="s">
        <v>16</v>
      </c>
      <c r="M29" s="171" t="s">
        <v>17</v>
      </c>
      <c r="N29" s="177"/>
      <c r="O29" s="172"/>
      <c r="P29" s="171" t="s">
        <v>13</v>
      </c>
      <c r="Q29" s="172"/>
      <c r="R29" s="254" t="s">
        <v>14</v>
      </c>
    </row>
    <row r="30" spans="1:18" ht="10.5" customHeight="1" x14ac:dyDescent="0.25">
      <c r="A30" s="240" t="s">
        <v>301</v>
      </c>
      <c r="B30" s="178"/>
      <c r="C30" s="178"/>
      <c r="D30" s="178"/>
      <c r="E30" s="178"/>
      <c r="F30" s="178"/>
      <c r="G30" s="178"/>
      <c r="H30" s="174"/>
      <c r="I30" s="173"/>
      <c r="J30" s="174"/>
      <c r="K30" s="176"/>
      <c r="L30" s="176"/>
      <c r="M30" s="173"/>
      <c r="N30" s="178"/>
      <c r="O30" s="174"/>
      <c r="P30" s="173"/>
      <c r="Q30" s="174"/>
      <c r="R30" s="255"/>
    </row>
    <row r="31" spans="1:18" ht="18" customHeight="1" x14ac:dyDescent="0.25">
      <c r="A31" s="256" t="s">
        <v>327</v>
      </c>
      <c r="B31" s="257"/>
      <c r="C31" s="257"/>
      <c r="D31" s="257"/>
      <c r="E31" s="257"/>
      <c r="F31" s="257"/>
      <c r="G31" s="257"/>
      <c r="H31" s="258"/>
      <c r="I31" s="159" t="s">
        <v>176</v>
      </c>
      <c r="J31" s="160"/>
      <c r="K31" s="98" t="s">
        <v>176</v>
      </c>
      <c r="L31" s="98" t="s">
        <v>319</v>
      </c>
      <c r="M31" s="159" t="s">
        <v>320</v>
      </c>
      <c r="N31" s="161"/>
      <c r="O31" s="160"/>
      <c r="P31" s="179" t="s">
        <v>339</v>
      </c>
      <c r="Q31" s="180"/>
      <c r="R31" s="99">
        <f>150*3*4</f>
        <v>1800</v>
      </c>
    </row>
    <row r="32" spans="1:18" ht="15.75" customHeight="1" x14ac:dyDescent="0.25">
      <c r="A32" s="256" t="s">
        <v>323</v>
      </c>
      <c r="B32" s="257"/>
      <c r="C32" s="257"/>
      <c r="D32" s="257"/>
      <c r="E32" s="257"/>
      <c r="F32" s="257"/>
      <c r="G32" s="257"/>
      <c r="H32" s="258"/>
      <c r="I32" s="159" t="s">
        <v>178</v>
      </c>
      <c r="J32" s="160"/>
      <c r="K32" s="98" t="s">
        <v>331</v>
      </c>
      <c r="L32" s="98" t="s">
        <v>324</v>
      </c>
      <c r="M32" s="159" t="s">
        <v>335</v>
      </c>
      <c r="N32" s="161"/>
      <c r="O32" s="160"/>
      <c r="P32" s="159" t="s">
        <v>336</v>
      </c>
      <c r="Q32" s="160"/>
      <c r="R32" s="99">
        <f>200*22</f>
        <v>4400</v>
      </c>
    </row>
    <row r="33" spans="1:20" ht="15.75" customHeight="1" x14ac:dyDescent="0.25">
      <c r="A33" s="256" t="s">
        <v>328</v>
      </c>
      <c r="B33" s="257"/>
      <c r="C33" s="257"/>
      <c r="D33" s="257"/>
      <c r="E33" s="257"/>
      <c r="F33" s="257"/>
      <c r="G33" s="257"/>
      <c r="H33" s="258"/>
      <c r="I33" s="159" t="s">
        <v>176</v>
      </c>
      <c r="J33" s="160"/>
      <c r="K33" s="98" t="s">
        <v>331</v>
      </c>
      <c r="L33" s="98" t="s">
        <v>332</v>
      </c>
      <c r="M33" s="159" t="s">
        <v>337</v>
      </c>
      <c r="N33" s="161"/>
      <c r="O33" s="160"/>
      <c r="P33" s="159" t="s">
        <v>313</v>
      </c>
      <c r="Q33" s="160"/>
      <c r="R33" s="99"/>
    </row>
    <row r="34" spans="1:20" ht="15.75" customHeight="1" x14ac:dyDescent="0.25">
      <c r="A34" s="256" t="s">
        <v>329</v>
      </c>
      <c r="B34" s="257"/>
      <c r="C34" s="257"/>
      <c r="D34" s="257"/>
      <c r="E34" s="257"/>
      <c r="F34" s="257"/>
      <c r="G34" s="257"/>
      <c r="H34" s="258"/>
      <c r="I34" s="159" t="s">
        <v>178</v>
      </c>
      <c r="J34" s="160"/>
      <c r="K34" s="98" t="s">
        <v>316</v>
      </c>
      <c r="L34" s="98" t="s">
        <v>314</v>
      </c>
      <c r="M34" s="159" t="s">
        <v>333</v>
      </c>
      <c r="N34" s="161"/>
      <c r="O34" s="160"/>
      <c r="P34" s="159" t="s">
        <v>313</v>
      </c>
      <c r="Q34" s="160"/>
      <c r="R34" s="99"/>
    </row>
    <row r="35" spans="1:20" ht="15.75" customHeight="1" x14ac:dyDescent="0.25">
      <c r="A35" s="256" t="s">
        <v>330</v>
      </c>
      <c r="B35" s="257"/>
      <c r="C35" s="257"/>
      <c r="D35" s="257"/>
      <c r="E35" s="257"/>
      <c r="F35" s="257"/>
      <c r="G35" s="257"/>
      <c r="H35" s="258"/>
      <c r="I35" s="159" t="s">
        <v>178</v>
      </c>
      <c r="J35" s="160"/>
      <c r="K35" s="98" t="s">
        <v>318</v>
      </c>
      <c r="L35" s="98" t="s">
        <v>314</v>
      </c>
      <c r="M35" s="159" t="s">
        <v>334</v>
      </c>
      <c r="N35" s="161"/>
      <c r="O35" s="160"/>
      <c r="P35" s="159" t="s">
        <v>313</v>
      </c>
      <c r="Q35" s="160"/>
      <c r="R35" s="99"/>
    </row>
    <row r="36" spans="1:20" ht="15.75" customHeight="1" x14ac:dyDescent="0.25">
      <c r="A36" s="256"/>
      <c r="B36" s="257"/>
      <c r="C36" s="257"/>
      <c r="D36" s="257"/>
      <c r="E36" s="257"/>
      <c r="F36" s="257"/>
      <c r="G36" s="257"/>
      <c r="H36" s="258"/>
      <c r="I36" s="159"/>
      <c r="J36" s="160"/>
      <c r="K36" s="98"/>
      <c r="L36" s="98"/>
      <c r="M36" s="159"/>
      <c r="N36" s="161"/>
      <c r="O36" s="160"/>
      <c r="P36" s="159"/>
      <c r="Q36" s="160"/>
      <c r="R36" s="99"/>
    </row>
    <row r="37" spans="1:20" ht="15.75" customHeight="1" x14ac:dyDescent="0.25">
      <c r="A37" s="256"/>
      <c r="B37" s="257"/>
      <c r="C37" s="257"/>
      <c r="D37" s="257"/>
      <c r="E37" s="257"/>
      <c r="F37" s="257"/>
      <c r="G37" s="257"/>
      <c r="H37" s="258"/>
      <c r="I37" s="183"/>
      <c r="J37" s="184"/>
      <c r="K37" s="100"/>
      <c r="L37" s="101"/>
      <c r="M37" s="185"/>
      <c r="N37" s="186"/>
      <c r="O37" s="187"/>
      <c r="P37" s="185"/>
      <c r="Q37" s="187"/>
      <c r="R37" s="102"/>
    </row>
    <row r="38" spans="1:20" ht="15.75" customHeight="1" x14ac:dyDescent="0.25">
      <c r="A38" s="256"/>
      <c r="B38" s="257"/>
      <c r="C38" s="257"/>
      <c r="D38" s="257"/>
      <c r="E38" s="257"/>
      <c r="F38" s="257"/>
      <c r="G38" s="257"/>
      <c r="H38" s="258"/>
      <c r="I38" s="183"/>
      <c r="J38" s="184"/>
      <c r="K38" s="100"/>
      <c r="L38" s="101"/>
      <c r="M38" s="185"/>
      <c r="N38" s="186"/>
      <c r="O38" s="187"/>
      <c r="P38" s="185"/>
      <c r="Q38" s="187"/>
      <c r="R38" s="102"/>
    </row>
    <row r="39" spans="1:20" ht="15.75" customHeight="1" x14ac:dyDescent="0.25">
      <c r="A39" s="256"/>
      <c r="B39" s="257"/>
      <c r="C39" s="257"/>
      <c r="D39" s="257"/>
      <c r="E39" s="257"/>
      <c r="F39" s="257"/>
      <c r="G39" s="257"/>
      <c r="H39" s="258"/>
      <c r="I39" s="183"/>
      <c r="J39" s="184"/>
      <c r="K39" s="100"/>
      <c r="L39" s="101"/>
      <c r="M39" s="185"/>
      <c r="N39" s="186"/>
      <c r="O39" s="187"/>
      <c r="P39" s="185"/>
      <c r="Q39" s="187"/>
      <c r="R39" s="102"/>
    </row>
    <row r="40" spans="1:20" ht="15.75" customHeight="1" x14ac:dyDescent="0.25">
      <c r="A40" s="256"/>
      <c r="B40" s="257"/>
      <c r="C40" s="257"/>
      <c r="D40" s="257"/>
      <c r="E40" s="257"/>
      <c r="F40" s="257"/>
      <c r="G40" s="257"/>
      <c r="H40" s="258"/>
      <c r="I40" s="183"/>
      <c r="J40" s="184"/>
      <c r="K40" s="100"/>
      <c r="L40" s="101"/>
      <c r="M40" s="185"/>
      <c r="N40" s="186"/>
      <c r="O40" s="187"/>
      <c r="P40" s="185"/>
      <c r="Q40" s="187"/>
      <c r="R40" s="102"/>
    </row>
    <row r="41" spans="1:20" ht="15.75" customHeight="1" x14ac:dyDescent="0.25">
      <c r="A41" s="256"/>
      <c r="B41" s="257"/>
      <c r="C41" s="257"/>
      <c r="D41" s="257"/>
      <c r="E41" s="257"/>
      <c r="F41" s="257"/>
      <c r="G41" s="257"/>
      <c r="H41" s="258"/>
      <c r="I41" s="183"/>
      <c r="J41" s="184"/>
      <c r="K41" s="100"/>
      <c r="L41" s="101"/>
      <c r="M41" s="185"/>
      <c r="N41" s="186"/>
      <c r="O41" s="187"/>
      <c r="P41" s="185"/>
      <c r="Q41" s="187"/>
      <c r="R41" s="102"/>
    </row>
    <row r="42" spans="1:20" ht="15.75" customHeight="1" x14ac:dyDescent="0.25">
      <c r="A42" s="256"/>
      <c r="B42" s="257"/>
      <c r="C42" s="257"/>
      <c r="D42" s="257"/>
      <c r="E42" s="257"/>
      <c r="F42" s="257"/>
      <c r="G42" s="257"/>
      <c r="H42" s="258"/>
      <c r="I42" s="183"/>
      <c r="J42" s="184"/>
      <c r="K42" s="100"/>
      <c r="L42" s="101"/>
      <c r="M42" s="185"/>
      <c r="N42" s="186"/>
      <c r="O42" s="187"/>
      <c r="P42" s="185"/>
      <c r="Q42" s="18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274" t="s">
        <v>338</v>
      </c>
      <c r="B44" s="275"/>
      <c r="C44" s="275"/>
      <c r="D44" s="275"/>
      <c r="E44" s="275"/>
      <c r="F44" s="275"/>
      <c r="G44" s="275"/>
      <c r="H44" s="88"/>
      <c r="I44" s="188">
        <f>2700+2000</f>
        <v>4700</v>
      </c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274"/>
      <c r="B45" s="275"/>
      <c r="C45" s="275"/>
      <c r="D45" s="275"/>
      <c r="E45" s="275"/>
      <c r="F45" s="275"/>
      <c r="G45" s="275"/>
      <c r="H45" s="88"/>
      <c r="I45" s="188"/>
      <c r="J45" s="188"/>
      <c r="K45" s="188"/>
      <c r="L45" s="188"/>
      <c r="M45" s="86"/>
      <c r="N45" s="86"/>
      <c r="O45" s="86"/>
      <c r="P45" s="279">
        <f>(I44/2)+SUM(I45:L46)+SUM(R31:R42)+P24</f>
        <v>11550</v>
      </c>
      <c r="Q45" s="279"/>
      <c r="R45" s="280"/>
    </row>
    <row r="46" spans="1:20" x14ac:dyDescent="0.25">
      <c r="A46" s="274"/>
      <c r="B46" s="275"/>
      <c r="C46" s="275"/>
      <c r="D46" s="275"/>
      <c r="E46" s="275"/>
      <c r="F46" s="275"/>
      <c r="G46" s="275"/>
      <c r="H46" s="88"/>
      <c r="I46" s="188"/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68" t="s">
        <v>299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9400</v>
      </c>
      <c r="T48" t="s">
        <v>215</v>
      </c>
    </row>
    <row r="49" spans="1:20" s="23" customFormat="1" x14ac:dyDescent="0.25">
      <c r="A49" s="276" t="s">
        <v>21</v>
      </c>
      <c r="B49" s="277"/>
      <c r="C49" s="277"/>
      <c r="D49" s="277" t="s">
        <v>22</v>
      </c>
      <c r="E49" s="277"/>
      <c r="F49" s="84"/>
      <c r="G49" s="222" t="s">
        <v>288</v>
      </c>
      <c r="H49" s="222"/>
      <c r="I49" s="222"/>
      <c r="J49" s="222"/>
      <c r="K49" s="118" t="s">
        <v>22</v>
      </c>
      <c r="M49" s="277" t="s">
        <v>24</v>
      </c>
      <c r="N49" s="277"/>
      <c r="O49" s="277"/>
      <c r="P49" s="277"/>
      <c r="Q49" s="277"/>
      <c r="R49" s="26" t="s">
        <v>22</v>
      </c>
      <c r="S49" s="44">
        <f>P45/5</f>
        <v>2310</v>
      </c>
      <c r="T49" s="23" t="s">
        <v>216</v>
      </c>
    </row>
    <row r="50" spans="1:20" s="23" customFormat="1" ht="14.1" customHeight="1" x14ac:dyDescent="0.25">
      <c r="A50" s="24"/>
      <c r="B50" s="126" t="s">
        <v>129</v>
      </c>
      <c r="C50" s="126"/>
      <c r="D50" s="135"/>
      <c r="E50" s="135"/>
      <c r="F50" s="25"/>
      <c r="G50" s="82"/>
      <c r="H50" s="126" t="s">
        <v>149</v>
      </c>
      <c r="I50" s="126"/>
      <c r="J50" s="126"/>
      <c r="K50" s="29">
        <v>400</v>
      </c>
      <c r="M50" s="25"/>
      <c r="N50" s="278" t="s">
        <v>132</v>
      </c>
      <c r="O50" s="278"/>
      <c r="P50" s="278"/>
      <c r="Q50" s="191"/>
      <c r="R50" s="192"/>
    </row>
    <row r="51" spans="1:20" s="23" customFormat="1" ht="14.1" customHeight="1" x14ac:dyDescent="0.25">
      <c r="A51" s="24"/>
      <c r="B51" s="126" t="s">
        <v>133</v>
      </c>
      <c r="C51" s="126"/>
      <c r="D51" s="135"/>
      <c r="E51" s="135"/>
      <c r="F51" s="25"/>
      <c r="G51" s="82"/>
      <c r="H51" s="8" t="s">
        <v>150</v>
      </c>
      <c r="I51" s="8"/>
      <c r="K51" s="29"/>
      <c r="M51" s="25"/>
      <c r="N51" s="278" t="s">
        <v>136</v>
      </c>
      <c r="O51" s="278"/>
      <c r="P51" s="278"/>
      <c r="Q51" s="191">
        <f>60*22</f>
        <v>1320</v>
      </c>
      <c r="R51" s="192"/>
    </row>
    <row r="52" spans="1:20" s="23" customFormat="1" ht="14.1" customHeight="1" x14ac:dyDescent="0.25">
      <c r="A52" s="24"/>
      <c r="B52" s="126" t="s">
        <v>137</v>
      </c>
      <c r="C52" s="126"/>
      <c r="D52" s="135"/>
      <c r="E52" s="135"/>
      <c r="F52" s="25"/>
      <c r="G52" s="82"/>
      <c r="H52" s="8" t="s">
        <v>172</v>
      </c>
      <c r="I52" s="8"/>
      <c r="K52" s="29"/>
      <c r="M52" s="25"/>
      <c r="N52" s="278" t="s">
        <v>140</v>
      </c>
      <c r="O52" s="278"/>
      <c r="P52" s="278"/>
      <c r="Q52" s="191">
        <f>250*30</f>
        <v>7500</v>
      </c>
      <c r="R52" s="192"/>
    </row>
    <row r="53" spans="1:20" s="23" customFormat="1" ht="14.1" customHeight="1" x14ac:dyDescent="0.25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78" t="s">
        <v>164</v>
      </c>
      <c r="O53" s="278"/>
      <c r="P53" s="278"/>
      <c r="Q53" s="191"/>
      <c r="R53" s="192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78" t="s">
        <v>309</v>
      </c>
      <c r="O54" s="278"/>
      <c r="P54" s="278"/>
      <c r="Q54" s="191"/>
      <c r="R54" s="192"/>
    </row>
    <row r="55" spans="1:20" s="23" customFormat="1" ht="14.1" customHeight="1" x14ac:dyDescent="0.25">
      <c r="A55" s="137" t="s">
        <v>25</v>
      </c>
      <c r="B55" s="134"/>
      <c r="C55" s="118"/>
      <c r="D55" s="134" t="s">
        <v>22</v>
      </c>
      <c r="E55" s="134"/>
      <c r="F55" s="119" t="s">
        <v>26</v>
      </c>
      <c r="G55" s="119"/>
      <c r="I55" s="134" t="s">
        <v>22</v>
      </c>
      <c r="J55" s="134"/>
      <c r="K55" s="134"/>
      <c r="L55" s="134"/>
      <c r="M55" s="25"/>
      <c r="N55" s="126" t="s">
        <v>310</v>
      </c>
      <c r="O55" s="126"/>
      <c r="P55" s="126"/>
      <c r="Q55" s="191"/>
      <c r="R55" s="192"/>
    </row>
    <row r="56" spans="1:20" s="23" customFormat="1" ht="14.1" customHeight="1" x14ac:dyDescent="0.25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15"/>
      <c r="J56" s="215"/>
      <c r="K56" s="215"/>
      <c r="L56" s="215"/>
      <c r="M56" s="25"/>
      <c r="N56" s="126" t="s">
        <v>165</v>
      </c>
      <c r="O56" s="126"/>
      <c r="P56" s="126"/>
      <c r="Q56" s="191"/>
      <c r="R56" s="192"/>
    </row>
    <row r="57" spans="1:20" s="23" customFormat="1" ht="14.1" customHeight="1" x14ac:dyDescent="0.25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15"/>
      <c r="J57" s="215"/>
      <c r="K57" s="215"/>
      <c r="L57" s="215"/>
      <c r="M57" s="25"/>
      <c r="N57" s="126" t="s">
        <v>289</v>
      </c>
      <c r="O57" s="126"/>
      <c r="P57" s="126"/>
      <c r="Q57" s="191"/>
      <c r="R57" s="192"/>
    </row>
    <row r="58" spans="1:20" s="23" customFormat="1" ht="14.1" customHeight="1" x14ac:dyDescent="0.25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15">
        <v>180</v>
      </c>
      <c r="J58" s="215"/>
      <c r="K58" s="215"/>
      <c r="L58" s="215"/>
      <c r="M58" s="25"/>
      <c r="N58" s="126" t="s">
        <v>163</v>
      </c>
      <c r="O58" s="126"/>
      <c r="P58" s="126"/>
      <c r="Q58" s="191"/>
      <c r="R58" s="192"/>
    </row>
    <row r="59" spans="1:20" s="23" customFormat="1" ht="14.1" customHeight="1" x14ac:dyDescent="0.25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15"/>
      <c r="J59" s="215"/>
      <c r="K59" s="215"/>
      <c r="L59" s="215"/>
      <c r="M59" s="8"/>
      <c r="N59" s="8"/>
      <c r="O59" s="8"/>
      <c r="P59" s="8"/>
      <c r="Q59" s="191"/>
      <c r="R59" s="192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51" t="s">
        <v>290</v>
      </c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3"/>
    </row>
    <row r="62" spans="1:20" x14ac:dyDescent="0.25">
      <c r="A62" s="16" t="s">
        <v>27</v>
      </c>
      <c r="B62" s="121"/>
      <c r="C62" s="121"/>
      <c r="D62" s="122"/>
      <c r="E62" s="122"/>
      <c r="F62" s="189" t="s">
        <v>341</v>
      </c>
      <c r="G62" s="189"/>
      <c r="H62" s="189"/>
      <c r="I62" s="18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27" t="s">
        <v>167</v>
      </c>
      <c r="C63" s="227"/>
      <c r="D63" s="227"/>
      <c r="E63" s="227"/>
      <c r="F63" s="190"/>
      <c r="G63" s="190"/>
      <c r="H63" s="190"/>
      <c r="I63" s="190"/>
      <c r="J63" s="25"/>
      <c r="K63" s="228" t="s">
        <v>168</v>
      </c>
      <c r="L63" s="228"/>
      <c r="M63" s="228"/>
      <c r="N63" s="259"/>
      <c r="O63" s="259"/>
      <c r="P63" s="259"/>
      <c r="Q63" s="103"/>
      <c r="R63" s="123"/>
    </row>
    <row r="64" spans="1:20" s="23" customFormat="1" ht="12.75" customHeight="1" x14ac:dyDescent="0.25">
      <c r="A64" s="24"/>
      <c r="B64" s="133" t="s">
        <v>169</v>
      </c>
      <c r="C64" s="133"/>
      <c r="D64" s="133"/>
      <c r="E64" s="133"/>
      <c r="F64" s="259"/>
      <c r="G64" s="259"/>
      <c r="H64" s="259"/>
      <c r="I64" s="259"/>
      <c r="J64" s="25"/>
      <c r="K64" s="133" t="s">
        <v>170</v>
      </c>
      <c r="L64" s="133"/>
      <c r="M64" s="133"/>
      <c r="N64" s="209"/>
      <c r="O64" s="209"/>
      <c r="P64" s="209"/>
      <c r="Q64" s="103"/>
      <c r="R64" s="123"/>
    </row>
    <row r="65" spans="1:18" s="23" customFormat="1" ht="12.75" customHeight="1" x14ac:dyDescent="0.25">
      <c r="A65" s="24"/>
      <c r="B65" s="133" t="s">
        <v>171</v>
      </c>
      <c r="C65" s="133"/>
      <c r="D65" s="133"/>
      <c r="E65" s="133"/>
      <c r="F65" s="209"/>
      <c r="G65" s="209"/>
      <c r="H65" s="209"/>
      <c r="I65" s="209"/>
      <c r="J65" s="25"/>
      <c r="K65" s="133" t="s">
        <v>159</v>
      </c>
      <c r="L65" s="133"/>
      <c r="M65" s="133"/>
      <c r="N65" s="209" t="s">
        <v>317</v>
      </c>
      <c r="O65" s="209"/>
      <c r="P65" s="209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23"/>
      <c r="E67" s="223"/>
      <c r="F67" s="223"/>
      <c r="G67" s="223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11" t="str">
        <f>G6</f>
        <v>MAGANA, JESSABEL</v>
      </c>
      <c r="D68" s="211"/>
      <c r="E68" s="211"/>
      <c r="F68" s="211"/>
      <c r="G68" s="211"/>
      <c r="H68" s="212" t="s">
        <v>303</v>
      </c>
      <c r="I68" s="212"/>
      <c r="J68" s="212"/>
      <c r="K68" s="212"/>
      <c r="L68" s="212"/>
      <c r="M68" s="212"/>
      <c r="N68" s="212"/>
      <c r="O68" s="212"/>
      <c r="P68" s="212"/>
      <c r="Q68" s="124"/>
      <c r="R68" s="18"/>
    </row>
    <row r="69" spans="1:18" ht="32.25" customHeight="1" x14ac:dyDescent="0.25">
      <c r="A69" s="213" t="s">
        <v>304</v>
      </c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11"/>
      <c r="G70" s="211"/>
      <c r="H70" s="211"/>
      <c r="I70" s="211"/>
      <c r="J70" s="211"/>
      <c r="K70" s="211"/>
      <c r="L70" s="211"/>
      <c r="M70" s="86"/>
      <c r="N70" s="86"/>
      <c r="O70" s="86"/>
      <c r="P70" s="86"/>
      <c r="Q70" s="124"/>
      <c r="R70" s="18"/>
    </row>
    <row r="71" spans="1:18" x14ac:dyDescent="0.25">
      <c r="A71" s="226" t="s">
        <v>292</v>
      </c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24" t="s">
        <v>298</v>
      </c>
      <c r="R72" s="225"/>
    </row>
    <row r="73" spans="1:18" ht="12" customHeight="1" thickBot="1" x14ac:dyDescent="0.3">
      <c r="A73" s="168" t="s">
        <v>291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 x14ac:dyDescent="0.25">
      <c r="A74" s="201" t="s">
        <v>345</v>
      </c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3"/>
    </row>
    <row r="75" spans="1:18" ht="15" customHeight="1" x14ac:dyDescent="0.25">
      <c r="A75" s="204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6"/>
    </row>
    <row r="76" spans="1:18" x14ac:dyDescent="0.25">
      <c r="A76" s="204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6"/>
    </row>
    <row r="77" spans="1:18" ht="35.25" customHeight="1" thickBot="1" x14ac:dyDescent="0.3">
      <c r="A77" s="204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6"/>
    </row>
    <row r="78" spans="1:18" ht="12" customHeight="1" thickBot="1" x14ac:dyDescent="0.3">
      <c r="A78" s="168" t="s">
        <v>293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 x14ac:dyDescent="0.3">
      <c r="A79" s="196" t="s">
        <v>300</v>
      </c>
      <c r="B79" s="197"/>
      <c r="C79" s="197"/>
      <c r="D79" s="197"/>
      <c r="E79" s="197"/>
      <c r="F79" s="197"/>
      <c r="G79" s="197"/>
      <c r="H79" s="198"/>
      <c r="I79" s="196" t="s">
        <v>294</v>
      </c>
      <c r="J79" s="197"/>
      <c r="K79" s="197"/>
      <c r="L79" s="198"/>
      <c r="M79" s="196" t="s">
        <v>295</v>
      </c>
      <c r="N79" s="197"/>
      <c r="O79" s="198"/>
      <c r="P79" s="193" t="s">
        <v>306</v>
      </c>
      <c r="Q79" s="194"/>
      <c r="R79" s="195"/>
    </row>
    <row r="80" spans="1:18" ht="15.75" customHeight="1" x14ac:dyDescent="0.25">
      <c r="A80" s="87">
        <v>1</v>
      </c>
      <c r="B80" s="208" t="s">
        <v>311</v>
      </c>
      <c r="C80" s="208"/>
      <c r="D80" s="208"/>
      <c r="E80" s="208"/>
      <c r="F80" s="208"/>
      <c r="G80" s="208"/>
      <c r="H80" s="208"/>
      <c r="I80" s="216">
        <v>390</v>
      </c>
      <c r="J80" s="216"/>
      <c r="K80" s="216"/>
      <c r="L80" s="216"/>
      <c r="M80" s="208" t="s">
        <v>344</v>
      </c>
      <c r="N80" s="208"/>
      <c r="O80" s="208"/>
      <c r="P80" s="199" t="s">
        <v>321</v>
      </c>
      <c r="Q80" s="199"/>
      <c r="R80" s="200"/>
    </row>
    <row r="81" spans="1:18" ht="15.75" customHeight="1" x14ac:dyDescent="0.25">
      <c r="A81" s="87">
        <v>2</v>
      </c>
      <c r="B81" s="208" t="s">
        <v>311</v>
      </c>
      <c r="C81" s="208"/>
      <c r="D81" s="208"/>
      <c r="E81" s="208"/>
      <c r="F81" s="208"/>
      <c r="G81" s="208"/>
      <c r="H81" s="208"/>
      <c r="I81" s="207">
        <v>550</v>
      </c>
      <c r="J81" s="207"/>
      <c r="K81" s="207"/>
      <c r="L81" s="207"/>
      <c r="M81" s="273" t="s">
        <v>317</v>
      </c>
      <c r="N81" s="273"/>
      <c r="O81" s="273"/>
      <c r="P81" s="220" t="s">
        <v>321</v>
      </c>
      <c r="Q81" s="220"/>
      <c r="R81" s="221"/>
    </row>
    <row r="82" spans="1:18" ht="15.75" customHeight="1" x14ac:dyDescent="0.25">
      <c r="A82" s="87">
        <v>3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0"/>
      <c r="M82" s="210"/>
      <c r="N82" s="210"/>
      <c r="O82" s="210"/>
      <c r="P82" s="220"/>
      <c r="Q82" s="220"/>
      <c r="R82" s="221"/>
    </row>
    <row r="83" spans="1:18" ht="15.75" customHeight="1" x14ac:dyDescent="0.25">
      <c r="A83" s="87">
        <v>4</v>
      </c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20"/>
      <c r="Q83" s="220"/>
      <c r="R83" s="221"/>
    </row>
    <row r="84" spans="1:18" ht="15.75" customHeight="1" x14ac:dyDescent="0.25">
      <c r="A84" s="87">
        <v>5</v>
      </c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0"/>
      <c r="M84" s="210"/>
      <c r="N84" s="210"/>
      <c r="O84" s="210"/>
      <c r="P84" s="220"/>
      <c r="Q84" s="220"/>
      <c r="R84" s="221"/>
    </row>
    <row r="85" spans="1:18" ht="3" customHeight="1" x14ac:dyDescent="0.25">
      <c r="A85" s="13"/>
      <c r="B85" s="86"/>
      <c r="C85" s="86"/>
      <c r="D85" s="223"/>
      <c r="E85" s="223"/>
      <c r="F85" s="223"/>
      <c r="G85" s="223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60" t="s">
        <v>30</v>
      </c>
      <c r="B86" s="261"/>
      <c r="C86" s="261"/>
      <c r="D86" s="86"/>
      <c r="E86" s="86"/>
      <c r="F86" s="86"/>
      <c r="G86" s="86"/>
      <c r="H86" s="86"/>
      <c r="I86" s="86"/>
      <c r="J86" s="86"/>
      <c r="K86" s="261" t="s">
        <v>296</v>
      </c>
      <c r="L86" s="261"/>
      <c r="M86" s="261"/>
      <c r="N86" s="86"/>
      <c r="O86" s="86"/>
      <c r="P86" s="86"/>
      <c r="Q86" s="86"/>
      <c r="R86" s="14"/>
    </row>
    <row r="87" spans="1:18" ht="12" customHeight="1" x14ac:dyDescent="0.25">
      <c r="A87" s="260"/>
      <c r="B87" s="261"/>
      <c r="C87" s="261"/>
      <c r="D87" s="265" t="s">
        <v>340</v>
      </c>
      <c r="E87" s="266"/>
      <c r="F87" s="266"/>
      <c r="G87" s="266"/>
      <c r="H87" s="266"/>
      <c r="I87" s="266"/>
      <c r="J87" s="266"/>
      <c r="K87" s="261"/>
      <c r="L87" s="261"/>
      <c r="M87" s="261"/>
      <c r="N87" s="267" t="s">
        <v>342</v>
      </c>
      <c r="O87" s="268"/>
      <c r="P87" s="268"/>
      <c r="Q87" s="268"/>
      <c r="R87" s="269"/>
    </row>
    <row r="88" spans="1:18" ht="12" customHeight="1" thickBot="1" x14ac:dyDescent="0.3">
      <c r="A88" s="262"/>
      <c r="B88" s="263"/>
      <c r="C88" s="263"/>
      <c r="D88" s="264" t="s">
        <v>305</v>
      </c>
      <c r="E88" s="264"/>
      <c r="F88" s="264"/>
      <c r="G88" s="264"/>
      <c r="H88" s="264"/>
      <c r="I88" s="264"/>
      <c r="J88" s="264"/>
      <c r="K88" s="263"/>
      <c r="L88" s="263"/>
      <c r="M88" s="263"/>
      <c r="N88" s="270" t="s">
        <v>343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 x14ac:dyDescent="0.25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 x14ac:dyDescent="0.25">
      <c r="A3" s="375">
        <f>'UNIFIED INTAKE'!F5</f>
        <v>45454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74252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 x14ac:dyDescent="0.25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 x14ac:dyDescent="0.25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 x14ac:dyDescent="0.25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 x14ac:dyDescent="0.25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 x14ac:dyDescent="0.25">
      <c r="A8" s="387" t="str">
        <f>IF('UNIFIED INTAKE'!G6=0,"",'UNIFIED INTAKE'!G6)</f>
        <v>MAGANA, JESSABEL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DAUGHTER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9637700789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 x14ac:dyDescent="0.25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 x14ac:dyDescent="0.25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 x14ac:dyDescent="0.25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 x14ac:dyDescent="0.25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56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 x14ac:dyDescent="0.25">
      <c r="A13" s="359" t="str">
        <f>IF('UNIFIED INTAKE'!D10=0,"",'UNIFIED INTAKE'!D10)</f>
        <v>MAGANA, MILA GACILLA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 x14ac:dyDescent="0.25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 x14ac:dyDescent="0.25">
      <c r="A15" s="464">
        <f>'UNIFIED INTAKE'!A12:D12</f>
        <v>24995</v>
      </c>
      <c r="B15" s="465"/>
      <c r="C15" s="466"/>
      <c r="D15" s="359" t="str">
        <f>IF('UNIFIED INTAKE'!M12=0,"",'UNIFIED INTAKE'!M12)</f>
        <v>LIBMANAN, CAM. SUR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ROMAN CATHOLIC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 x14ac:dyDescent="0.25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 x14ac:dyDescent="0.25">
      <c r="A17" s="531" t="str">
        <f>IF('UNIFIED INTAKE'!E14=0,"",'UNIFIED INTAKE'!E14)</f>
        <v xml:space="preserve">SAN JOSE, SAN VICENTE, CAM. NORTE 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 xml:space="preserve">SAN JOSE, SAN VICENTE, CAM. NORTE 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 x14ac:dyDescent="0.25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 x14ac:dyDescent="0.25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 x14ac:dyDescent="0.25">
      <c r="A20" s="524"/>
      <c r="B20" s="524"/>
      <c r="C20" s="524" t="str">
        <f>IF('UNIFIED INTAKE'!D24=0,"",'UNIFIED INTAKE'!D24)</f>
        <v xml:space="preserve">BBQ VENDOR 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 x14ac:dyDescent="0.25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 x14ac:dyDescent="0.25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 x14ac:dyDescent="0.25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 x14ac:dyDescent="0.25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 x14ac:dyDescent="0.25">
      <c r="A26" s="325" t="str">
        <f>IF('UNIFIED INTAKE'!A31=0,"",'UNIFIED INTAKE'!A31)</f>
        <v xml:space="preserve">MAGANA, ELMER 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SPOUSE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 xml:space="preserve">ELEM GRAD 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 xml:space="preserve">TRICYCLE DRIVER 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1800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 x14ac:dyDescent="0.25">
      <c r="A27" s="325" t="str">
        <f>IF('UNIFIED INTAKE'!A32=0,"",'UNIFIED INTAKE'!A32)</f>
        <v>MAGANA, JESSABEL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DAUGHTER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 xml:space="preserve">GRADE 12 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 xml:space="preserve">SALES STAFF </v>
      </c>
      <c r="AK27" s="329"/>
      <c r="AL27" s="329"/>
      <c r="AM27" s="329"/>
      <c r="AN27" s="329"/>
      <c r="AO27" s="329"/>
      <c r="AP27" s="329"/>
      <c r="AQ27" s="330"/>
      <c r="AR27" s="331">
        <f>IF('UNIFIED INTAKE'!R32=0,"",'UNIFIED INTAKE'!R32)</f>
        <v>4400</v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 x14ac:dyDescent="0.25">
      <c r="A28" s="325" t="str">
        <f>IF('UNIFIED INTAKE'!A33=0,"",'UNIFIED INTAKE'!A33)</f>
        <v xml:space="preserve">MAGANA, FRANCIS </v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>S</v>
      </c>
      <c r="P28" s="329"/>
      <c r="Q28" s="329"/>
      <c r="R28" s="329"/>
      <c r="S28" s="330"/>
      <c r="T28" s="328" t="str">
        <f>IF('UNIFIED INTAKE'!L33=0,"",'UNIFIED INTAKE'!L33)</f>
        <v>SON</v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 xml:space="preserve">GRADE 9 </v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>INS</v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 x14ac:dyDescent="0.25">
      <c r="A29" s="325" t="str">
        <f>IF('UNIFIED INTAKE'!A34=0,"",'UNIFIED INTAKE'!A34)</f>
        <v xml:space="preserve">MAGANA, CHRISTINE JANE </v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 xml:space="preserve">C  </v>
      </c>
      <c r="P29" s="329"/>
      <c r="Q29" s="329"/>
      <c r="R29" s="329"/>
      <c r="S29" s="330"/>
      <c r="T29" s="328" t="str">
        <f>IF('UNIFIED INTAKE'!L34=0,"",'UNIFIED INTAKE'!L34)</f>
        <v>GRANDDAUGHTER</v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>GRADE 9</v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>INS</v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 x14ac:dyDescent="0.25">
      <c r="A30" s="325" t="str">
        <f>IF('UNIFIED INTAKE'!A35=0,"",'UNIFIED INTAKE'!A35)</f>
        <v xml:space="preserve">MAGANA, JANE </v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>C</v>
      </c>
      <c r="P30" s="329"/>
      <c r="Q30" s="329"/>
      <c r="R30" s="329"/>
      <c r="S30" s="330"/>
      <c r="T30" s="328" t="str">
        <f>IF('UNIFIED INTAKE'!L35=0,"",'UNIFIED INTAKE'!L35)</f>
        <v>GRANDDAUGHTER</v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>GRADE 6</v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>INS</v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 x14ac:dyDescent="0.25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 x14ac:dyDescent="0.25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 x14ac:dyDescent="0.25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 x14ac:dyDescent="0.25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 x14ac:dyDescent="0.25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 x14ac:dyDescent="0.25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 x14ac:dyDescent="0.25">
      <c r="A37" s="334" t="str">
        <f>IF('UNIFIED INTAKE'!A44=0,"",'UNIFIED INTAKE'!A44)</f>
        <v>CCT</v>
      </c>
      <c r="B37" s="335"/>
      <c r="C37" s="335"/>
      <c r="D37" s="335"/>
      <c r="E37" s="335"/>
      <c r="F37" s="335"/>
      <c r="G37" s="335"/>
      <c r="H37" s="335"/>
      <c r="I37" s="393">
        <f>IF('UNIFIED INTAKE'!I44=0,"",'UNIFIED INTAKE'!I44)</f>
        <v>4700</v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11550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 t="e">
        <f>AD37/T37</f>
        <v>#DIV/0!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 x14ac:dyDescent="0.25">
      <c r="A38" s="334" t="str">
        <f>IF('UNIFIED INTAKE'!A45=0,"",'UNIFIED INTAKE'!A45)</f>
        <v/>
      </c>
      <c r="B38" s="335"/>
      <c r="C38" s="335"/>
      <c r="D38" s="335"/>
      <c r="E38" s="335"/>
      <c r="F38" s="335"/>
      <c r="G38" s="335"/>
      <c r="H38" s="335"/>
      <c r="I38" s="393" t="str">
        <f>IF('UNIFIED INTAKE'!I45=0,"",'UNIFIED INTAKE'!I45)</f>
        <v/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 x14ac:dyDescent="0.25">
      <c r="A39" s="334" t="str">
        <f>IF('UNIFIED INTAKE'!A46=0,"",'UNIFIED INTAKE'!A46)</f>
        <v/>
      </c>
      <c r="B39" s="335"/>
      <c r="C39" s="335"/>
      <c r="D39" s="335"/>
      <c r="E39" s="335"/>
      <c r="F39" s="335"/>
      <c r="G39" s="335"/>
      <c r="H39" s="33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 x14ac:dyDescent="0.25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 x14ac:dyDescent="0.25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 x14ac:dyDescent="0.25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400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 x14ac:dyDescent="0.25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 x14ac:dyDescent="0.25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180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 x14ac:dyDescent="0.25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 x14ac:dyDescent="0.25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 x14ac:dyDescent="0.25">
      <c r="A47" s="409">
        <f>IF('UNIFIED INTAKE'!Q52="","",'UNIFIED INTAKE'!Q52)</f>
        <v>7500</v>
      </c>
      <c r="B47" s="409"/>
      <c r="C47" s="409"/>
      <c r="D47" s="409"/>
      <c r="E47" s="409"/>
      <c r="F47" s="409"/>
      <c r="G47" s="409"/>
      <c r="H47" s="410">
        <f>IF('UNIFIED INTAKE'!Q51="","",'UNIFIED INTAKE'!Q51)</f>
        <v>1320</v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 x14ac:dyDescent="0.25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 x14ac:dyDescent="0.25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 t="str">
        <f>IF('UNIFIED INTAKE'!Q58="","",'UNIFIED INTAKE'!Q58)</f>
        <v/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11550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 x14ac:dyDescent="0.25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 x14ac:dyDescent="0.25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 x14ac:dyDescent="0.25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 x14ac:dyDescent="0.25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 x14ac:dyDescent="0.25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 x14ac:dyDescent="0.25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 x14ac:dyDescent="0.25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 x14ac:dyDescent="0.25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 x14ac:dyDescent="0.25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 x14ac:dyDescent="0.25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 x14ac:dyDescent="0.25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 x14ac:dyDescent="0.25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 x14ac:dyDescent="0.25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 x14ac:dyDescent="0.25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 x14ac:dyDescent="0.25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 x14ac:dyDescent="0.25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 x14ac:dyDescent="0.25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 x14ac:dyDescent="0.25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 x14ac:dyDescent="0.25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 x14ac:dyDescent="0.25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 x14ac:dyDescent="0.25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 x14ac:dyDescent="0.25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 x14ac:dyDescent="0.25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 x14ac:dyDescent="0.25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 x14ac:dyDescent="0.25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 x14ac:dyDescent="0.25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 x14ac:dyDescent="0.25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 x14ac:dyDescent="0.25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 x14ac:dyDescent="0.25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 x14ac:dyDescent="0.25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 x14ac:dyDescent="0.25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 x14ac:dyDescent="0.25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 x14ac:dyDescent="0.25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 x14ac:dyDescent="0.25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 x14ac:dyDescent="0.25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 x14ac:dyDescent="0.25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 x14ac:dyDescent="0.25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 x14ac:dyDescent="0.25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 x14ac:dyDescent="0.25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 x14ac:dyDescent="0.25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 x14ac:dyDescent="0.25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 x14ac:dyDescent="0.25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 x14ac:dyDescent="0.25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 x14ac:dyDescent="0.25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 x14ac:dyDescent="0.25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 x14ac:dyDescent="0.25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 x14ac:dyDescent="0.25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 x14ac:dyDescent="0.25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 x14ac:dyDescent="0.25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 x14ac:dyDescent="0.25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 x14ac:dyDescent="0.25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 x14ac:dyDescent="0.25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 x14ac:dyDescent="0.25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 x14ac:dyDescent="0.25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 x14ac:dyDescent="0.25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 x14ac:dyDescent="0.25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 x14ac:dyDescent="0.25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 x14ac:dyDescent="0.25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 x14ac:dyDescent="0.25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 x14ac:dyDescent="0.25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 x14ac:dyDescent="0.25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 x14ac:dyDescent="0.25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 x14ac:dyDescent="0.25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 x14ac:dyDescent="0.25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 x14ac:dyDescent="0.25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 x14ac:dyDescent="0.25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 x14ac:dyDescent="0.25">
      <c r="A116" s="283" t="str">
        <f>'UNIFIED INTAKE'!A74</f>
        <v xml:space="preserve">PATIENT LIVES WITH HER FAMILY. SHE UNDERGO FF UP OPHTHA CONSULTATION TODAY. THE PATIENT DERIVES INCOME FROM WORKING AS A FOOD VENDOR WHILE HER SPOUSE WORKS AS A TRICYCLE DRIVER. THE HH HAS 6 MEMBERS TO WHICH TOTAL COMBINED INCOME IS JUST ENOUGH TO MEET THEIR DAILY BASIC NEEDS. THEY ARE A BENEFICIARY OF 4PS ALSO. HENCE, FOR AUGMENTATION, SHE IS, ASSESSED AND CLASSIFIED AS C3. 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 x14ac:dyDescent="0.25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 x14ac:dyDescent="0.25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 x14ac:dyDescent="0.25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 x14ac:dyDescent="0.25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>JONATHAN P. TEIOPE, RSW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 x14ac:dyDescent="0.25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 x14ac:dyDescent="0.25">
      <c r="B2" s="45" t="s">
        <v>218</v>
      </c>
      <c r="C2" s="536">
        <f>IF('UNIFIED INTAKE'!Q3=0,"",'UNIFIED INTAKE'!Q3)</f>
        <v>74252</v>
      </c>
      <c r="D2" s="537"/>
      <c r="E2" s="537"/>
      <c r="M2" s="45" t="s">
        <v>29</v>
      </c>
      <c r="N2" s="46">
        <f>'UNIFIED INTAKE'!F5</f>
        <v>45454</v>
      </c>
    </row>
    <row r="3" spans="1:14" ht="18.75" x14ac:dyDescent="0.25">
      <c r="B3" s="45" t="s">
        <v>219</v>
      </c>
      <c r="C3" s="538">
        <f>'UNIFIED INTAKE'!D3</f>
        <v>102507974047</v>
      </c>
      <c r="D3" s="538"/>
      <c r="E3" s="538"/>
      <c r="M3" s="45" t="s">
        <v>220</v>
      </c>
      <c r="N3" s="47">
        <f>'UNIFIED INTAKE'!R5</f>
        <v>0.49722222222222201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39" t="str">
        <f>IF('UNIFIED INTAKE'!D10=0,"",'UNIFIED INTAKE'!D10)</f>
        <v>MAGANA, MILA GACILLA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39">
        <f>IF('UNIFIED INTAKE'!E14=0,"",'UNIFIED INTAKE'!E4)</f>
        <v>0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 x14ac:dyDescent="0.3">
      <c r="A8" s="49" t="s">
        <v>224</v>
      </c>
      <c r="B8" s="49"/>
      <c r="C8" s="53"/>
      <c r="D8" s="54"/>
      <c r="E8" s="51" t="s">
        <v>225</v>
      </c>
      <c r="F8" s="540">
        <f ca="1">'UNIFIED INTAKE'!G12</f>
        <v>56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ROMAN CATHOLIC</v>
      </c>
      <c r="N8" s="542"/>
    </row>
    <row r="9" spans="1:14" ht="18.75" x14ac:dyDescent="0.3">
      <c r="A9" s="49" t="s">
        <v>227</v>
      </c>
      <c r="B9" s="49"/>
      <c r="C9" s="547">
        <f>'UNIFIED INTAKE'!A12</f>
        <v>24995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LIBMANAN, CAM. SUR</v>
      </c>
      <c r="L9" s="539"/>
      <c r="M9" s="539"/>
      <c r="N9" s="539"/>
    </row>
    <row r="10" spans="1:14" ht="18.75" x14ac:dyDescent="0.3">
      <c r="A10" s="49" t="s">
        <v>229</v>
      </c>
      <c r="B10" s="49"/>
      <c r="C10" s="4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 x14ac:dyDescent="0.3">
      <c r="A11" s="49" t="s">
        <v>230</v>
      </c>
      <c r="B11" s="49"/>
      <c r="C11" s="539" t="str">
        <f>IF('UNIFIED INTAKE'!D24=0,"",'UNIFIED INTAKE'!D24)</f>
        <v xml:space="preserve">BBQ VENDOR </v>
      </c>
      <c r="D11" s="539"/>
      <c r="E11" s="539"/>
      <c r="F11" s="539"/>
      <c r="G11" s="539"/>
      <c r="H11" s="539"/>
      <c r="I11" s="539"/>
      <c r="J11" s="55" t="s">
        <v>231</v>
      </c>
      <c r="K11" s="549" t="str">
        <f>IF('UNIFIED INTAKE'!M24="","",'UNIFIED INTAKE'!M24)</f>
        <v/>
      </c>
      <c r="L11" s="549"/>
      <c r="M11" s="549"/>
      <c r="N11" s="549"/>
    </row>
    <row r="12" spans="1:14" ht="18.75" x14ac:dyDescent="0.3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 x14ac:dyDescent="0.3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39"/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 x14ac:dyDescent="0.3">
      <c r="A15" s="49" t="s">
        <v>234</v>
      </c>
      <c r="B15" s="49"/>
      <c r="C15" s="49"/>
      <c r="D15" s="544"/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0</v>
      </c>
    </row>
    <row r="16" spans="1:14" ht="18.75" x14ac:dyDescent="0.3">
      <c r="A16" s="49" t="s">
        <v>236</v>
      </c>
      <c r="B16" s="49"/>
      <c r="C16" s="4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 x14ac:dyDescent="0.25">
      <c r="A20" s="550" t="str">
        <f>IF('UNIFIED INTAKE'!A31=0,"",'UNIFIED INTAKE'!A31)</f>
        <v xml:space="preserve">MAGANA, ELMER </v>
      </c>
      <c r="B20" s="551"/>
      <c r="C20" s="73" t="str">
        <f>IF('UNIFIED INTAKE'!L31=0,"",'UNIFIED INTAKE'!L31)</f>
        <v>SPOUSE</v>
      </c>
      <c r="D20" s="552" t="str">
        <f ca="1">'MSS TOOL'!K26</f>
        <v/>
      </c>
      <c r="E20" s="553"/>
      <c r="F20" s="73" t="str">
        <f>IF('UNIFIED INTAKE'!I31=0,"",'UNIFIED INTAKE'!I31)</f>
        <v>M</v>
      </c>
      <c r="G20" s="552" t="str">
        <f>IF('UNIFIED INTAKE'!K31=0,"",'UNIFIED INTAKE'!K31)</f>
        <v>M</v>
      </c>
      <c r="H20" s="553"/>
      <c r="I20" s="552" t="str">
        <f>IF('UNIFIED INTAKE'!M31=0,"",'UNIFIED INTAKE'!M31)</f>
        <v xml:space="preserve">ELEM GRAD </v>
      </c>
      <c r="J20" s="554"/>
      <c r="K20" s="554"/>
      <c r="L20" s="553"/>
      <c r="M20" s="73" t="str">
        <f>IF('UNIFIED INTAKE'!P31=0,"",'UNIFIED INTAKE'!P31)</f>
        <v xml:space="preserve">TRICYCLE DRIVER </v>
      </c>
      <c r="N20" s="76" t="b">
        <f>IF('UNIFIED INTAKE'!R31="",'UNIFIED INTAKE'!R31)</f>
        <v>0</v>
      </c>
    </row>
    <row r="21" spans="1:14" x14ac:dyDescent="0.25">
      <c r="A21" s="550" t="str">
        <f>IF('UNIFIED INTAKE'!A32=0,"",'UNIFIED INTAKE'!A32)</f>
        <v>MAGANA, JESSABEL</v>
      </c>
      <c r="B21" s="551"/>
      <c r="C21" s="73" t="str">
        <f>IF('UNIFIED INTAKE'!L32=0,"",'UNIFIED INTAKE'!L32)</f>
        <v>DAUGHTER</v>
      </c>
      <c r="D21" s="552" t="str">
        <f ca="1">'MSS TOOL'!K27</f>
        <v/>
      </c>
      <c r="E21" s="553"/>
      <c r="F21" s="73" t="str">
        <f>IF('UNIFIED INTAKE'!I32=0,"",'UNIFIED INTAKE'!I32)</f>
        <v>F</v>
      </c>
      <c r="G21" s="552" t="str">
        <f>IF('UNIFIED INTAKE'!K32=0,"",'UNIFIED INTAKE'!K32)</f>
        <v>S</v>
      </c>
      <c r="H21" s="553"/>
      <c r="I21" s="552" t="str">
        <f>IF('UNIFIED INTAKE'!M32=0,"",'UNIFIED INTAKE'!M32)</f>
        <v xml:space="preserve">GRADE 12 </v>
      </c>
      <c r="J21" s="554"/>
      <c r="K21" s="554"/>
      <c r="L21" s="553"/>
      <c r="M21" s="73" t="str">
        <f>IF('UNIFIED INTAKE'!P32=0,"",'UNIFIED INTAKE'!P32)</f>
        <v xml:space="preserve">SALES STAFF </v>
      </c>
      <c r="N21" s="76" t="b">
        <f>IF('UNIFIED INTAKE'!R32="",'UNIFIED INTAKE'!R32)</f>
        <v>0</v>
      </c>
    </row>
    <row r="22" spans="1:14" x14ac:dyDescent="0.25">
      <c r="A22" s="550" t="str">
        <f>IF('UNIFIED INTAKE'!A33=0,"",'UNIFIED INTAKE'!A33)</f>
        <v xml:space="preserve">MAGANA, FRANCIS </v>
      </c>
      <c r="B22" s="551"/>
      <c r="C22" s="73" t="str">
        <f>IF('UNIFIED INTAKE'!L33=0,"",'UNIFIED INTAKE'!L33)</f>
        <v>SON</v>
      </c>
      <c r="D22" s="552" t="str">
        <f ca="1">'MSS TOOL'!K28</f>
        <v/>
      </c>
      <c r="E22" s="553"/>
      <c r="F22" s="73" t="str">
        <f>IF('UNIFIED INTAKE'!I33=0,"",'UNIFIED INTAKE'!I33)</f>
        <v>M</v>
      </c>
      <c r="G22" s="552" t="str">
        <f>IF('UNIFIED INTAKE'!K33=0,"",'UNIFIED INTAKE'!K33)</f>
        <v>S</v>
      </c>
      <c r="H22" s="553"/>
      <c r="I22" s="552" t="str">
        <f>IF('UNIFIED INTAKE'!M33=0,"",'UNIFIED INTAKE'!M33)</f>
        <v xml:space="preserve">GRADE 9 </v>
      </c>
      <c r="J22" s="554"/>
      <c r="K22" s="554"/>
      <c r="L22" s="553"/>
      <c r="M22" s="73" t="str">
        <f>IF('UNIFIED INTAKE'!P33=0,"",'UNIFIED INTAKE'!P33)</f>
        <v>INS</v>
      </c>
      <c r="N22" s="76">
        <f>IF('UNIFIED INTAKE'!R33="",'UNIFIED INTAKE'!R33)</f>
        <v>0</v>
      </c>
    </row>
    <row r="23" spans="1:14" x14ac:dyDescent="0.25">
      <c r="A23" s="550" t="str">
        <f>IF('UNIFIED INTAKE'!A34=0,"",'UNIFIED INTAKE'!A34)</f>
        <v xml:space="preserve">MAGANA, CHRISTINE JANE </v>
      </c>
      <c r="B23" s="551"/>
      <c r="C23" s="73" t="str">
        <f>IF('UNIFIED INTAKE'!L34=0,"",'UNIFIED INTAKE'!L34)</f>
        <v>GRANDDAUGHTER</v>
      </c>
      <c r="D23" s="552" t="str">
        <f ca="1">'MSS TOOL'!K29</f>
        <v/>
      </c>
      <c r="E23" s="553"/>
      <c r="F23" s="73" t="str">
        <f>IF('UNIFIED INTAKE'!I34=0,"",'UNIFIED INTAKE'!I34)</f>
        <v>F</v>
      </c>
      <c r="G23" s="552" t="str">
        <f>IF('UNIFIED INTAKE'!K34=0,"",'UNIFIED INTAKE'!K34)</f>
        <v xml:space="preserve">C  </v>
      </c>
      <c r="H23" s="553"/>
      <c r="I23" s="552" t="str">
        <f>IF('UNIFIED INTAKE'!M34=0,"",'UNIFIED INTAKE'!M34)</f>
        <v>GRADE 9</v>
      </c>
      <c r="J23" s="554"/>
      <c r="K23" s="554"/>
      <c r="L23" s="553"/>
      <c r="M23" s="73" t="str">
        <f>IF('UNIFIED INTAKE'!P34=0,"",'UNIFIED INTAKE'!P34)</f>
        <v>INS</v>
      </c>
      <c r="N23" s="76">
        <f>IF('UNIFIED INTAKE'!R34="",'UNIFIED INTAKE'!R34)</f>
        <v>0</v>
      </c>
    </row>
    <row r="24" spans="1:14" x14ac:dyDescent="0.25">
      <c r="A24" s="550" t="str">
        <f>IF('UNIFIED INTAKE'!A35=0,"",'UNIFIED INTAKE'!A35)</f>
        <v xml:space="preserve">MAGANA, JANE </v>
      </c>
      <c r="B24" s="551"/>
      <c r="C24" s="73" t="str">
        <f>IF('UNIFIED INTAKE'!L35=0,"",'UNIFIED INTAKE'!L35)</f>
        <v>GRANDDAUGHTER</v>
      </c>
      <c r="D24" s="552" t="str">
        <f ca="1">'MSS TOOL'!K30</f>
        <v/>
      </c>
      <c r="E24" s="553"/>
      <c r="F24" s="73" t="str">
        <f>IF('UNIFIED INTAKE'!I35=0,"",'UNIFIED INTAKE'!I35)</f>
        <v>F</v>
      </c>
      <c r="G24" s="552" t="str">
        <f>IF('UNIFIED INTAKE'!K35=0,"",'UNIFIED INTAKE'!K35)</f>
        <v>C</v>
      </c>
      <c r="H24" s="553"/>
      <c r="I24" s="552" t="str">
        <f>IF('UNIFIED INTAKE'!M35=0,"",'UNIFIED INTAKE'!M35)</f>
        <v>GRADE 6</v>
      </c>
      <c r="J24" s="554"/>
      <c r="K24" s="554"/>
      <c r="L24" s="553"/>
      <c r="M24" s="73" t="str">
        <f>IF('UNIFIED INTAKE'!P35=0,"",'UNIFIED INTAKE'!P35)</f>
        <v>INS</v>
      </c>
      <c r="N24" s="76">
        <f>IF('UNIFIED INTAKE'!R35="",'UNIFIED INTAKE'!R35)</f>
        <v>0</v>
      </c>
    </row>
    <row r="25" spans="1:14" x14ac:dyDescent="0.25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 ca="1">'MSS TOOL'!K31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 ca="1">'MSS TOOL'!K32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 ca="1">'MSS TOOL'!K33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 ca="1">'MSS TOOL'!K34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 ca="1">'MSS TOOL'!K35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1320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7500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180</v>
      </c>
      <c r="J40" s="560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 x14ac:dyDescent="0.25">
      <c r="A44" s="563" t="str">
        <f>IF('UNIFIED INTAKE'!A44=0,"",'UNIFIED INTAKE'!A44)</f>
        <v>CCT</v>
      </c>
      <c r="B44" s="563"/>
      <c r="C44" s="563"/>
      <c r="D44" s="65"/>
      <c r="E44" s="564">
        <f>'UNIFIED INTAKE'!I44</f>
        <v>4700</v>
      </c>
      <c r="F44" s="564"/>
      <c r="G44" s="564"/>
      <c r="H44" s="564"/>
      <c r="I44" s="65"/>
      <c r="J44" s="72"/>
      <c r="L44" s="25"/>
      <c r="N44" s="71"/>
    </row>
    <row r="45" spans="1:14" ht="15.75" x14ac:dyDescent="0.25">
      <c r="A45" s="563" t="str">
        <f>IF('UNIFIED INTAKE'!A45=0,"",'UNIFIED INTAKE'!A45)</f>
        <v/>
      </c>
      <c r="B45" s="563"/>
      <c r="C45" s="563"/>
      <c r="D45" s="65"/>
      <c r="E45" s="564">
        <f>'UNIFIED INTAKE'!I45</f>
        <v>0</v>
      </c>
      <c r="F45" s="564"/>
      <c r="G45" s="564"/>
      <c r="H45" s="564"/>
      <c r="I45" s="65"/>
      <c r="J45" s="66"/>
      <c r="L45" s="25"/>
      <c r="N45" s="71"/>
    </row>
    <row r="46" spans="1:14" ht="15.75" x14ac:dyDescent="0.25">
      <c r="A46" s="563" t="str">
        <f>IF('UNIFIED INTAKE'!A46=0,"",'UNIFIED INTAKE'!A46)</f>
        <v/>
      </c>
      <c r="B46" s="563"/>
      <c r="C46" s="563"/>
      <c r="D46" s="65"/>
      <c r="E46" s="564">
        <f>'UNIFIED INTAKE'!I46</f>
        <v>0</v>
      </c>
      <c r="F46" s="564"/>
      <c r="G46" s="564"/>
      <c r="H46" s="564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2" t="str">
        <f>IF('UNIFIED INTAKE'!A74=0,"",'UNIFIED INTAKE'!A74)</f>
        <v xml:space="preserve">PATIENT LIVES WITH HER FAMILY. SHE UNDERGO FF UP OPHTHA CONSULTATION TODAY. THE PATIENT DERIVES INCOME FROM WORKING AS A FOOD VENDOR WHILE HER SPOUSE WORKS AS A TRICYCLE DRIVER. THE HH HAS 6 MEMBERS TO WHICH TOTAL COMBINED INCOME IS JUST ENOUGH TO MEET THEIR DAILY BASIC NEEDS. THEY ARE A BENEFICIARY OF 4PS ALSO. HENCE, FOR AUGMENTATION, SHE IS, ASSESSED AND CLASSIFIED AS C3. 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4" t="str">
        <f>IF('UNIFIED INTAKE'!G6=0,"",'UNIFIED INTAKE'!G6)</f>
        <v>MAGANA, JESSABEL</v>
      </c>
      <c r="B55" s="574"/>
      <c r="C55" s="574"/>
      <c r="D55" s="574"/>
      <c r="E55" s="574"/>
      <c r="F55" s="574" t="str">
        <f>IF('UNIFIED INTAKE'!Q6=0,"",'UNIFIED INTAKE'!Q6)</f>
        <v>DAUGHTER</v>
      </c>
      <c r="G55" s="574"/>
      <c r="H55" s="574"/>
      <c r="I55" s="574"/>
      <c r="J55" s="574"/>
      <c r="K55" s="575">
        <f>IF('UNIFIED INTAKE'!Q7=0,"",'UNIFIED INTAKE'!Q7)</f>
        <v>9637700789</v>
      </c>
      <c r="L55" s="575"/>
      <c r="M55" s="575"/>
      <c r="N55" s="57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6" t="str">
        <f>'UNIFIED INTAKE'!D87</f>
        <v>JONATHAN P. TEIOPE, RSW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 x14ac:dyDescent="0.3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2024-06-11T03:58:21Z</cp:lastPrinted>
  <dcterms:created xsi:type="dcterms:W3CDTF">2021-01-18T06:35:54Z</dcterms:created>
  <dcterms:modified xsi:type="dcterms:W3CDTF">2024-06-11T04:01:48Z</dcterms:modified>
</cp:coreProperties>
</file>