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3089E8F-E624-48D8-9464-71B85C034888}"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4" i="2" l="1"/>
  <c r="Q51" i="2"/>
  <c r="S48" i="2" s="1"/>
  <c r="P24" i="2"/>
  <c r="A31" i="2"/>
  <c r="S51" i="2" s="1"/>
  <c r="P45" i="2"/>
  <c r="K11" i="4"/>
  <c r="S49" i="2" l="1"/>
  <c r="AA33" i="2" s="1"/>
  <c r="S74" i="2" s="1"/>
  <c r="N21" i="4"/>
  <c r="N22" i="4"/>
  <c r="N23" i="4"/>
  <c r="N24" i="4"/>
  <c r="N25" i="4"/>
  <c r="N26" i="4"/>
  <c r="N27" i="4"/>
  <c r="N28" i="4"/>
  <c r="N29" i="4"/>
  <c r="N20"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<sst xmlns="http://schemas.openxmlformats.org/spreadsheetml/2006/main" count="439" uniqueCount="358">
  <si>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</si>
  <si>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</si>
  <si>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</si>
  <si>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</si>
  <si>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</si>
  <si>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</si>
  <si>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</si>
  <si>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</si>
  <si>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</si>
  <si>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</si>
  <si>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</si>
  <si>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</si>
  <si>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</si>
  <si>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</si>
  <si>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</si>
  <si>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</si>
  <si>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</si>
  <si>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</si>
  <si>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</si>
  <si>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</si>
  <si>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</si>
  <si>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</si>
  <si>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</si>
  <si>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</si>
  <si>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</si>
  <si>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</si>
  <si>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</si>
  <si>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</si>
  <si>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</si>
  <si>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</si>
  <si>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</si>
  <si>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</si>
  <si>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</si>
  <si>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</si>
  <si>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</si>
  <si>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</si>
  <si>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</si>
  <si>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</si>
  <si>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</si>
  <si>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</si>
  <si>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</si>
  <si>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</si>
  <si>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</si>
  <si>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</si>
  <si>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</si>
  <si>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</si>
  <si>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</si>
  <si>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</si>
  <si>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</si>
  <si>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</si>
  <si>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</si>
  <si>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</si>
  <si>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</si>
  <si>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</si>
  <si>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</si>
  <si>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</si>
  <si>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</si>
  <si>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</si>
  <si>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</si>
  <si>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</si>
  <si>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</si>
  <si>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</si>
  <si>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</si>
  <si>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</si>
  <si>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</si>
  <si>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</si>
  <si>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</si>
  <si>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</si>
  <si>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</si>
  <si>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</si>
  <si>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</si>
  <si>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</si>
  <si>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</si>
  <si>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</si>
  <si>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</si>
  <si>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</si>
  <si>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</si>
  <si>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</si>
  <si>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</si>
  <si>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</si>
  <si>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</si>
  <si>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</si>
  <si>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</si>
  <si>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</si>
  <si>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</si>
  <si>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</si>
  <si>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</si>
  <si>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</si>
  <si>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</si>
  <si>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</si>
  <si>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</si>
  <si>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</si>
  <si>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</si>
  <si>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</si>
  <si>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</si>
  <si>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</si>
  <si>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</si>
  <si>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</si>
  <si>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</si>
  <si>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</si>
  <si>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</si>
  <si>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</si>
  <si>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</si>
  <si>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</si>
  <si>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</si>
  <si>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</si>
  <si>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</si>
  <si>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</si>
  <si>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</si>
  <si>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</si>
  <si>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</si>
  <si>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</si>
  <si>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</si>
  <si>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</si>
  <si>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</si>
  <si>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</si>
  <si>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</si>
  <si>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</si>
  <si>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</si>
  <si>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</si>
  <si>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</si>
  <si>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</si>
  <si>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</si>
  <si>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</si>
  <si>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</si>
  <si>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</si>
  <si>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</si>
  <si>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</si>
  <si>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</si>
  <si>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</si>
  <si>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</si>
  <si>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</si>
  <si>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</si>
  <si>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</si>
  <si>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</si>
  <si>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</si>
  <si>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</si>
  <si>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</si>
  <si>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</si>
  <si>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</si>
  <si>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</si>
  <si>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</si>
  <si>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</si>
  <si>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</si>
  <si>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</si>
  <si>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</si>
  <si>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</si>
  <si>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</si>
  <si>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</si>
  <si>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</si>
  <si>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</si>
  <si>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</si>
  <si>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</si>
  <si>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</si>
  <si>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</si>
  <si>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</si>
  <si>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</si>
  <si>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</si>
  <si>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</si>
  <si>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</si>
  <si>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</si>
  <si>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</si>
  <si>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</si>
  <si>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</si>
  <si>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</si>
  <si>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</si>
  <si>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</si>
  <si>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</si>
  <si>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</si>
  <si>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</si>
  <si>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</si>
  <si>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</si>
  <si>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</si>
  <si>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</si>
  <si>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</si>
  <si>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</si>
  <si>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</si>
  <si>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</si>
  <si>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</si>
  <si>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</si>
  <si>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</si>
  <si>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</si>
  <si>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</si>
  <si>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</si>
  <si>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</si>
  <si>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</si>
  <si>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</si>
  <si>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</si>
  <si>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</si>
  <si>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</si>
  <si>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</si>
  <si>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</si>
  <si>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</si>
  <si>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</si>
  <si>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</si>
  <si>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</si>
  <si>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</si>
  <si>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</si>
  <si>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</si>
  <si>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</si>
  <si>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</si>
  <si>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</si>
  <si>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</si>
  <si>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</si>
  <si>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</si>
  <si>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</si>
  <si>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</si>
  <si>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</si>
  <si>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</si>
  <si>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</si>
  <si>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</si>
  <si>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</si>
  <si>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</si>
  <si>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</si>
  <si>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</si>
  <si>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</si>
  <si>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</si>
  <si>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</si>
  <si>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</si>
  <si>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</si>
  <si>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</si>
  <si>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</si>
  <si>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</si>
  <si>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</si>
  <si>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</si>
  <si>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</si>
  <si>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</si>
  <si>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</si>
  <si>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</si>
  <si>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</si>
  <si>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</si>
  <si>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</si>
  <si>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</si>
  <si>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</si>
  <si>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</si>
  <si>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</si>
  <si>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</si>
  <si>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</si>
  <si>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</si>
  <si>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</si>
  <si>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</si>
  <si>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</si>
  <si>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</si>
  <si>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</si>
  <si>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</si>
  <si>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</si>
  <si>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</si>
  <si>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</si>
  <si>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</si>
  <si>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</si>
  <si>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</si>
  <si>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</si>
  <si>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</si>
  <si>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</si>
  <si>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</si>
  <si>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</si>
  <si>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</si>
  <si>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</si>
  <si>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</si>
  <si>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</si>
  <si>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</si>
  <si>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</si>
  <si>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</si>
  <si>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</si>
  <si>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</si>
  <si>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</si>
  <si>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</si>
  <si>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</si>
  <si>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</si>
  <si>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</si>
  <si>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</si>
  <si>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</si>
  <si>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</si>
  <si>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</si>
  <si>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</si>
  <si>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</si>
  <si>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</si>
  <si>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</si>
  <si>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</si>
  <si>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</si>
  <si>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</si>
  <si>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</si>
  <si>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</si>
  <si>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</si>
  <si>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</si>
  <si>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</si>
  <si>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</si>
  <si>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</si>
  <si>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</si>
  <si>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</si>
  <si>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</si>
  <si>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</si>
  <si>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</si>
  <si>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</si>
  <si>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</si>
  <si>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</si>
  <si>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</si>
  <si>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</si>
  <si>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</si>
  <si>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</si>
  <si>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</si>
  <si>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</si>
  <si>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</si>
  <si>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</si>
  <si>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</si>
  <si>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</si>
  <si>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</si>
  <si>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</si>
  <si>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</si>
  <si>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</si>
  <si>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</si>
  <si>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</si>
  <si>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</si>
  <si>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</si>
  <si>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</si>
  <si>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</si>
  <si>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</si>
  <si>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</si>
  <si>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</si>
  <si>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</si>
  <si>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</si>
  <si>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</si>
  <si>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</si>
  <si>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</si>
  <si>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</si>
  <si>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R.C </t>
  </si>
  <si>
    <t>S</t>
  </si>
  <si>
    <t>CLP</t>
  </si>
  <si>
    <t>MEDICAL</t>
  </si>
  <si>
    <t>MAIFIPP</t>
  </si>
  <si>
    <t>N/A</t>
  </si>
  <si>
    <t>LAB</t>
  </si>
  <si>
    <t>H/S GRAD</t>
  </si>
  <si>
    <t>NORTH CENTRO SIPOCOT CAM SUR</t>
  </si>
  <si>
    <t>RAGAS, LEAH PEBRES</t>
  </si>
  <si>
    <t>FEMALE</t>
  </si>
  <si>
    <t>SIPOCOT CAM SUR</t>
  </si>
  <si>
    <t>FOOD VENDOR</t>
  </si>
  <si>
    <t>PARTNER</t>
  </si>
  <si>
    <t>RAGAS, ALEAH</t>
  </si>
  <si>
    <t>RAGAS, AYESHA</t>
  </si>
  <si>
    <t>HERRERA, JOHN EMMANUEL</t>
  </si>
  <si>
    <t>DAUGHTER</t>
  </si>
  <si>
    <t>STEP SON</t>
  </si>
  <si>
    <t>GR 11 IS</t>
  </si>
  <si>
    <t>GR 12 IS</t>
  </si>
  <si>
    <t>RAGAS, ANDREW</t>
  </si>
  <si>
    <t>SON</t>
  </si>
  <si>
    <t>GR 9 IS</t>
  </si>
  <si>
    <t>4PS(NEW)</t>
  </si>
  <si>
    <t>PERRERA, EMMANUEL</t>
  </si>
  <si>
    <t>CL SPOUSE</t>
  </si>
  <si>
    <t xml:space="preserve">OPD BILL </t>
  </si>
  <si>
    <t>HX OF  HYPRTENSION 
DIZZINESS 
( CLEARANCE FOR OPEN EXTRACTION OF UPPER CANINE , LOWER PREMOLAR AND THIRF MOLAR</t>
  </si>
  <si>
    <t xml:space="preserve">JESSICA A. BARBOSA, RSW </t>
  </si>
  <si>
    <t>Social Welfare Officer 1</t>
  </si>
  <si>
    <t>Medical Specialist III</t>
  </si>
  <si>
    <t xml:space="preserve">SHE AND HER CLP ARE BOTH FOOD VENDOR AND THE INCOME IS UNSTABLE. THEY HAVE NO OTHER SOURCE OF INCOME. CLP CAME TO OUR OFFICE TO SEEK MEDICAL ASSISTANCE FOR HER CL SPOUSES' LAB TESTS PRIOR TO MEDICAL CONSULTATION TODAY.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</si>
</sst>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51" fillId="0" borderId="5" xfId="0" applyFont="1" applyBorder="1" applyAlignment="1" applyProtection="1">
      <alignment horizontal="center" vertical="center" wrapText="1" shrinkToFit="1"/>
      <protection locked="0"/>
    </xf>
    <xf numFmtId="0" fontId="51" fillId="0" borderId="8"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 zoomScaleNormal="100" zoomScaleSheetLayoutView="100" zoomScalePageLayoutView="85" workbookViewId="0">
      <selection activeCell="V14" sqref="V1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63341</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45383</v>
      </c>
      <c r="G5" s="195"/>
      <c r="H5" s="195"/>
      <c r="I5" s="195"/>
      <c r="J5" s="195"/>
      <c r="K5" s="195"/>
      <c r="L5" s="192" t="s">
        <v>268</v>
      </c>
      <c r="M5" s="192"/>
      <c r="N5" s="192"/>
      <c r="O5" s="192"/>
      <c r="P5" s="192"/>
      <c r="Q5" s="192"/>
      <c r="R5" s="28">
        <v>0.54027777777777797</v>
      </c>
    </row>
    <row r="6" spans="1:18" ht="15" customHeight="1">
      <c r="A6" s="196" t="s">
        <v>266</v>
      </c>
      <c r="B6" s="197"/>
      <c r="C6" s="197"/>
      <c r="D6" s="197"/>
      <c r="E6" s="197"/>
      <c r="F6" s="197"/>
      <c r="G6" s="286" t="s">
        <v>350</v>
      </c>
      <c r="H6" s="286"/>
      <c r="I6" s="286"/>
      <c r="J6" s="286"/>
      <c r="K6" s="286"/>
      <c r="L6" s="286"/>
      <c r="M6" s="208" t="s">
        <v>269</v>
      </c>
      <c r="N6" s="208"/>
      <c r="O6" s="208"/>
      <c r="P6" s="208"/>
      <c r="Q6" s="206" t="s">
        <v>351</v>
      </c>
      <c r="R6" s="207"/>
    </row>
    <row r="7" spans="1:18" ht="15" customHeight="1">
      <c r="A7" s="196" t="s">
        <v>267</v>
      </c>
      <c r="B7" s="197"/>
      <c r="C7" s="197"/>
      <c r="D7" s="203" t="s">
        <v>333</v>
      </c>
      <c r="E7" s="203"/>
      <c r="F7" s="203"/>
      <c r="G7" s="203"/>
      <c r="H7" s="203"/>
      <c r="I7" s="203"/>
      <c r="J7" s="203"/>
      <c r="K7" s="203"/>
      <c r="L7" s="203"/>
      <c r="M7" s="211" t="s">
        <v>270</v>
      </c>
      <c r="N7" s="211"/>
      <c r="O7" s="211"/>
      <c r="P7" s="211"/>
      <c r="Q7" s="212">
        <v>9468160822</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
        <v>334</v>
      </c>
      <c r="E10" s="300"/>
      <c r="F10" s="300"/>
      <c r="G10" s="300"/>
      <c r="H10" s="300"/>
      <c r="I10" s="300"/>
      <c r="J10" s="300"/>
      <c r="K10" s="300"/>
      <c r="L10" s="300"/>
      <c r="M10" s="300"/>
      <c r="N10" s="300"/>
      <c r="O10" s="300"/>
      <c r="P10" s="300"/>
      <c r="Q10" s="89"/>
      <c r="R10" s="27" t="s">
        <v>335</v>
      </c>
    </row>
    <row r="11" spans="1:18" s="87" customFormat="1" ht="11.25" customHeight="1">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c r="A12" s="199">
        <v>32220</v>
      </c>
      <c r="B12" s="200"/>
      <c r="C12" s="200"/>
      <c r="D12" s="200"/>
      <c r="E12" s="103"/>
      <c r="F12" s="80"/>
      <c r="G12" s="205">
        <f ca="1">IF(DATEDIF(A12,NOW(),"y")&gt;120,"",DATEDIF(A12,NOW(),"y"))</f>
        <v>36</v>
      </c>
      <c r="H12" s="205"/>
      <c r="I12" s="205"/>
      <c r="J12" s="205"/>
      <c r="K12" s="80"/>
      <c r="L12" s="80"/>
      <c r="M12" s="224" t="s">
        <v>336</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NORTH CENTRO SIPOCOT CAM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NORTH CENTRO SIPOCOT CAM SUR</v>
      </c>
      <c r="F16" s="305"/>
      <c r="G16" s="305"/>
      <c r="H16" s="305"/>
      <c r="I16" s="305"/>
      <c r="J16" s="305"/>
      <c r="K16" s="305"/>
      <c r="L16" s="305"/>
      <c r="M16" s="305"/>
      <c r="N16" s="305"/>
      <c r="O16" s="305"/>
      <c r="P16" s="305"/>
      <c r="Q16" s="305"/>
      <c r="R16" s="306"/>
    </row>
    <row r="17" spans="1:28" s="88" customFormat="1" ht="13.5" customHeight="1">
      <c r="A17" s="201" t="s">
        <v>277</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160</v>
      </c>
      <c r="F18" s="80"/>
      <c r="G18" s="80" t="s">
        <v>161</v>
      </c>
      <c r="H18" s="80"/>
      <c r="I18" s="80"/>
      <c r="J18" s="231" t="s">
        <v>278</v>
      </c>
      <c r="K18" s="231"/>
      <c r="L18" s="80"/>
      <c r="M18" s="80"/>
      <c r="N18" s="80"/>
      <c r="O18" s="80"/>
      <c r="P18" s="80" t="s">
        <v>162</v>
      </c>
      <c r="Q18" s="203" t="s">
        <v>327</v>
      </c>
      <c r="R18" s="204"/>
    </row>
    <row r="19" spans="1:28" ht="13.5" customHeight="1">
      <c r="A19" s="301" t="s">
        <v>279</v>
      </c>
      <c r="B19" s="211"/>
      <c r="C19" s="211"/>
      <c r="D19" s="203" t="s">
        <v>325</v>
      </c>
      <c r="E19" s="203"/>
      <c r="F19" s="203"/>
      <c r="G19" s="203"/>
      <c r="H19" s="80"/>
      <c r="I19" s="80"/>
      <c r="J19" s="80"/>
      <c r="K19" s="231" t="s">
        <v>280</v>
      </c>
      <c r="L19" s="231"/>
      <c r="M19" s="231"/>
      <c r="N19" s="260" t="s">
        <v>309</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337</v>
      </c>
      <c r="E24" s="230"/>
      <c r="F24" s="230"/>
      <c r="G24" s="230"/>
      <c r="H24" s="230"/>
      <c r="I24" s="230"/>
      <c r="J24" s="230"/>
      <c r="K24" s="236" t="s">
        <v>287</v>
      </c>
      <c r="L24" s="236"/>
      <c r="M24" s="236"/>
      <c r="N24" s="236"/>
      <c r="O24" s="236"/>
      <c r="P24" s="237">
        <f>500*30</f>
        <v>15000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tr">
        <f>G6</f>
        <v>PERRERA, EMMANUEL</v>
      </c>
      <c r="B31" s="249"/>
      <c r="C31" s="249"/>
      <c r="D31" s="249"/>
      <c r="E31" s="249"/>
      <c r="F31" s="249"/>
      <c r="G31" s="249"/>
      <c r="H31" s="250"/>
      <c r="I31" s="218" t="s">
        <v>176</v>
      </c>
      <c r="J31" s="219"/>
      <c r="K31" s="96" t="s">
        <v>327</v>
      </c>
      <c r="L31" s="96" t="s">
        <v>338</v>
      </c>
      <c r="M31" s="218" t="s">
        <v>332</v>
      </c>
      <c r="N31" s="220"/>
      <c r="O31" s="219"/>
      <c r="P31" s="221" t="s">
        <v>306</v>
      </c>
      <c r="Q31" s="222"/>
      <c r="R31" s="97"/>
      <c r="S31" s="60"/>
      <c r="U31" s="125"/>
      <c r="V31" s="143"/>
      <c r="W31" s="144"/>
      <c r="X31" s="144"/>
      <c r="Y31" s="144"/>
      <c r="Z31" s="145"/>
      <c r="AA31" s="165"/>
      <c r="AB31" s="126"/>
    </row>
    <row r="32" spans="1:28" ht="15.75" customHeight="1" thickBot="1">
      <c r="A32" s="248" t="s">
        <v>339</v>
      </c>
      <c r="B32" s="249"/>
      <c r="C32" s="249"/>
      <c r="D32" s="249"/>
      <c r="E32" s="249"/>
      <c r="F32" s="249"/>
      <c r="G32" s="249"/>
      <c r="H32" s="250"/>
      <c r="I32" s="218" t="s">
        <v>178</v>
      </c>
      <c r="J32" s="219"/>
      <c r="K32" s="96" t="s">
        <v>326</v>
      </c>
      <c r="L32" s="96" t="s">
        <v>342</v>
      </c>
      <c r="M32" s="218" t="s">
        <v>344</v>
      </c>
      <c r="N32" s="220"/>
      <c r="O32" s="219"/>
      <c r="P32" s="218"/>
      <c r="Q32" s="219"/>
      <c r="R32" s="97"/>
      <c r="S32" s="60"/>
      <c r="U32" s="125"/>
      <c r="V32" s="146"/>
      <c r="W32" s="147"/>
      <c r="X32" s="147"/>
      <c r="Y32" s="147"/>
      <c r="Z32" s="148"/>
      <c r="AA32" s="166"/>
      <c r="AB32" s="126"/>
    </row>
    <row r="33" spans="1:28" ht="15.75" customHeight="1">
      <c r="A33" s="248" t="s">
        <v>340</v>
      </c>
      <c r="B33" s="249"/>
      <c r="C33" s="249"/>
      <c r="D33" s="249"/>
      <c r="E33" s="249"/>
      <c r="F33" s="249"/>
      <c r="G33" s="249"/>
      <c r="H33" s="250"/>
      <c r="I33" s="218" t="s">
        <v>178</v>
      </c>
      <c r="J33" s="219"/>
      <c r="K33" s="96" t="s">
        <v>326</v>
      </c>
      <c r="L33" s="96" t="s">
        <v>342</v>
      </c>
      <c r="M33" s="218" t="s">
        <v>330</v>
      </c>
      <c r="N33" s="220"/>
      <c r="O33" s="219"/>
      <c r="P33" s="218"/>
      <c r="Q33" s="219"/>
      <c r="R33" s="97"/>
      <c r="S33" s="60"/>
      <c r="U33" s="125"/>
      <c r="V33" s="173" t="s">
        <v>311</v>
      </c>
      <c r="W33" s="167" t="s">
        <v>318</v>
      </c>
      <c r="X33" s="155" t="s">
        <v>313</v>
      </c>
      <c r="Y33" s="158" t="s">
        <v>314</v>
      </c>
      <c r="Z33" s="170" t="s">
        <v>315</v>
      </c>
      <c r="AA33" s="161" t="str">
        <f>IF(AND(S49&gt;=4298,S49&lt;=5353),"C1",IF(AND(S49&gt;=3344,S49&lt;=4297),"C2",IF(AND(S49&lt;=3343),"C3",IF(AND(S49&gt;=5254,S49&lt;=1000000),"B",""))))</f>
        <v>C3</v>
      </c>
      <c r="AB33" s="126"/>
    </row>
    <row r="34" spans="1:28" ht="15.75" customHeight="1">
      <c r="A34" s="248" t="s">
        <v>341</v>
      </c>
      <c r="B34" s="249"/>
      <c r="C34" s="249"/>
      <c r="D34" s="249"/>
      <c r="E34" s="249"/>
      <c r="F34" s="249"/>
      <c r="G34" s="249"/>
      <c r="H34" s="250"/>
      <c r="I34" s="218" t="s">
        <v>176</v>
      </c>
      <c r="J34" s="219"/>
      <c r="K34" s="96" t="s">
        <v>326</v>
      </c>
      <c r="L34" s="96" t="s">
        <v>343</v>
      </c>
      <c r="M34" s="218" t="s">
        <v>345</v>
      </c>
      <c r="N34" s="220"/>
      <c r="O34" s="219"/>
      <c r="P34" s="218"/>
      <c r="Q34" s="219"/>
      <c r="R34" s="97"/>
      <c r="S34" s="60"/>
      <c r="U34" s="125"/>
      <c r="V34" s="174"/>
      <c r="W34" s="168"/>
      <c r="X34" s="156"/>
      <c r="Y34" s="159"/>
      <c r="Z34" s="171"/>
      <c r="AA34" s="162"/>
      <c r="AB34" s="126"/>
    </row>
    <row r="35" spans="1:28" ht="15.75" customHeight="1" thickBot="1">
      <c r="A35" s="248" t="s">
        <v>346</v>
      </c>
      <c r="B35" s="249"/>
      <c r="C35" s="249"/>
      <c r="D35" s="249"/>
      <c r="E35" s="249"/>
      <c r="F35" s="249"/>
      <c r="G35" s="249"/>
      <c r="H35" s="250"/>
      <c r="I35" s="218" t="s">
        <v>176</v>
      </c>
      <c r="J35" s="219"/>
      <c r="K35" s="96" t="s">
        <v>326</v>
      </c>
      <c r="L35" s="96" t="s">
        <v>347</v>
      </c>
      <c r="M35" s="218" t="s">
        <v>348</v>
      </c>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324</v>
      </c>
      <c r="W36" s="138" t="s">
        <v>322</v>
      </c>
      <c r="X36" s="180" t="s">
        <v>319</v>
      </c>
      <c r="Y36" s="180" t="s">
        <v>320</v>
      </c>
      <c r="Z36" s="178" t="s">
        <v>323</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321</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t="s">
        <v>349</v>
      </c>
      <c r="B44" s="241"/>
      <c r="C44" s="241"/>
      <c r="D44" s="241"/>
      <c r="E44" s="241"/>
      <c r="F44" s="241"/>
      <c r="G44" s="241"/>
      <c r="H44" s="86"/>
      <c r="I44" s="242"/>
      <c r="J44" s="242"/>
      <c r="K44" s="242"/>
      <c r="L44" s="242"/>
      <c r="M44" s="84"/>
      <c r="N44" s="84"/>
      <c r="O44" s="84"/>
      <c r="P44" s="114" t="s">
        <v>20</v>
      </c>
      <c r="Q44" s="114"/>
      <c r="R44" s="14"/>
    </row>
    <row r="45" spans="1:28" ht="14.25" customHeight="1">
      <c r="A45" s="240"/>
      <c r="B45" s="241"/>
      <c r="C45" s="241"/>
      <c r="D45" s="241"/>
      <c r="E45" s="241"/>
      <c r="F45" s="241"/>
      <c r="G45" s="241"/>
      <c r="H45" s="86"/>
      <c r="I45" s="242"/>
      <c r="J45" s="242"/>
      <c r="K45" s="242"/>
      <c r="L45" s="242"/>
      <c r="M45" s="84"/>
      <c r="N45" s="84"/>
      <c r="O45" s="84"/>
      <c r="P45" s="251">
        <f>(I44/2)+SUM(I45:L46)+SUM(R31:R42)+P24</f>
        <v>15000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14295</v>
      </c>
      <c r="T48" t="s">
        <v>215</v>
      </c>
    </row>
    <row r="49" spans="1:21" s="23" customFormat="1">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2500</v>
      </c>
      <c r="T49" s="23" t="s">
        <v>216</v>
      </c>
    </row>
    <row r="50" spans="1:21" s="23" customFormat="1" ht="14.1" customHeight="1">
      <c r="A50" s="24"/>
      <c r="B50" s="191" t="s">
        <v>129</v>
      </c>
      <c r="C50" s="191"/>
      <c r="D50" s="254"/>
      <c r="E50" s="254"/>
      <c r="F50" s="25"/>
      <c r="G50" s="80"/>
      <c r="H50" s="191" t="s">
        <v>149</v>
      </c>
      <c r="I50" s="191"/>
      <c r="J50" s="191"/>
      <c r="K50" s="29">
        <v>800</v>
      </c>
      <c r="M50" s="25"/>
      <c r="N50" s="258" t="s">
        <v>132</v>
      </c>
      <c r="O50" s="258"/>
      <c r="P50" s="258"/>
      <c r="Q50" s="312"/>
      <c r="R50" s="313"/>
    </row>
    <row r="51" spans="1:21" s="23" customFormat="1" ht="14.1" customHeight="1">
      <c r="A51" s="24"/>
      <c r="B51" s="191" t="s">
        <v>133</v>
      </c>
      <c r="C51" s="191"/>
      <c r="D51" s="254">
        <v>1500</v>
      </c>
      <c r="E51" s="254"/>
      <c r="F51" s="25"/>
      <c r="G51" s="80"/>
      <c r="H51" s="8" t="s">
        <v>150</v>
      </c>
      <c r="I51" s="8"/>
      <c r="K51" s="29"/>
      <c r="M51" s="25"/>
      <c r="N51" s="258" t="s">
        <v>136</v>
      </c>
      <c r="O51" s="258"/>
      <c r="P51" s="258"/>
      <c r="Q51" s="312">
        <f>70*3*22</f>
        <v>4620</v>
      </c>
      <c r="R51" s="313"/>
      <c r="S51" s="23">
        <f>COUNTA(A31:H42,D10)</f>
        <v>6</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12">
        <v>6000</v>
      </c>
      <c r="R52" s="313"/>
    </row>
    <row r="53" spans="1:21" s="23" customFormat="1" ht="14.1" customHeight="1">
      <c r="A53" s="24"/>
      <c r="B53" s="191" t="s">
        <v>163</v>
      </c>
      <c r="C53" s="191"/>
      <c r="D53" s="254"/>
      <c r="E53" s="254"/>
      <c r="F53" s="8"/>
      <c r="G53" s="8"/>
      <c r="H53" s="8" t="s">
        <v>163</v>
      </c>
      <c r="I53" s="8"/>
      <c r="K53" s="42"/>
      <c r="M53" s="25"/>
      <c r="N53" s="258" t="s">
        <v>164</v>
      </c>
      <c r="O53" s="258"/>
      <c r="P53" s="258"/>
      <c r="Q53" s="312"/>
      <c r="R53" s="313"/>
    </row>
    <row r="54" spans="1:21" s="23" customFormat="1" ht="14.1" customHeight="1">
      <c r="A54" s="12"/>
      <c r="B54" s="8"/>
      <c r="C54" s="8"/>
      <c r="D54" s="8"/>
      <c r="E54" s="8"/>
      <c r="F54" s="8"/>
      <c r="G54" s="8"/>
      <c r="H54" s="8"/>
      <c r="I54" s="25"/>
      <c r="J54" s="256"/>
      <c r="K54" s="256"/>
      <c r="L54" s="25"/>
      <c r="M54" s="25"/>
      <c r="N54" s="258" t="s">
        <v>142</v>
      </c>
      <c r="O54" s="258"/>
      <c r="P54" s="258"/>
      <c r="Q54" s="312">
        <f>300*4</f>
        <v>1200</v>
      </c>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c r="A58" s="24"/>
      <c r="B58" s="191" t="s">
        <v>147</v>
      </c>
      <c r="C58" s="191"/>
      <c r="D58" s="254"/>
      <c r="E58" s="254"/>
      <c r="F58" s="25"/>
      <c r="G58" s="191" t="s">
        <v>146</v>
      </c>
      <c r="H58" s="191"/>
      <c r="I58" s="319">
        <v>175</v>
      </c>
      <c r="J58" s="319"/>
      <c r="K58" s="319"/>
      <c r="L58" s="319"/>
      <c r="M58" s="25"/>
      <c r="N58" s="191" t="s">
        <v>163</v>
      </c>
      <c r="O58" s="191"/>
      <c r="P58" s="191"/>
      <c r="Q58" s="312"/>
      <c r="R58" s="313"/>
    </row>
    <row r="59" spans="1:21" s="23" customFormat="1" ht="14.1" customHeight="1">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636" t="s">
        <v>353</v>
      </c>
      <c r="G62" s="636"/>
      <c r="H62" s="636"/>
      <c r="I62" s="636"/>
      <c r="J62" s="120"/>
      <c r="K62" s="120"/>
      <c r="L62" s="120"/>
      <c r="M62" s="120"/>
      <c r="N62" s="120"/>
      <c r="O62" s="120"/>
      <c r="P62" s="120"/>
      <c r="Q62" s="120"/>
      <c r="R62" s="17"/>
    </row>
    <row r="63" spans="1:21" s="23" customFormat="1" ht="12.75" customHeight="1">
      <c r="A63" s="24"/>
      <c r="B63" s="314" t="s">
        <v>167</v>
      </c>
      <c r="C63" s="314"/>
      <c r="D63" s="314"/>
      <c r="E63" s="314"/>
      <c r="F63" s="635"/>
      <c r="G63" s="635"/>
      <c r="H63" s="635"/>
      <c r="I63" s="635"/>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352</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PERRERA, EMMANUEL</v>
      </c>
      <c r="D68" s="241"/>
      <c r="E68" s="241"/>
      <c r="F68" s="241"/>
      <c r="G68" s="241"/>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357</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328</v>
      </c>
      <c r="C80" s="278"/>
      <c r="D80" s="278"/>
      <c r="E80" s="278"/>
      <c r="F80" s="278"/>
      <c r="G80" s="278"/>
      <c r="H80" s="278"/>
      <c r="I80" s="321">
        <v>1875</v>
      </c>
      <c r="J80" s="321"/>
      <c r="K80" s="321"/>
      <c r="L80" s="321"/>
      <c r="M80" s="278" t="s">
        <v>331</v>
      </c>
      <c r="N80" s="278"/>
      <c r="O80" s="278"/>
      <c r="P80" s="269" t="s">
        <v>329</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354</v>
      </c>
      <c r="E87" s="334"/>
      <c r="F87" s="334"/>
      <c r="G87" s="334"/>
      <c r="H87" s="334"/>
      <c r="I87" s="334"/>
      <c r="J87" s="334"/>
      <c r="K87" s="329"/>
      <c r="L87" s="329"/>
      <c r="M87" s="329"/>
      <c r="N87" s="322" t="s">
        <v>317</v>
      </c>
      <c r="O87" s="323"/>
      <c r="P87" s="323"/>
      <c r="Q87" s="323"/>
      <c r="R87" s="324"/>
    </row>
    <row r="88" spans="1:18" ht="12" customHeight="1" thickBot="1">
      <c r="A88" s="330"/>
      <c r="B88" s="331"/>
      <c r="C88" s="331"/>
      <c r="D88" s="332" t="s">
        <v>355</v>
      </c>
      <c r="E88" s="332"/>
      <c r="F88" s="332"/>
      <c r="G88" s="332"/>
      <c r="H88" s="332"/>
      <c r="I88" s="332"/>
      <c r="J88" s="332"/>
      <c r="K88" s="331"/>
      <c r="L88" s="331"/>
      <c r="M88" s="331"/>
      <c r="N88" s="325" t="s">
        <v>356</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45383</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63341</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PERRERA, EMMANUEL</v>
      </c>
      <c r="B8" s="442"/>
      <c r="C8" s="442"/>
      <c r="D8" s="442"/>
      <c r="E8" s="442"/>
      <c r="F8" s="442"/>
      <c r="G8" s="442"/>
      <c r="H8" s="442"/>
      <c r="I8" s="443"/>
      <c r="J8" s="441" t="str">
        <f>IF('UNIFIED INTAKE'!Q6=0,"",'UNIFIED INTAKE'!Q6)</f>
        <v>CL SPOUSE</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9468160822</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36</v>
      </c>
      <c r="AI12" s="417"/>
      <c r="AJ12" s="418"/>
      <c r="AK12" s="419" t="str">
        <f>IF('UNIFIED INTAKE'!R10=0,"",'UNIFIED INTAKE'!R10)</f>
        <v>FEMALE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RAGAS, LEAH PEBRES</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32220</v>
      </c>
      <c r="B15" s="521"/>
      <c r="C15" s="522"/>
      <c r="D15" s="523" t="str">
        <f>IF('UNIFIED INTAKE'!M12=0,"",'UNIFIED INTAKE'!M12)</f>
        <v>SIPOCOT CAM SUR</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 xml:space="preserve">R.C </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NORTH CENTRO SIPOCOT CAM SUR</v>
      </c>
      <c r="B17" s="590"/>
      <c r="C17" s="590"/>
      <c r="D17" s="590"/>
      <c r="E17" s="590"/>
      <c r="F17" s="590"/>
      <c r="G17" s="590"/>
      <c r="H17" s="590"/>
      <c r="I17" s="590"/>
      <c r="J17" s="590"/>
      <c r="K17" s="590"/>
      <c r="L17" s="590"/>
      <c r="M17" s="591"/>
      <c r="N17" s="589" t="str">
        <f>IF('UNIFIED INTAKE'!E16=0,"",'UNIFIED INTAKE'!E16)</f>
        <v>NORTH CENTRO SIPOCOT CAM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FOOD VENDOR</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PERRERA, EMMANUEL</v>
      </c>
      <c r="B26" s="380"/>
      <c r="C26" s="380"/>
      <c r="D26" s="380"/>
      <c r="E26" s="380"/>
      <c r="F26" s="380"/>
      <c r="G26" s="380"/>
      <c r="H26" s="380"/>
      <c r="I26" s="380"/>
      <c r="J26" s="381"/>
      <c r="K26" s="382" t="str">
        <f>IF('UNIFIED INTAKE'!S31=0,"",'UNIFIED INTAKE'!S31)</f>
        <v/>
      </c>
      <c r="L26" s="383"/>
      <c r="M26" s="383"/>
      <c r="N26" s="384"/>
      <c r="O26" s="382" t="str">
        <f>IF('UNIFIED INTAKE'!K31=0,"",'UNIFIED INTAKE'!K31)</f>
        <v>CLP</v>
      </c>
      <c r="P26" s="383"/>
      <c r="Q26" s="383"/>
      <c r="R26" s="383"/>
      <c r="S26" s="384"/>
      <c r="T26" s="382" t="str">
        <f>IF('UNIFIED INTAKE'!L31=0,"",'UNIFIED INTAKE'!L31)</f>
        <v>PARTNER</v>
      </c>
      <c r="U26" s="383"/>
      <c r="V26" s="383"/>
      <c r="W26" s="383"/>
      <c r="X26" s="383"/>
      <c r="Y26" s="383"/>
      <c r="Z26" s="383"/>
      <c r="AA26" s="384"/>
      <c r="AB26" s="382" t="str">
        <f>IF('UNIFIED INTAKE'!M31=0,"",'UNIFIED INTAKE'!M31)</f>
        <v>H/S GRAD</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RAGAS, ALEAH</v>
      </c>
      <c r="B27" s="380"/>
      <c r="C27" s="380"/>
      <c r="D27" s="380"/>
      <c r="E27" s="380"/>
      <c r="F27" s="380"/>
      <c r="G27" s="380"/>
      <c r="H27" s="380"/>
      <c r="I27" s="380"/>
      <c r="J27" s="381"/>
      <c r="K27" s="382" t="str">
        <f>IF('UNIFIED INTAKE'!S32=0,"",'UNIFIED INTAKE'!S32)</f>
        <v/>
      </c>
      <c r="L27" s="383"/>
      <c r="M27" s="383"/>
      <c r="N27" s="384"/>
      <c r="O27" s="382" t="str">
        <f>IF('UNIFIED INTAKE'!K32=0,"",'UNIFIED INTAKE'!K32)</f>
        <v>S</v>
      </c>
      <c r="P27" s="383"/>
      <c r="Q27" s="383"/>
      <c r="R27" s="383"/>
      <c r="S27" s="384"/>
      <c r="T27" s="382" t="str">
        <f>IF('UNIFIED INTAKE'!L32=0,"",'UNIFIED INTAKE'!L32)</f>
        <v>DAUGHTER</v>
      </c>
      <c r="U27" s="383"/>
      <c r="V27" s="383"/>
      <c r="W27" s="383"/>
      <c r="X27" s="383"/>
      <c r="Y27" s="383"/>
      <c r="Z27" s="383"/>
      <c r="AA27" s="384"/>
      <c r="AB27" s="382" t="str">
        <f>IF('UNIFIED INTAKE'!M32=0,"",'UNIFIED INTAKE'!M32)</f>
        <v>GR 11 IS</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RAGAS, AYESHA</v>
      </c>
      <c r="B28" s="380"/>
      <c r="C28" s="380"/>
      <c r="D28" s="380"/>
      <c r="E28" s="380"/>
      <c r="F28" s="380"/>
      <c r="G28" s="380"/>
      <c r="H28" s="380"/>
      <c r="I28" s="380"/>
      <c r="J28" s="381"/>
      <c r="K28" s="382" t="str">
        <f>IF('UNIFIED INTAKE'!S33=0,"",'UNIFIED INTAKE'!S33)</f>
        <v/>
      </c>
      <c r="L28" s="383"/>
      <c r="M28" s="383"/>
      <c r="N28" s="384"/>
      <c r="O28" s="382" t="str">
        <f>IF('UNIFIED INTAKE'!K33=0,"",'UNIFIED INTAKE'!K33)</f>
        <v>S</v>
      </c>
      <c r="P28" s="383"/>
      <c r="Q28" s="383"/>
      <c r="R28" s="383"/>
      <c r="S28" s="384"/>
      <c r="T28" s="382" t="str">
        <f>IF('UNIFIED INTAKE'!L33=0,"",'UNIFIED INTAKE'!L33)</f>
        <v>DAUGHTER</v>
      </c>
      <c r="U28" s="383"/>
      <c r="V28" s="383"/>
      <c r="W28" s="383"/>
      <c r="X28" s="383"/>
      <c r="Y28" s="383"/>
      <c r="Z28" s="383"/>
      <c r="AA28" s="384"/>
      <c r="AB28" s="382" t="str">
        <f>IF('UNIFIED INTAKE'!M33=0,"",'UNIFIED INTAKE'!M33)</f>
        <v>N/A</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HERRERA, JOHN EMMANUEL</v>
      </c>
      <c r="B29" s="380"/>
      <c r="C29" s="380"/>
      <c r="D29" s="380"/>
      <c r="E29" s="380"/>
      <c r="F29" s="380"/>
      <c r="G29" s="380"/>
      <c r="H29" s="380"/>
      <c r="I29" s="380"/>
      <c r="J29" s="381"/>
      <c r="K29" s="382" t="str">
        <f>IF('UNIFIED INTAKE'!S34=0,"",'UNIFIED INTAKE'!S34)</f>
        <v/>
      </c>
      <c r="L29" s="383"/>
      <c r="M29" s="383"/>
      <c r="N29" s="384"/>
      <c r="O29" s="382" t="str">
        <f>IF('UNIFIED INTAKE'!K34=0,"",'UNIFIED INTAKE'!K34)</f>
        <v>S</v>
      </c>
      <c r="P29" s="383"/>
      <c r="Q29" s="383"/>
      <c r="R29" s="383"/>
      <c r="S29" s="384"/>
      <c r="T29" s="382" t="str">
        <f>IF('UNIFIED INTAKE'!L34=0,"",'UNIFIED INTAKE'!L34)</f>
        <v>STEP SON</v>
      </c>
      <c r="U29" s="383"/>
      <c r="V29" s="383"/>
      <c r="W29" s="383"/>
      <c r="X29" s="383"/>
      <c r="Y29" s="383"/>
      <c r="Z29" s="383"/>
      <c r="AA29" s="384"/>
      <c r="AB29" s="382" t="str">
        <f>IF('UNIFIED INTAKE'!M34=0,"",'UNIFIED INTAKE'!M34)</f>
        <v>GR 12 IS</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RAGAS, ANDREW</v>
      </c>
      <c r="B30" s="380"/>
      <c r="C30" s="380"/>
      <c r="D30" s="380"/>
      <c r="E30" s="380"/>
      <c r="F30" s="380"/>
      <c r="G30" s="380"/>
      <c r="H30" s="380"/>
      <c r="I30" s="380"/>
      <c r="J30" s="381"/>
      <c r="K30" s="382" t="str">
        <f>IF('UNIFIED INTAKE'!S35=0,"",'UNIFIED INTAKE'!S35)</f>
        <v/>
      </c>
      <c r="L30" s="383"/>
      <c r="M30" s="383"/>
      <c r="N30" s="384"/>
      <c r="O30" s="382" t="str">
        <f>IF('UNIFIED INTAKE'!K35=0,"",'UNIFIED INTAKE'!K35)</f>
        <v>S</v>
      </c>
      <c r="P30" s="383"/>
      <c r="Q30" s="383"/>
      <c r="R30" s="383"/>
      <c r="S30" s="384"/>
      <c r="T30" s="382" t="str">
        <f>IF('UNIFIED INTAKE'!L35=0,"",'UNIFIED INTAKE'!L35)</f>
        <v>SON</v>
      </c>
      <c r="U30" s="383"/>
      <c r="V30" s="383"/>
      <c r="W30" s="383"/>
      <c r="X30" s="383"/>
      <c r="Y30" s="383"/>
      <c r="Z30" s="383"/>
      <c r="AA30" s="384"/>
      <c r="AB30" s="382" t="str">
        <f>IF('UNIFIED INTAKE'!M35=0,"",'UNIFIED INTAKE'!M35)</f>
        <v>GR 9 IS</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4PS(NEW)</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15000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
      </c>
      <c r="B38" s="449"/>
      <c r="C38" s="449"/>
      <c r="D38" s="449"/>
      <c r="E38" s="449"/>
      <c r="F38" s="449"/>
      <c r="G38" s="449"/>
      <c r="H38" s="449"/>
      <c r="I38" s="447" t="str">
        <f>IF('UNIFIED INTAKE'!I45=0,"",'UNIFIED INTAKE'!I45)</f>
        <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800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1500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175</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6000</v>
      </c>
      <c r="B47" s="465"/>
      <c r="C47" s="465"/>
      <c r="D47" s="465"/>
      <c r="E47" s="465"/>
      <c r="F47" s="465"/>
      <c r="G47" s="465"/>
      <c r="H47" s="466">
        <f>IF('UNIFIED INTAKE'!Q51="","",'UNIFIED INTAKE'!Q51)</f>
        <v>4620</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15000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 xml:space="preserve">SHE AND HER CLP ARE BOTH FOOD VENDOR AND THE INCOME IS UNSTABLE. THEY HAVE NO OTHER SOURCE OF INCOME. CLP CAME TO OUR OFFICE TO SEEK MEDICAL ASSISTANCE FOR HER CL SPOUSES' LAB TESTS PRIOR TO MEDICAL CONSULTATION TODAY.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 xml:space="preserve">JESSICA A. BARBOSA, RSW </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63341</v>
      </c>
      <c r="D2" s="595"/>
      <c r="E2" s="595"/>
      <c r="M2" s="45" t="s">
        <v>29</v>
      </c>
      <c r="N2" s="46">
        <f>'UNIFIED INTAKE'!F5</f>
        <v>45383</v>
      </c>
    </row>
    <row r="3" spans="1:14" ht="18.75">
      <c r="B3" s="45" t="s">
        <v>219</v>
      </c>
      <c r="C3" s="596">
        <f>'UNIFIED INTAKE'!D3</f>
        <v>0</v>
      </c>
      <c r="D3" s="596"/>
      <c r="E3" s="596"/>
      <c r="M3" s="45" t="s">
        <v>220</v>
      </c>
      <c r="N3" s="47">
        <f>'UNIFIED INTAKE'!R5</f>
        <v>0.54027777777777797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RAGAS, LEAH PEBRES</v>
      </c>
      <c r="D6" s="597"/>
      <c r="E6" s="597"/>
      <c r="F6" s="597"/>
      <c r="G6" s="597"/>
      <c r="H6" s="597"/>
      <c r="I6" s="597"/>
      <c r="J6" s="597"/>
      <c r="K6" s="597"/>
      <c r="L6" s="597"/>
      <c r="M6" s="51" t="s">
        <v>222</v>
      </c>
      <c r="N6" s="136" t="str">
        <f>IF('UNIFIED INTAKE'!R10=0,"",'UNIFIED INTAKE'!R10)</f>
        <v>FEMALE</v>
      </c>
    </row>
    <row r="7" spans="1:14" ht="18.75">
      <c r="A7" s="49" t="s">
        <v>223</v>
      </c>
      <c r="B7" s="49"/>
      <c r="C7" s="597" t="str">
        <f>'UNIFIED INTAKE'!E14</f>
        <v>NORTH CENTRO SIPOCOT CAM SUR</v>
      </c>
      <c r="D7" s="597"/>
      <c r="E7" s="597"/>
      <c r="F7" s="597"/>
      <c r="G7" s="597"/>
      <c r="H7" s="597"/>
      <c r="I7" s="597"/>
      <c r="J7" s="597"/>
      <c r="K7" s="597"/>
      <c r="L7" s="597"/>
      <c r="M7" s="597"/>
      <c r="N7" s="597"/>
    </row>
    <row r="8" spans="1:14" ht="18.75">
      <c r="A8" s="49" t="s">
        <v>224</v>
      </c>
      <c r="B8" s="49"/>
      <c r="C8" s="135" t="s">
        <v>307</v>
      </c>
      <c r="D8" s="52"/>
      <c r="E8" s="51" t="s">
        <v>225</v>
      </c>
      <c r="F8" s="598">
        <f ca="1">'UNIFIED INTAKE'!G12</f>
        <v>36</v>
      </c>
      <c r="G8" s="598"/>
      <c r="H8" s="598"/>
      <c r="I8" s="598"/>
      <c r="J8" s="599" t="s">
        <v>226</v>
      </c>
      <c r="K8" s="599"/>
      <c r="L8" s="599"/>
      <c r="M8" s="600" t="str">
        <f>IF('UNIFIED INTAKE'!D19=0,"",'UNIFIED INTAKE'!D19)</f>
        <v xml:space="preserve">R.C </v>
      </c>
      <c r="N8" s="600"/>
    </row>
    <row r="9" spans="1:14" ht="18.75">
      <c r="A9" s="49" t="s">
        <v>227</v>
      </c>
      <c r="B9" s="49"/>
      <c r="C9" s="605">
        <f>'UNIFIED INTAKE'!A12</f>
        <v>32220</v>
      </c>
      <c r="D9" s="605"/>
      <c r="E9" s="605"/>
      <c r="F9" s="605"/>
      <c r="G9" s="605"/>
      <c r="H9" s="605"/>
      <c r="I9" s="606" t="s">
        <v>228</v>
      </c>
      <c r="J9" s="606"/>
      <c r="K9" s="607" t="str">
        <f>IF('UNIFIED INTAKE'!M12="","",'UNIFIED INTAKE'!M12)</f>
        <v>SIPOCOT CAM SUR</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FOOD VENDOR</v>
      </c>
      <c r="D11" s="597"/>
      <c r="E11" s="597"/>
      <c r="F11" s="597"/>
      <c r="G11" s="597"/>
      <c r="H11" s="597"/>
      <c r="I11" s="597"/>
      <c r="J11" s="53" t="s">
        <v>231</v>
      </c>
      <c r="K11" s="608">
        <f>'UNIFIED INTAKE'!P24</f>
        <v>15000</v>
      </c>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308</v>
      </c>
      <c r="D14" s="597"/>
      <c r="E14" s="597"/>
      <c r="F14" s="597"/>
      <c r="G14" s="597"/>
      <c r="H14" s="597"/>
      <c r="I14" s="597"/>
      <c r="J14" s="597"/>
      <c r="K14" s="597"/>
      <c r="L14" s="597"/>
      <c r="M14" s="597"/>
      <c r="N14" s="597"/>
    </row>
    <row r="15" spans="1:14" ht="18.75">
      <c r="A15" s="49" t="s">
        <v>234</v>
      </c>
      <c r="B15" s="49"/>
      <c r="C15" s="49"/>
      <c r="D15" s="602">
        <v>45121</v>
      </c>
      <c r="E15" s="603"/>
      <c r="F15" s="603"/>
      <c r="G15" s="603"/>
      <c r="H15" s="603"/>
      <c r="I15" s="603"/>
      <c r="J15" s="603"/>
      <c r="K15" s="604" t="s">
        <v>235</v>
      </c>
      <c r="L15" s="604"/>
      <c r="M15" s="604"/>
      <c r="N15" s="54">
        <f>D15</f>
        <v>45121</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PERRERA, EMMANUEL</v>
      </c>
      <c r="B20" s="610"/>
      <c r="C20" s="71" t="str">
        <f>IF('UNIFIED INTAKE'!L31=0,"",'UNIFIED INTAKE'!L31)</f>
        <v>PARTNER</v>
      </c>
      <c r="D20" s="611" t="str">
        <f>IF('UNIFIED INTAKE'!S31=0,"",'UNIFIED INTAKE'!S31)</f>
        <v/>
      </c>
      <c r="E20" s="612"/>
      <c r="F20" s="71" t="str">
        <f>IF('UNIFIED INTAKE'!I31=0,"",'UNIFIED INTAKE'!I31)</f>
        <v>M</v>
      </c>
      <c r="G20" s="611" t="str">
        <f>IF('UNIFIED INTAKE'!K31=0,"",'UNIFIED INTAKE'!K31)</f>
        <v>CLP</v>
      </c>
      <c r="H20" s="612"/>
      <c r="I20" s="611" t="str">
        <f>IF('UNIFIED INTAKE'!M31=0,"",'UNIFIED INTAKE'!M31)</f>
        <v>H/S GRAD</v>
      </c>
      <c r="J20" s="613"/>
      <c r="K20" s="613"/>
      <c r="L20" s="612"/>
      <c r="M20" s="71" t="str">
        <f>IF('UNIFIED INTAKE'!P31=0,"",'UNIFIED INTAKE'!P31)</f>
        <v>NONE</v>
      </c>
      <c r="N20" s="74">
        <f>'UNIFIED INTAKE'!R31</f>
        <v>0</v>
      </c>
    </row>
    <row r="21" spans="1:14">
      <c r="A21" s="609" t="str">
        <f>IF('UNIFIED INTAKE'!A32=0,"",'UNIFIED INTAKE'!A32)</f>
        <v>RAGAS, ALEAH</v>
      </c>
      <c r="B21" s="610"/>
      <c r="C21" s="71" t="str">
        <f>IF('UNIFIED INTAKE'!L32=0,"",'UNIFIED INTAKE'!L32)</f>
        <v>DAUGHTER</v>
      </c>
      <c r="D21" s="611" t="str">
        <f>IF('UNIFIED INTAKE'!S32=0,"",'UNIFIED INTAKE'!S32)</f>
        <v/>
      </c>
      <c r="E21" s="612"/>
      <c r="F21" s="71" t="str">
        <f>IF('UNIFIED INTAKE'!I32=0,"",'UNIFIED INTAKE'!I32)</f>
        <v>F</v>
      </c>
      <c r="G21" s="611" t="str">
        <f>IF('UNIFIED INTAKE'!K32=0,"",'UNIFIED INTAKE'!K32)</f>
        <v>S</v>
      </c>
      <c r="H21" s="612"/>
      <c r="I21" s="611" t="str">
        <f>IF('UNIFIED INTAKE'!M32=0,"",'UNIFIED INTAKE'!M32)</f>
        <v>GR 11 IS</v>
      </c>
      <c r="J21" s="613"/>
      <c r="K21" s="613"/>
      <c r="L21" s="612"/>
      <c r="M21" s="71" t="str">
        <f>IF('UNIFIED INTAKE'!P32=0,"",'UNIFIED INTAKE'!P32)</f>
        <v/>
      </c>
      <c r="N21" s="74">
        <f>'UNIFIED INTAKE'!R32</f>
        <v>0</v>
      </c>
    </row>
    <row r="22" spans="1:14">
      <c r="A22" s="609" t="str">
        <f>IF('UNIFIED INTAKE'!A33=0,"",'UNIFIED INTAKE'!A33)</f>
        <v>RAGAS, AYESHA</v>
      </c>
      <c r="B22" s="610"/>
      <c r="C22" s="71" t="str">
        <f>IF('UNIFIED INTAKE'!L33=0,"",'UNIFIED INTAKE'!L33)</f>
        <v>DAUGHTER</v>
      </c>
      <c r="D22" s="611" t="str">
        <f>IF('UNIFIED INTAKE'!S33=0,"",'UNIFIED INTAKE'!S33)</f>
        <v/>
      </c>
      <c r="E22" s="612"/>
      <c r="F22" s="71" t="str">
        <f>IF('UNIFIED INTAKE'!I33=0,"",'UNIFIED INTAKE'!I33)</f>
        <v>F</v>
      </c>
      <c r="G22" s="611" t="str">
        <f>IF('UNIFIED INTAKE'!K33=0,"",'UNIFIED INTAKE'!K33)</f>
        <v>S</v>
      </c>
      <c r="H22" s="612"/>
      <c r="I22" s="611" t="str">
        <f>IF('UNIFIED INTAKE'!M33=0,"",'UNIFIED INTAKE'!M33)</f>
        <v>N/A</v>
      </c>
      <c r="J22" s="613"/>
      <c r="K22" s="613"/>
      <c r="L22" s="612"/>
      <c r="M22" s="71" t="str">
        <f>IF('UNIFIED INTAKE'!P33=0,"",'UNIFIED INTAKE'!P33)</f>
        <v/>
      </c>
      <c r="N22" s="74">
        <f>'UNIFIED INTAKE'!R33</f>
        <v>0</v>
      </c>
    </row>
    <row r="23" spans="1:14">
      <c r="A23" s="609" t="str">
        <f>IF('UNIFIED INTAKE'!A34=0,"",'UNIFIED INTAKE'!A34)</f>
        <v>HERRERA, JOHN EMMANUEL</v>
      </c>
      <c r="B23" s="610"/>
      <c r="C23" s="71" t="str">
        <f>IF('UNIFIED INTAKE'!L34=0,"",'UNIFIED INTAKE'!L34)</f>
        <v>STEP SON</v>
      </c>
      <c r="D23" s="611" t="str">
        <f>IF('UNIFIED INTAKE'!S34=0,"",'UNIFIED INTAKE'!S34)</f>
        <v/>
      </c>
      <c r="E23" s="612"/>
      <c r="F23" s="71" t="str">
        <f>IF('UNIFIED INTAKE'!I34=0,"",'UNIFIED INTAKE'!I34)</f>
        <v>M</v>
      </c>
      <c r="G23" s="611" t="str">
        <f>IF('UNIFIED INTAKE'!K34=0,"",'UNIFIED INTAKE'!K34)</f>
        <v>S</v>
      </c>
      <c r="H23" s="612"/>
      <c r="I23" s="611" t="str">
        <f>IF('UNIFIED INTAKE'!M34=0,"",'UNIFIED INTAKE'!M34)</f>
        <v>GR 12 IS</v>
      </c>
      <c r="J23" s="613"/>
      <c r="K23" s="613"/>
      <c r="L23" s="612"/>
      <c r="M23" s="71" t="str">
        <f>IF('UNIFIED INTAKE'!P34=0,"",'UNIFIED INTAKE'!P34)</f>
        <v/>
      </c>
      <c r="N23" s="74">
        <f>'UNIFIED INTAKE'!R34</f>
        <v>0</v>
      </c>
    </row>
    <row r="24" spans="1:14">
      <c r="A24" s="609" t="str">
        <f>IF('UNIFIED INTAKE'!A35=0,"",'UNIFIED INTAKE'!A35)</f>
        <v>RAGAS, ANDREW</v>
      </c>
      <c r="B24" s="610"/>
      <c r="C24" s="71" t="str">
        <f>IF('UNIFIED INTAKE'!L35=0,"",'UNIFIED INTAKE'!L35)</f>
        <v>SON</v>
      </c>
      <c r="D24" s="611" t="str">
        <f>IF('UNIFIED INTAKE'!S35=0,"",'UNIFIED INTAKE'!S35)</f>
        <v/>
      </c>
      <c r="E24" s="612"/>
      <c r="F24" s="71" t="str">
        <f>IF('UNIFIED INTAKE'!I35=0,"",'UNIFIED INTAKE'!I35)</f>
        <v>M</v>
      </c>
      <c r="G24" s="611" t="str">
        <f>IF('UNIFIED INTAKE'!K35=0,"",'UNIFIED INTAKE'!K35)</f>
        <v>S</v>
      </c>
      <c r="H24" s="612"/>
      <c r="I24" s="611" t="str">
        <f>IF('UNIFIED INTAKE'!M35=0,"",'UNIFIED INTAKE'!M35)</f>
        <v>GR 9 IS</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1500</v>
      </c>
      <c r="E33" s="25"/>
      <c r="F33" t="s">
        <v>134</v>
      </c>
      <c r="I33" s="25"/>
      <c r="J33" t="s">
        <v>135</v>
      </c>
      <c r="L33" s="25"/>
      <c r="M33" t="s">
        <v>136</v>
      </c>
      <c r="N33" s="73">
        <f>'UNIFIED INTAKE'!Q51</f>
        <v>4620</v>
      </c>
    </row>
    <row r="34" spans="1:14" ht="15.75">
      <c r="A34" s="25"/>
      <c r="B34" t="s">
        <v>137</v>
      </c>
      <c r="C34" s="72">
        <f>'UNIFIED INTAKE'!D52</f>
        <v>0</v>
      </c>
      <c r="E34" s="25"/>
      <c r="F34" s="618" t="s">
        <v>138</v>
      </c>
      <c r="G34" s="618"/>
      <c r="I34" s="25"/>
      <c r="J34" t="s">
        <v>139</v>
      </c>
      <c r="L34" s="25"/>
      <c r="M34" t="s">
        <v>140</v>
      </c>
      <c r="N34" s="73">
        <f>'UNIFIED INTAKE'!Q52</f>
        <v>6000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1200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f>'UNIFIED INTAKE'!D57</f>
        <v>0</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175</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4PS(NEW)</v>
      </c>
      <c r="B44" s="622"/>
      <c r="C44" s="622"/>
      <c r="D44" s="63"/>
      <c r="E44" s="623">
        <f>'UNIFIED INTAKE'!I44</f>
        <v>0</v>
      </c>
      <c r="F44" s="623"/>
      <c r="G44" s="623"/>
      <c r="H44" s="623"/>
      <c r="I44" s="63"/>
      <c r="J44" s="70"/>
      <c r="L44" s="25"/>
      <c r="N44" s="69"/>
    </row>
    <row r="45" spans="1:14" ht="15.75">
      <c r="A45" s="622" t="str">
        <f>IF('UNIFIED INTAKE'!A45=0,"",'UNIFIED INTAKE'!A45)</f>
        <v/>
      </c>
      <c r="B45" s="622"/>
      <c r="C45" s="622"/>
      <c r="D45" s="63"/>
      <c r="E45" s="623">
        <f>'UNIFIED INTAKE'!I45</f>
        <v>0</v>
      </c>
      <c r="F45" s="623"/>
      <c r="G45" s="623"/>
      <c r="H45" s="623"/>
      <c r="I45" s="63"/>
      <c r="J45" s="64"/>
      <c r="L45" s="25"/>
      <c r="N45" s="69"/>
    </row>
    <row r="46" spans="1:14" ht="15.75">
      <c r="A46" s="622" t="str">
        <f>IF('UNIFIED INTAKE'!A46=0,"",'UNIFIED INTAKE'!A46)</f>
        <v/>
      </c>
      <c r="B46" s="622"/>
      <c r="C46" s="622"/>
      <c r="D46" s="63"/>
      <c r="E46" s="623">
        <f>'UNIFIED INTAKE'!I46</f>
        <v>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 xml:space="preserve">SHE AND HER CLP ARE BOTH FOOD VENDOR AND THE INCOME IS UNSTABLE. THEY HAVE NO OTHER SOURCE OF INCOME. CLP CAME TO OUR OFFICE TO SEEK MEDICAL ASSISTANCE FOR HER CL SPOUSES' LAB TESTS PRIOR TO MEDICAL CONSULTATION TODAY. CLASSIFIED AS C3. </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PERRERA, EMMANUEL</v>
      </c>
      <c r="B55" s="633"/>
      <c r="C55" s="633"/>
      <c r="D55" s="633"/>
      <c r="E55" s="633"/>
      <c r="F55" s="633" t="str">
        <f>IF('UNIFIED INTAKE'!Q6=0,"",'UNIFIED INTAKE'!Q6)</f>
        <v>CL SPOUSE</v>
      </c>
      <c r="G55" s="633"/>
      <c r="H55" s="633"/>
      <c r="I55" s="633"/>
      <c r="J55" s="633"/>
      <c r="K55" s="634">
        <f>IF('UNIFIED INTAKE'!Q7=0,"",'UNIFIED INTAKE'!Q7)</f>
        <v>9468160822</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 xml:space="preserve">JESSICA A. BARBOSA, RSW </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2024-04-01T04:59:49Z</cp:lastPrinted>
  <dcterms:created xsi:type="dcterms:W3CDTF">2021-01-18T06:35:54Z</dcterms:created>
  <dcterms:modified xsi:type="dcterms:W3CDTF">2024-04-01T05:01:13Z</dcterms:modified>
</cp:coreProperties>
</file>