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0" yWindow="0" windowWidth="28800" windowHeight="12435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R31" i="2"/>
  <c r="S48" i="2" l="1"/>
  <c r="G12" i="2"/>
  <c r="P45" i="2"/>
  <c r="K11" i="4"/>
  <c r="S51" i="2"/>
  <c r="S49" i="2" l="1"/>
  <c r="AA33" i="2" l="1"/>
  <c r="S74" i="2" s="1"/>
  <c r="E14" i="2" l="1"/>
  <c r="E16" i="2" s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<sst xmlns="http://schemas.openxmlformats.org/spreadsheetml/2006/main" count="442" uniqueCount="358">
  <si>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</si>
  <si>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</si>
  <si>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</si>
  <si>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</si>
  <si>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</si>
  <si>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</si>
  <si>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</si>
  <si>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</si>
  <si>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</si>
  <si>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</si>
  <si>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</si>
  <si>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</si>
  <si>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</si>
  <si>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</si>
  <si>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</si>
  <si>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</si>
  <si>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</si>
  <si>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</si>
  <si>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</si>
  <si>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</si>
  <si>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</si>
  <si>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</si>
  <si>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</si>
  <si>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</si>
  <si>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</si>
  <si>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</si>
  <si>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</si>
  <si>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</si>
  <si>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</si>
  <si>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</si>
  <si>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</si>
  <si>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</si>
  <si>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</si>
  <si>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</si>
  <si>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</si>
  <si>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</si>
  <si>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</si>
  <si>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</si>
  <si>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</si>
  <si>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</si>
  <si>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</si>
  <si>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</si>
  <si>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</si>
  <si>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</si>
  <si>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</si>
  <si>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</si>
  <si>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</si>
  <si>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</si>
  <si>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</si>
  <si>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</si>
  <si>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</si>
  <si>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</si>
  <si>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</si>
  <si>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</si>
  <si>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</si>
  <si>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</si>
  <si>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</si>
  <si>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</si>
  <si>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</si>
  <si>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</si>
  <si>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</si>
  <si>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</si>
  <si>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</si>
  <si>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</si>
  <si>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</si>
  <si>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</si>
  <si>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</si>
  <si>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</si>
  <si>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</si>
  <si>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</si>
  <si>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</si>
  <si>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</si>
  <si>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</si>
  <si>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</si>
  <si>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</si>
  <si>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</si>
  <si>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</si>
  <si>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</si>
  <si>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</si>
  <si>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</si>
  <si>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</si>
  <si>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</si>
  <si>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</si>
  <si>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</si>
  <si>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</si>
  <si>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</si>
  <si>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</si>
  <si>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</si>
  <si>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</si>
  <si>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</si>
  <si>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</si>
  <si>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</si>
  <si>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</si>
  <si>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</si>
  <si>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</si>
  <si>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</si>
  <si>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</si>
  <si>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</si>
  <si>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</si>
  <si>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</si>
  <si>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</si>
  <si>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</si>
  <si>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</si>
  <si>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</si>
  <si>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</si>
  <si>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</si>
  <si>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</si>
  <si>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</si>
  <si>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</si>
  <si>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</si>
  <si>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</si>
  <si>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</si>
  <si>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</si>
  <si>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</si>
  <si>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</si>
  <si>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</si>
  <si>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</si>
  <si>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</si>
  <si>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</si>
  <si>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</si>
  <si>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</si>
  <si>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</si>
  <si>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</si>
  <si>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</si>
  <si>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</si>
  <si>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</si>
  <si>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</si>
  <si>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</si>
  <si>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</si>
  <si>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</si>
  <si>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</si>
  <si>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</si>
  <si>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</si>
  <si>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</si>
  <si>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</si>
  <si>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</si>
  <si>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</si>
  <si>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</si>
  <si>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</si>
  <si>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</si>
  <si>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</si>
  <si>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</si>
  <si>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</si>
  <si>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</si>
  <si>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</si>
  <si>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</si>
  <si>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</si>
  <si>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</si>
  <si>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</si>
  <si>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</si>
  <si>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</si>
  <si>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</si>
  <si>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</si>
  <si>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</si>
  <si>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</si>
  <si>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</si>
  <si>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</si>
  <si>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</si>
  <si>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</si>
  <si>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</si>
  <si>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</si>
  <si>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</si>
  <si>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</si>
  <si>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</si>
  <si>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</si>
  <si>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</si>
  <si>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</si>
  <si>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</si>
  <si>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</si>
  <si>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</si>
  <si>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</si>
  <si>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</si>
  <si>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</si>
  <si>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</si>
  <si>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</si>
  <si>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</si>
  <si>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</si>
  <si>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</si>
  <si>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</si>
  <si>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</si>
  <si>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</si>
  <si>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</si>
  <si>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</si>
  <si>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</si>
  <si>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</si>
  <si>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</si>
  <si>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</si>
  <si>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</si>
  <si>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</si>
  <si>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</si>
  <si>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</si>
  <si>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</si>
  <si>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</si>
  <si>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</si>
  <si>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</si>
  <si>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</si>
  <si>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</si>
  <si>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</si>
  <si>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</si>
  <si>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</si>
  <si>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</si>
  <si>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</si>
  <si>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</si>
  <si>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</si>
  <si>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</si>
  <si>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</si>
  <si>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</si>
  <si>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</si>
  <si>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</si>
  <si>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</si>
  <si>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</si>
  <si>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</si>
  <si>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</si>
  <si>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</si>
  <si>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</si>
  <si>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</si>
  <si>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</si>
  <si>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</si>
  <si>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</si>
  <si>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</si>
  <si>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</si>
  <si>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</si>
  <si>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</si>
  <si>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</si>
  <si>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</si>
  <si>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</si>
  <si>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</si>
  <si>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</si>
  <si>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</si>
  <si>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</si>
  <si>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</si>
  <si>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</si>
  <si>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</si>
  <si>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</si>
  <si>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</si>
  <si>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</si>
  <si>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</si>
  <si>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</si>
  <si>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</si>
  <si>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</si>
  <si>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</si>
  <si>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</si>
  <si>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</si>
  <si>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</si>
  <si>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</si>
  <si>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</si>
  <si>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</si>
  <si>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</si>
  <si>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</si>
  <si>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</si>
  <si>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</si>
  <si>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</si>
  <si>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</si>
  <si>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</si>
  <si>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</si>
  <si>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</si>
  <si>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</si>
  <si>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</si>
  <si>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</si>
  <si>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</si>
  <si>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</si>
  <si>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</si>
  <si>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</si>
  <si>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</si>
  <si>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</si>
  <si>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</si>
  <si>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</si>
  <si>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</si>
  <si>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</si>
  <si>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</si>
  <si>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</si>
  <si>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</si>
  <si>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</si>
  <si>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</si>
  <si>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</si>
  <si>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</si>
  <si>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</si>
  <si>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</si>
  <si>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</si>
  <si>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</si>
  <si>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</si>
  <si>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</si>
  <si>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</si>
  <si>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</si>
  <si>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</si>
  <si>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</si>
  <si>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</si>
  <si>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</si>
  <si>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</si>
  <si>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</si>
  <si>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</si>
  <si>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</si>
  <si>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</si>
  <si>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</si>
  <si>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</si>
  <si>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</si>
  <si>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</si>
  <si>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</si>
  <si>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</si>
  <si>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</si>
  <si>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</si>
  <si>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</si>
  <si>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</si>
  <si>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</si>
  <si>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</si>
  <si>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</si>
  <si>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</si>
  <si>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</si>
  <si>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</si>
  <si>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</si>
  <si>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</si>
  <si>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</si>
  <si>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</si>
  <si>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</si>
  <si>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</si>
  <si>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</si>
  <si>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</si>
  <si>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</si>
  <si>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</si>
  <si>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</si>
  <si>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</si>
  <si>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</si>
  <si>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</si>
  <si>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ROMAN CATHOLIC</t>
  </si>
  <si>
    <t>MEDICAL</t>
  </si>
  <si>
    <t>MAIFIPP</t>
  </si>
  <si>
    <t>ANEMIA PROBABLY SECONDARY TO BLEEDING ULCER, DIABETES MELLITUS II</t>
  </si>
  <si>
    <t>2024-03-0071</t>
  </si>
  <si>
    <t>MW</t>
  </si>
  <si>
    <t>DIZZINESS</t>
  </si>
  <si>
    <t>CONFINEMENT</t>
  </si>
  <si>
    <t>TANDAAN, MARISSA CAPISTRANO</t>
  </si>
  <si>
    <t>SPOUSE</t>
  </si>
  <si>
    <t>PATAG, LIBMANAN, CAMARINES SUR</t>
  </si>
  <si>
    <t>CABUSAO, CAMARINES SUR</t>
  </si>
  <si>
    <t>TANDAAN, ISACAR JR.</t>
  </si>
  <si>
    <t>MARRIED</t>
  </si>
  <si>
    <t>COLLEGE GRADUATE</t>
  </si>
  <si>
    <t>TANDAAN, ELAINE</t>
  </si>
  <si>
    <t>S</t>
  </si>
  <si>
    <t>DAUGHTER</t>
  </si>
  <si>
    <t>DAYCARE (INS)</t>
  </si>
  <si>
    <t>HS GRADUATE</t>
  </si>
  <si>
    <t>RICE FARM LABORER</t>
  </si>
  <si>
    <t>CCT 4PS</t>
  </si>
  <si>
    <t>JETMATIC PUMP</t>
  </si>
  <si>
    <t>THYROIDSM</t>
  </si>
  <si>
    <t>FEMALE</t>
  </si>
  <si>
    <t>MARIA JEZEBEL F. DE MESA, RSW, MAEd-GC</t>
  </si>
  <si>
    <t>Social Welfare Officer III</t>
  </si>
  <si>
    <t>YES</t>
  </si>
  <si>
    <t>ER</t>
  </si>
  <si>
    <t>DRUGS&amp;MEDICINES</t>
  </si>
  <si>
    <t>MEDICAL SUPPLIES</t>
  </si>
  <si>
    <t>ER BILL</t>
  </si>
  <si>
    <t>TROATH PAIN</t>
  </si>
  <si>
    <t>PATIENT IS CURRENTLY ADMITTED AT ER DUE TO TROATH PAIN. SHE WAS ADMITTED IN THIS HOSPITAL LAST MAY 28, 2024. PATIENT IS A HOUSEWIFE AND A 4PS MEMBER WITH MEDICAL CONDITION OF HYPERTHYROIDISM WHO LIVES WITH HER SPOUSE AND DAUGHTER. THEY ARE THREE IN THE HH. HIS SPOUSE IS THE SOLE PROVIDER OF THE FAMILY AS A FARM LABORER. ACCORDINGLY, THEY DO NOT HAVE ANY OTHER SOURCE OF INCOME. PATIENT IS THEN ASSESSED AND CLASSIFIED AS C3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</si>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</sst>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14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vertical="top" wrapText="1" shrinkToFit="1"/>
    </xf>
    <xf numFmtId="0" fontId="2" fillId="0" borderId="8" xfId="0" applyFont="1" applyBorder="1" applyAlignment="1">
      <alignment vertical="top" wrapText="1" shrinkToFit="1"/>
    </xf>
    <xf numFmtId="0" fontId="2" fillId="0" borderId="29" xfId="0" applyFont="1" applyBorder="1" applyAlignment="1">
      <alignment vertical="top" wrapText="1" shrinkToFit="1"/>
    </xf>
    <xf numFmtId="0" fontId="2" fillId="0" borderId="11" xfId="0" applyFont="1" applyBorder="1" applyAlignment="1">
      <alignment vertical="top" wrapText="1" shrinkToFit="1"/>
    </xf>
    <xf numFmtId="0" fontId="2" fillId="0" borderId="0" xfId="0" applyFont="1" applyAlignment="1">
      <alignment vertical="top" wrapText="1" shrinkToFit="1"/>
    </xf>
    <xf numFmtId="0" fontId="2" fillId="0" borderId="15" xfId="0" applyFont="1" applyBorder="1" applyAlignment="1">
      <alignment vertical="top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62" fillId="0" borderId="36" xfId="0" applyFont="1" applyBorder="1" applyAlignment="1">
      <alignment horizontal="center" vertical="top" wrapText="1"/>
    </xf>
    <xf numFmtId="0" fontId="62" fillId="0" borderId="0" xfId="0" applyFont="1" applyAlignment="1">
      <alignment horizontal="center" vertical="top" wrapText="1"/>
    </xf>
    <xf numFmtId="0" fontId="62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61" zoomScaleNormal="100" zoomScaleSheetLayoutView="100" zoomScalePageLayoutView="85" workbookViewId="0">
      <selection activeCell="L36" sqref="L36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00" t="s">
        <v>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18" ht="12" customHeight="1" x14ac:dyDescent="0.25">
      <c r="A3" s="201" t="s">
        <v>261</v>
      </c>
      <c r="B3" s="201"/>
      <c r="C3" s="201"/>
      <c r="D3" s="203">
        <v>80510818079</v>
      </c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263</v>
      </c>
      <c r="Q3" s="205">
        <v>33359</v>
      </c>
      <c r="R3" s="205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0" t="s">
        <v>264</v>
      </c>
      <c r="B5" s="221"/>
      <c r="C5" s="221"/>
      <c r="D5" s="221"/>
      <c r="E5" s="221"/>
      <c r="F5" s="206">
        <v>45471</v>
      </c>
      <c r="G5" s="206"/>
      <c r="H5" s="206"/>
      <c r="I5" s="206"/>
      <c r="J5" s="206"/>
      <c r="K5" s="206"/>
      <c r="L5" s="202" t="s">
        <v>267</v>
      </c>
      <c r="M5" s="202"/>
      <c r="N5" s="202"/>
      <c r="O5" s="202"/>
      <c r="P5" s="202"/>
      <c r="Q5" s="202"/>
      <c r="R5" s="28">
        <v>0.73680555555555605</v>
      </c>
    </row>
    <row r="6" spans="1:18" ht="15" customHeight="1" x14ac:dyDescent="0.3">
      <c r="A6" s="207" t="s">
        <v>265</v>
      </c>
      <c r="B6" s="208"/>
      <c r="C6" s="208"/>
      <c r="D6" s="208"/>
      <c r="E6" s="208"/>
      <c r="F6" s="208"/>
      <c r="G6" s="289" t="s">
        <v>335</v>
      </c>
      <c r="H6" s="289"/>
      <c r="I6" s="289"/>
      <c r="J6" s="289"/>
      <c r="K6" s="289"/>
      <c r="L6" s="289"/>
      <c r="M6" s="219" t="s">
        <v>268</v>
      </c>
      <c r="N6" s="219"/>
      <c r="O6" s="219"/>
      <c r="P6" s="219"/>
      <c r="Q6" s="217" t="s">
        <v>332</v>
      </c>
      <c r="R6" s="218"/>
    </row>
    <row r="7" spans="1:18" ht="15" customHeight="1" x14ac:dyDescent="0.25">
      <c r="A7" s="207" t="s">
        <v>266</v>
      </c>
      <c r="B7" s="208"/>
      <c r="C7" s="208"/>
      <c r="D7" s="214" t="s">
        <v>333</v>
      </c>
      <c r="E7" s="214"/>
      <c r="F7" s="214"/>
      <c r="G7" s="214"/>
      <c r="H7" s="214"/>
      <c r="I7" s="214"/>
      <c r="J7" s="214"/>
      <c r="K7" s="214"/>
      <c r="L7" s="214"/>
      <c r="M7" s="222" t="s">
        <v>269</v>
      </c>
      <c r="N7" s="222"/>
      <c r="O7" s="222"/>
      <c r="P7" s="222"/>
      <c r="Q7" s="223">
        <v>9915249358</v>
      </c>
      <c r="R7" s="224"/>
    </row>
    <row r="8" spans="1:18" ht="6" customHeight="1" thickBot="1" x14ac:dyDescent="0.3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 x14ac:dyDescent="0.3">
      <c r="A9" s="184" t="s">
        <v>270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 x14ac:dyDescent="0.25">
      <c r="A10" s="225" t="s">
        <v>4</v>
      </c>
      <c r="B10" s="226"/>
      <c r="C10" s="226"/>
      <c r="D10" s="303" t="s">
        <v>331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347</v>
      </c>
    </row>
    <row r="11" spans="1:18" s="87" customFormat="1" ht="11.25" customHeight="1" x14ac:dyDescent="0.2">
      <c r="A11" s="238" t="s">
        <v>271</v>
      </c>
      <c r="B11" s="288"/>
      <c r="C11" s="288"/>
      <c r="D11" s="239" t="s">
        <v>272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296</v>
      </c>
    </row>
    <row r="12" spans="1:18" ht="18.75" customHeight="1" x14ac:dyDescent="0.25">
      <c r="A12" s="210">
        <v>32325</v>
      </c>
      <c r="B12" s="211"/>
      <c r="C12" s="211"/>
      <c r="D12" s="211"/>
      <c r="E12" s="103"/>
      <c r="F12" s="80"/>
      <c r="G12" s="216">
        <f ca="1">IF(DATEDIF(A12,NOW(),"y")&gt;120,"",DATEDIF(A12,NOW(),"y"))</f>
        <v>35</v>
      </c>
      <c r="H12" s="216"/>
      <c r="I12" s="216"/>
      <c r="J12" s="216"/>
      <c r="K12" s="80"/>
      <c r="L12" s="80"/>
      <c r="M12" s="230" t="s">
        <v>334</v>
      </c>
      <c r="N12" s="230"/>
      <c r="O12" s="230"/>
      <c r="P12" s="230"/>
      <c r="Q12" s="230"/>
      <c r="R12" s="231"/>
    </row>
    <row r="13" spans="1:18" ht="12" customHeight="1" x14ac:dyDescent="0.25">
      <c r="A13" s="232" t="s">
        <v>273</v>
      </c>
      <c r="B13" s="233"/>
      <c r="C13" s="233"/>
      <c r="D13" s="233"/>
      <c r="E13" s="102"/>
      <c r="F13" s="104"/>
      <c r="G13" s="234" t="s">
        <v>274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 x14ac:dyDescent="0.25">
      <c r="A14" s="227" t="s">
        <v>8</v>
      </c>
      <c r="B14" s="228"/>
      <c r="C14" s="228"/>
      <c r="D14" s="228"/>
      <c r="E14" s="230" t="str">
        <f>D7</f>
        <v>PATAG, LIBMANAN,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 x14ac:dyDescent="0.2">
      <c r="A15" s="212" t="s">
        <v>275</v>
      </c>
      <c r="B15" s="213"/>
      <c r="C15" s="213"/>
      <c r="D15" s="213"/>
      <c r="E15" s="306" t="s">
        <v>9</v>
      </c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307"/>
    </row>
    <row r="16" spans="1:18" ht="15.75" customHeight="1" x14ac:dyDescent="0.25">
      <c r="A16" s="227" t="s">
        <v>10</v>
      </c>
      <c r="B16" s="228"/>
      <c r="C16" s="228"/>
      <c r="D16" s="228"/>
      <c r="E16" s="308" t="str">
        <f>E14</f>
        <v>PATAG, LIBMANAN, CAMARINES SUR</v>
      </c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9"/>
    </row>
    <row r="17" spans="1:28" s="88" customFormat="1" ht="13.5" customHeight="1" x14ac:dyDescent="0.2">
      <c r="A17" s="212" t="s">
        <v>276</v>
      </c>
      <c r="B17" s="213"/>
      <c r="C17" s="213"/>
      <c r="D17" s="213"/>
      <c r="E17" s="306" t="s">
        <v>9</v>
      </c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7"/>
    </row>
    <row r="18" spans="1:28" x14ac:dyDescent="0.25">
      <c r="A18" s="304" t="s">
        <v>11</v>
      </c>
      <c r="B18" s="222"/>
      <c r="C18" s="222"/>
      <c r="D18" s="80"/>
      <c r="E18" s="80" t="s">
        <v>159</v>
      </c>
      <c r="F18" s="80"/>
      <c r="G18" s="80" t="s">
        <v>160</v>
      </c>
      <c r="H18" s="80"/>
      <c r="I18" s="80"/>
      <c r="J18" s="237" t="s">
        <v>277</v>
      </c>
      <c r="K18" s="237"/>
      <c r="L18" s="80"/>
      <c r="M18" s="80"/>
      <c r="N18" s="80"/>
      <c r="O18" s="80"/>
      <c r="P18" s="80" t="s">
        <v>161</v>
      </c>
      <c r="Q18" s="214"/>
      <c r="R18" s="215"/>
    </row>
    <row r="19" spans="1:28" ht="13.5" customHeight="1" x14ac:dyDescent="0.25">
      <c r="A19" s="304" t="s">
        <v>278</v>
      </c>
      <c r="B19" s="222"/>
      <c r="C19" s="222"/>
      <c r="D19" s="214" t="s">
        <v>323</v>
      </c>
      <c r="E19" s="214"/>
      <c r="F19" s="214"/>
      <c r="G19" s="214"/>
      <c r="H19" s="80"/>
      <c r="I19" s="80"/>
      <c r="J19" s="80"/>
      <c r="K19" s="237" t="s">
        <v>279</v>
      </c>
      <c r="L19" s="237"/>
      <c r="M19" s="237"/>
      <c r="N19" s="263" t="s">
        <v>307</v>
      </c>
      <c r="O19" s="263"/>
      <c r="P19" s="263"/>
      <c r="Q19" s="263"/>
      <c r="R19" s="305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27" t="s">
        <v>283</v>
      </c>
      <c r="B21" s="228"/>
      <c r="C21" s="228"/>
      <c r="D21" s="228"/>
      <c r="E21" s="228"/>
      <c r="F21" s="237"/>
      <c r="G21" s="209" t="s">
        <v>154</v>
      </c>
      <c r="H21" s="209"/>
      <c r="I21" s="80"/>
      <c r="J21" s="209" t="s">
        <v>280</v>
      </c>
      <c r="K21" s="209"/>
      <c r="L21" s="229" t="s">
        <v>281</v>
      </c>
      <c r="M21" s="229"/>
      <c r="N21" s="107"/>
      <c r="O21" s="240"/>
      <c r="P21" s="209" t="s">
        <v>282</v>
      </c>
      <c r="Q21" s="240"/>
      <c r="R21" s="241" t="s">
        <v>155</v>
      </c>
    </row>
    <row r="22" spans="1:28" ht="10.5" customHeight="1" x14ac:dyDescent="0.25">
      <c r="A22" s="238" t="s">
        <v>284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 x14ac:dyDescent="0.25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27" t="s">
        <v>285</v>
      </c>
      <c r="B24" s="237"/>
      <c r="C24" s="237"/>
      <c r="D24" s="236" t="s">
        <v>305</v>
      </c>
      <c r="E24" s="236"/>
      <c r="F24" s="236"/>
      <c r="G24" s="236"/>
      <c r="H24" s="236"/>
      <c r="I24" s="236"/>
      <c r="J24" s="236"/>
      <c r="K24" s="242" t="s">
        <v>286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7" t="s">
        <v>260</v>
      </c>
      <c r="Q26" s="197"/>
      <c r="R26" s="76" t="s">
        <v>255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 x14ac:dyDescent="0.3">
      <c r="A28" s="184" t="s">
        <v>236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 x14ac:dyDescent="0.25">
      <c r="A29" s="296" t="s">
        <v>18</v>
      </c>
      <c r="B29" s="297"/>
      <c r="C29" s="297"/>
      <c r="D29" s="297"/>
      <c r="E29" s="297"/>
      <c r="F29" s="297"/>
      <c r="G29" s="297"/>
      <c r="H29" s="298"/>
      <c r="I29" s="187" t="s">
        <v>15</v>
      </c>
      <c r="J29" s="188"/>
      <c r="K29" s="290" t="s">
        <v>11</v>
      </c>
      <c r="L29" s="290" t="s">
        <v>16</v>
      </c>
      <c r="M29" s="187" t="s">
        <v>17</v>
      </c>
      <c r="N29" s="292"/>
      <c r="O29" s="188"/>
      <c r="P29" s="187" t="s">
        <v>13</v>
      </c>
      <c r="Q29" s="188"/>
      <c r="R29" s="294" t="s">
        <v>14</v>
      </c>
      <c r="S29" s="191" t="s">
        <v>238</v>
      </c>
      <c r="U29" s="125"/>
      <c r="V29" s="142" t="s">
        <v>308</v>
      </c>
      <c r="W29" s="143"/>
      <c r="X29" s="143"/>
      <c r="Y29" s="143"/>
      <c r="Z29" s="144"/>
      <c r="AA29" s="166" t="s">
        <v>310</v>
      </c>
      <c r="AB29" s="126"/>
    </row>
    <row r="30" spans="1:28" ht="10.5" customHeight="1" x14ac:dyDescent="0.25">
      <c r="A30" s="299" t="s">
        <v>300</v>
      </c>
      <c r="B30" s="293"/>
      <c r="C30" s="293"/>
      <c r="D30" s="293"/>
      <c r="E30" s="293"/>
      <c r="F30" s="293"/>
      <c r="G30" s="293"/>
      <c r="H30" s="190"/>
      <c r="I30" s="189"/>
      <c r="J30" s="190"/>
      <c r="K30" s="291"/>
      <c r="L30" s="291"/>
      <c r="M30" s="189"/>
      <c r="N30" s="293"/>
      <c r="O30" s="190"/>
      <c r="P30" s="189"/>
      <c r="Q30" s="190"/>
      <c r="R30" s="295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 x14ac:dyDescent="0.25">
      <c r="A31" s="251" t="s">
        <v>335</v>
      </c>
      <c r="B31" s="252"/>
      <c r="C31" s="252"/>
      <c r="D31" s="252"/>
      <c r="E31" s="252"/>
      <c r="F31" s="252"/>
      <c r="G31" s="252"/>
      <c r="H31" s="253"/>
      <c r="I31" s="192" t="s">
        <v>175</v>
      </c>
      <c r="J31" s="193"/>
      <c r="K31" s="96" t="s">
        <v>175</v>
      </c>
      <c r="L31" s="96" t="s">
        <v>332</v>
      </c>
      <c r="M31" s="192" t="s">
        <v>342</v>
      </c>
      <c r="N31" s="194"/>
      <c r="O31" s="193"/>
      <c r="P31" s="195" t="s">
        <v>343</v>
      </c>
      <c r="Q31" s="196"/>
      <c r="R31" s="97">
        <f>300*3*4</f>
        <v>3600</v>
      </c>
      <c r="S31" s="60">
        <v>42</v>
      </c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 x14ac:dyDescent="0.3">
      <c r="A32" s="251" t="s">
        <v>338</v>
      </c>
      <c r="B32" s="252"/>
      <c r="C32" s="252"/>
      <c r="D32" s="252"/>
      <c r="E32" s="252"/>
      <c r="F32" s="252"/>
      <c r="G32" s="252"/>
      <c r="H32" s="253"/>
      <c r="I32" s="192" t="s">
        <v>177</v>
      </c>
      <c r="J32" s="193"/>
      <c r="K32" s="96" t="s">
        <v>339</v>
      </c>
      <c r="L32" s="96" t="s">
        <v>340</v>
      </c>
      <c r="M32" s="192" t="s">
        <v>341</v>
      </c>
      <c r="N32" s="194"/>
      <c r="O32" s="193"/>
      <c r="P32" s="192"/>
      <c r="Q32" s="193"/>
      <c r="R32" s="97"/>
      <c r="S32" s="60">
        <v>5</v>
      </c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 x14ac:dyDescent="0.25">
      <c r="A33" s="251"/>
      <c r="B33" s="252"/>
      <c r="C33" s="252"/>
      <c r="D33" s="252"/>
      <c r="E33" s="252"/>
      <c r="F33" s="252"/>
      <c r="G33" s="252"/>
      <c r="H33" s="253"/>
      <c r="I33" s="192"/>
      <c r="J33" s="193"/>
      <c r="K33" s="96"/>
      <c r="L33" s="96"/>
      <c r="M33" s="192"/>
      <c r="N33" s="194"/>
      <c r="O33" s="193"/>
      <c r="P33" s="192"/>
      <c r="Q33" s="193"/>
      <c r="R33" s="97"/>
      <c r="S33" s="60"/>
      <c r="U33" s="125"/>
      <c r="V33" s="175" t="s">
        <v>309</v>
      </c>
      <c r="W33" s="169" t="s">
        <v>315</v>
      </c>
      <c r="X33" s="157" t="s">
        <v>311</v>
      </c>
      <c r="Y33" s="160" t="s">
        <v>312</v>
      </c>
      <c r="Z33" s="172" t="s">
        <v>313</v>
      </c>
      <c r="AA33" s="16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51"/>
      <c r="B34" s="252"/>
      <c r="C34" s="252"/>
      <c r="D34" s="252"/>
      <c r="E34" s="252"/>
      <c r="F34" s="252"/>
      <c r="G34" s="252"/>
      <c r="H34" s="253"/>
      <c r="I34" s="192"/>
      <c r="J34" s="193"/>
      <c r="K34" s="96"/>
      <c r="L34" s="96"/>
      <c r="M34" s="192"/>
      <c r="N34" s="194"/>
      <c r="O34" s="193"/>
      <c r="P34" s="192"/>
      <c r="Q34" s="193"/>
      <c r="R34" s="97"/>
      <c r="S34" s="60"/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 x14ac:dyDescent="0.3">
      <c r="A35" s="251"/>
      <c r="B35" s="252"/>
      <c r="C35" s="252"/>
      <c r="D35" s="252"/>
      <c r="E35" s="252"/>
      <c r="F35" s="252"/>
      <c r="G35" s="252"/>
      <c r="H35" s="253"/>
      <c r="I35" s="192"/>
      <c r="J35" s="193"/>
      <c r="K35" s="96"/>
      <c r="L35" s="96"/>
      <c r="M35" s="192"/>
      <c r="N35" s="194"/>
      <c r="O35" s="193"/>
      <c r="P35" s="192"/>
      <c r="Q35" s="193"/>
      <c r="R35" s="97"/>
      <c r="S35" s="60"/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 x14ac:dyDescent="0.25">
      <c r="A36" s="251"/>
      <c r="B36" s="252"/>
      <c r="C36" s="252"/>
      <c r="D36" s="252"/>
      <c r="E36" s="252"/>
      <c r="F36" s="252"/>
      <c r="G36" s="252"/>
      <c r="H36" s="253"/>
      <c r="I36" s="192"/>
      <c r="J36" s="193"/>
      <c r="K36" s="96"/>
      <c r="L36" s="96"/>
      <c r="M36" s="192"/>
      <c r="N36" s="194"/>
      <c r="O36" s="193"/>
      <c r="P36" s="192"/>
      <c r="Q36" s="193"/>
      <c r="R36" s="97"/>
      <c r="U36" s="125"/>
      <c r="V36" s="178" t="s">
        <v>320</v>
      </c>
      <c r="W36" s="140" t="s">
        <v>321</v>
      </c>
      <c r="X36" s="182" t="s">
        <v>316</v>
      </c>
      <c r="Y36" s="182" t="s">
        <v>317</v>
      </c>
      <c r="Z36" s="180" t="s">
        <v>319</v>
      </c>
      <c r="AA36" s="164"/>
      <c r="AB36" s="126"/>
    </row>
    <row r="37" spans="1:28" ht="15.75" customHeight="1" x14ac:dyDescent="0.25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 x14ac:dyDescent="0.25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 x14ac:dyDescent="0.3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318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 x14ac:dyDescent="0.3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198" t="s">
        <v>344</v>
      </c>
      <c r="B44" s="199"/>
      <c r="C44" s="199"/>
      <c r="D44" s="199"/>
      <c r="E44" s="199"/>
      <c r="F44" s="199"/>
      <c r="G44" s="199"/>
      <c r="H44" s="86"/>
      <c r="I44" s="245">
        <v>3300</v>
      </c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198"/>
      <c r="B45" s="199"/>
      <c r="C45" s="199"/>
      <c r="D45" s="199"/>
      <c r="E45" s="199"/>
      <c r="F45" s="199"/>
      <c r="G45" s="199"/>
      <c r="H45" s="86"/>
      <c r="I45" s="245"/>
      <c r="J45" s="245"/>
      <c r="K45" s="245"/>
      <c r="L45" s="245"/>
      <c r="M45" s="84"/>
      <c r="N45" s="84"/>
      <c r="O45" s="84"/>
      <c r="P45" s="254">
        <f>(I44/2)+SUM(I45:L46)+SUM(R31:R42)+P24</f>
        <v>5250</v>
      </c>
      <c r="Q45" s="254"/>
      <c r="R45" s="255"/>
    </row>
    <row r="46" spans="1:28" x14ac:dyDescent="0.25">
      <c r="A46" s="198"/>
      <c r="B46" s="199"/>
      <c r="C46" s="199"/>
      <c r="D46" s="199"/>
      <c r="E46" s="199"/>
      <c r="F46" s="199"/>
      <c r="G46" s="199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4" t="s">
        <v>298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7070</v>
      </c>
      <c r="T48" t="s">
        <v>214</v>
      </c>
    </row>
    <row r="49" spans="1:21" s="23" customFormat="1" x14ac:dyDescent="0.25">
      <c r="A49" s="323" t="s">
        <v>21</v>
      </c>
      <c r="B49" s="256"/>
      <c r="C49" s="256"/>
      <c r="D49" s="256" t="s">
        <v>22</v>
      </c>
      <c r="E49" s="256"/>
      <c r="F49" s="82"/>
      <c r="G49" s="310" t="s">
        <v>287</v>
      </c>
      <c r="H49" s="310"/>
      <c r="I49" s="310"/>
      <c r="J49" s="310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1750</v>
      </c>
      <c r="T49" s="23" t="s">
        <v>215</v>
      </c>
    </row>
    <row r="50" spans="1:21" s="23" customFormat="1" ht="14.1" customHeight="1" x14ac:dyDescent="0.25">
      <c r="A50" s="24"/>
      <c r="B50" s="201" t="s">
        <v>129</v>
      </c>
      <c r="C50" s="201"/>
      <c r="D50" s="258"/>
      <c r="E50" s="258"/>
      <c r="F50" s="25"/>
      <c r="G50" s="80"/>
      <c r="H50" s="201" t="s">
        <v>149</v>
      </c>
      <c r="I50" s="201"/>
      <c r="J50" s="201"/>
      <c r="K50" s="29">
        <v>70</v>
      </c>
      <c r="M50" s="25"/>
      <c r="N50" s="257" t="s">
        <v>132</v>
      </c>
      <c r="O50" s="257"/>
      <c r="P50" s="257"/>
      <c r="Q50" s="315"/>
      <c r="R50" s="316"/>
    </row>
    <row r="51" spans="1:21" s="23" customFormat="1" ht="14.1" customHeight="1" x14ac:dyDescent="0.25">
      <c r="A51" s="24"/>
      <c r="B51" s="201" t="s">
        <v>133</v>
      </c>
      <c r="C51" s="201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5">
        <f>50*20</f>
        <v>1000</v>
      </c>
      <c r="R51" s="316"/>
      <c r="S51" s="23">
        <f>COUNTA(A31:H42,D10)</f>
        <v>3</v>
      </c>
      <c r="U51" s="23" t="s">
        <v>314</v>
      </c>
    </row>
    <row r="52" spans="1:21" s="23" customFormat="1" ht="14.1" customHeight="1" x14ac:dyDescent="0.25">
      <c r="A52" s="24"/>
      <c r="B52" s="201" t="s">
        <v>137</v>
      </c>
      <c r="C52" s="201"/>
      <c r="D52" s="258"/>
      <c r="E52" s="258"/>
      <c r="F52" s="25"/>
      <c r="G52" s="80"/>
      <c r="H52" s="8" t="s">
        <v>171</v>
      </c>
      <c r="I52" s="8"/>
      <c r="K52" s="29"/>
      <c r="M52" s="25"/>
      <c r="N52" s="257" t="s">
        <v>140</v>
      </c>
      <c r="O52" s="257"/>
      <c r="P52" s="257"/>
      <c r="Q52" s="315">
        <f>100*30</f>
        <v>3000</v>
      </c>
      <c r="R52" s="316"/>
    </row>
    <row r="53" spans="1:21" s="23" customFormat="1" ht="14.1" customHeight="1" x14ac:dyDescent="0.25">
      <c r="A53" s="24"/>
      <c r="B53" s="201" t="s">
        <v>162</v>
      </c>
      <c r="C53" s="201"/>
      <c r="D53" s="258"/>
      <c r="E53" s="258"/>
      <c r="F53" s="8"/>
      <c r="G53" s="8"/>
      <c r="H53" s="8" t="s">
        <v>162</v>
      </c>
      <c r="I53" s="8"/>
      <c r="K53" s="42"/>
      <c r="M53" s="25"/>
      <c r="N53" s="257" t="s">
        <v>163</v>
      </c>
      <c r="O53" s="257"/>
      <c r="P53" s="257"/>
      <c r="Q53" s="315">
        <v>3000</v>
      </c>
      <c r="R53" s="316"/>
      <c r="S53" s="23" t="s">
        <v>346</v>
      </c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5"/>
      <c r="R54" s="316"/>
    </row>
    <row r="55" spans="1:21" s="23" customFormat="1" ht="14.1" customHeight="1" x14ac:dyDescent="0.25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1" t="s">
        <v>143</v>
      </c>
      <c r="O55" s="201"/>
      <c r="P55" s="201"/>
      <c r="Q55" s="315"/>
      <c r="R55" s="316"/>
    </row>
    <row r="56" spans="1:21" s="23" customFormat="1" ht="14.1" customHeight="1" x14ac:dyDescent="0.25">
      <c r="A56" s="24"/>
      <c r="B56" s="201" t="s">
        <v>129</v>
      </c>
      <c r="C56" s="201"/>
      <c r="D56" s="258"/>
      <c r="E56" s="258"/>
      <c r="F56" s="25"/>
      <c r="G56" s="201" t="s">
        <v>144</v>
      </c>
      <c r="H56" s="201"/>
      <c r="I56" s="322" t="s">
        <v>345</v>
      </c>
      <c r="J56" s="322"/>
      <c r="K56" s="322"/>
      <c r="L56" s="322"/>
      <c r="M56" s="25"/>
      <c r="N56" s="201" t="s">
        <v>164</v>
      </c>
      <c r="O56" s="201"/>
      <c r="P56" s="201"/>
      <c r="Q56" s="315"/>
      <c r="R56" s="316"/>
    </row>
    <row r="57" spans="1:21" s="23" customFormat="1" ht="14.1" customHeight="1" x14ac:dyDescent="0.25">
      <c r="A57" s="24"/>
      <c r="B57" s="201" t="s">
        <v>137</v>
      </c>
      <c r="C57" s="201"/>
      <c r="D57" s="258"/>
      <c r="E57" s="258"/>
      <c r="F57" s="25"/>
      <c r="G57" s="201" t="s">
        <v>145</v>
      </c>
      <c r="H57" s="201"/>
      <c r="I57" s="322"/>
      <c r="J57" s="322"/>
      <c r="K57" s="322"/>
      <c r="L57" s="322"/>
      <c r="M57" s="25"/>
      <c r="N57" s="201" t="s">
        <v>288</v>
      </c>
      <c r="O57" s="201"/>
      <c r="P57" s="201"/>
      <c r="Q57" s="315"/>
      <c r="R57" s="316"/>
    </row>
    <row r="58" spans="1:21" s="23" customFormat="1" ht="14.1" customHeight="1" x14ac:dyDescent="0.25">
      <c r="A58" s="24"/>
      <c r="B58" s="201" t="s">
        <v>147</v>
      </c>
      <c r="C58" s="201"/>
      <c r="D58" s="258"/>
      <c r="E58" s="258"/>
      <c r="F58" s="25"/>
      <c r="G58" s="201" t="s">
        <v>146</v>
      </c>
      <c r="H58" s="201"/>
      <c r="I58" s="322"/>
      <c r="J58" s="322"/>
      <c r="K58" s="322"/>
      <c r="L58" s="322"/>
      <c r="M58" s="25"/>
      <c r="N58" s="201" t="s">
        <v>162</v>
      </c>
      <c r="O58" s="201"/>
      <c r="P58" s="201"/>
      <c r="Q58" s="315"/>
      <c r="R58" s="316"/>
    </row>
    <row r="59" spans="1:21" s="23" customFormat="1" ht="14.1" customHeight="1" x14ac:dyDescent="0.25">
      <c r="A59" s="24"/>
      <c r="B59" s="265" t="s">
        <v>148</v>
      </c>
      <c r="C59" s="265"/>
      <c r="D59" s="258"/>
      <c r="E59" s="258"/>
      <c r="F59" s="25"/>
      <c r="G59" s="201" t="s">
        <v>165</v>
      </c>
      <c r="H59" s="201"/>
      <c r="I59" s="322"/>
      <c r="J59" s="322"/>
      <c r="K59" s="322"/>
      <c r="L59" s="322"/>
      <c r="M59" s="8"/>
      <c r="N59" s="8"/>
      <c r="O59" s="8"/>
      <c r="P59" s="8"/>
      <c r="Q59" s="315"/>
      <c r="R59" s="316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9" t="s">
        <v>289</v>
      </c>
      <c r="B61" s="320"/>
      <c r="C61" s="320"/>
      <c r="D61" s="320"/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1"/>
    </row>
    <row r="62" spans="1:21" x14ac:dyDescent="0.25">
      <c r="A62" s="16" t="s">
        <v>27</v>
      </c>
      <c r="B62" s="119"/>
      <c r="C62" s="119"/>
      <c r="D62" s="120"/>
      <c r="E62" s="120"/>
      <c r="F62" s="138" t="s">
        <v>355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7" t="s">
        <v>166</v>
      </c>
      <c r="C63" s="317"/>
      <c r="D63" s="317"/>
      <c r="E63" s="317"/>
      <c r="F63" s="139"/>
      <c r="G63" s="139"/>
      <c r="H63" s="139"/>
      <c r="I63" s="139"/>
      <c r="J63" s="25"/>
      <c r="K63" s="318" t="s">
        <v>167</v>
      </c>
      <c r="L63" s="318"/>
      <c r="M63" s="318"/>
      <c r="N63" s="263"/>
      <c r="O63" s="263"/>
      <c r="P63" s="263"/>
      <c r="Q63" s="101"/>
      <c r="R63" s="121"/>
    </row>
    <row r="64" spans="1:21" s="23" customFormat="1" ht="12.75" customHeight="1" x14ac:dyDescent="0.25">
      <c r="A64" s="24"/>
      <c r="B64" s="265" t="s">
        <v>168</v>
      </c>
      <c r="C64" s="265"/>
      <c r="D64" s="265"/>
      <c r="E64" s="265"/>
      <c r="F64" s="263"/>
      <c r="G64" s="263"/>
      <c r="H64" s="263"/>
      <c r="I64" s="263"/>
      <c r="J64" s="25"/>
      <c r="K64" s="265" t="s">
        <v>169</v>
      </c>
      <c r="L64" s="265"/>
      <c r="M64" s="265"/>
      <c r="N64" s="264"/>
      <c r="O64" s="264"/>
      <c r="P64" s="264"/>
      <c r="Q64" s="101"/>
      <c r="R64" s="121"/>
    </row>
    <row r="65" spans="1:19" s="23" customFormat="1" ht="12.75" customHeight="1" x14ac:dyDescent="0.25">
      <c r="A65" s="24"/>
      <c r="B65" s="265" t="s">
        <v>170</v>
      </c>
      <c r="C65" s="265"/>
      <c r="D65" s="265"/>
      <c r="E65" s="265"/>
      <c r="F65" s="264"/>
      <c r="G65" s="264"/>
      <c r="H65" s="264"/>
      <c r="I65" s="264"/>
      <c r="J65" s="25"/>
      <c r="K65" s="265" t="s">
        <v>158</v>
      </c>
      <c r="L65" s="265"/>
      <c r="M65" s="265"/>
      <c r="N65" s="264" t="s">
        <v>351</v>
      </c>
      <c r="O65" s="264"/>
      <c r="P65" s="264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301</v>
      </c>
      <c r="B68" s="84"/>
      <c r="C68" s="199" t="str">
        <f>G6</f>
        <v>TANDAAN, ISACAR JR.</v>
      </c>
      <c r="D68" s="199"/>
      <c r="E68" s="199"/>
      <c r="F68" s="199"/>
      <c r="G68" s="199"/>
      <c r="H68" s="285" t="s">
        <v>302</v>
      </c>
      <c r="I68" s="285"/>
      <c r="J68" s="285"/>
      <c r="K68" s="285"/>
      <c r="L68" s="285"/>
      <c r="M68" s="285"/>
      <c r="N68" s="285"/>
      <c r="O68" s="285"/>
      <c r="P68" s="285"/>
      <c r="Q68" s="122"/>
      <c r="R68" s="18"/>
    </row>
    <row r="69" spans="1:19" ht="32.25" customHeight="1" x14ac:dyDescent="0.25">
      <c r="A69" s="286" t="s">
        <v>303</v>
      </c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  <c r="P69" s="287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4" t="str">
        <f>C68</f>
        <v>TANDAAN, ISACAR JR.</v>
      </c>
      <c r="G70" s="314"/>
      <c r="H70" s="314"/>
      <c r="I70" s="314"/>
      <c r="J70" s="314"/>
      <c r="K70" s="314"/>
      <c r="L70" s="314"/>
      <c r="M70" s="84"/>
      <c r="N70" s="84"/>
      <c r="O70" s="84"/>
      <c r="P70" s="84"/>
      <c r="Q70" s="122"/>
      <c r="R70" s="18"/>
    </row>
    <row r="71" spans="1:19" x14ac:dyDescent="0.25">
      <c r="A71" s="313" t="s">
        <v>291</v>
      </c>
      <c r="B71" s="285"/>
      <c r="C71" s="285"/>
      <c r="D71" s="285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1" t="s">
        <v>297</v>
      </c>
      <c r="R72" s="312"/>
    </row>
    <row r="73" spans="1:19" ht="12" customHeight="1" thickBot="1" x14ac:dyDescent="0.3">
      <c r="A73" s="184" t="s">
        <v>290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19" x14ac:dyDescent="0.25">
      <c r="A74" s="274" t="s">
        <v>356</v>
      </c>
      <c r="B74" s="275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6"/>
      <c r="S74" s="151" t="str">
        <f>AA33</f>
        <v>C3</v>
      </c>
    </row>
    <row r="75" spans="1:19" ht="15" customHeight="1" x14ac:dyDescent="0.25">
      <c r="A75" s="277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  <c r="S75" s="152"/>
    </row>
    <row r="76" spans="1:19" x14ac:dyDescent="0.25">
      <c r="A76" s="277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9"/>
      <c r="S76" s="152"/>
    </row>
    <row r="77" spans="1:19" ht="41.25" customHeight="1" thickBot="1" x14ac:dyDescent="0.3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9"/>
      <c r="S77" s="153"/>
    </row>
    <row r="78" spans="1:19" ht="12" customHeight="1" thickBot="1" x14ac:dyDescent="0.3">
      <c r="A78" s="184" t="s">
        <v>292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19" ht="15.75" customHeight="1" thickBot="1" x14ac:dyDescent="0.3">
      <c r="A79" s="269" t="s">
        <v>299</v>
      </c>
      <c r="B79" s="270"/>
      <c r="C79" s="270"/>
      <c r="D79" s="270"/>
      <c r="E79" s="270"/>
      <c r="F79" s="270"/>
      <c r="G79" s="270"/>
      <c r="H79" s="271"/>
      <c r="I79" s="269" t="s">
        <v>293</v>
      </c>
      <c r="J79" s="270"/>
      <c r="K79" s="270"/>
      <c r="L79" s="271"/>
      <c r="M79" s="269" t="s">
        <v>294</v>
      </c>
      <c r="N79" s="270"/>
      <c r="O79" s="271"/>
      <c r="P79" s="266" t="s">
        <v>304</v>
      </c>
      <c r="Q79" s="267"/>
      <c r="R79" s="268"/>
    </row>
    <row r="80" spans="1:19" ht="15.75" customHeight="1" x14ac:dyDescent="0.25">
      <c r="A80" s="85">
        <v>1</v>
      </c>
      <c r="B80" s="281" t="s">
        <v>324</v>
      </c>
      <c r="C80" s="281"/>
      <c r="D80" s="281"/>
      <c r="E80" s="281"/>
      <c r="F80" s="281"/>
      <c r="G80" s="281"/>
      <c r="H80" s="281"/>
      <c r="I80" s="324">
        <v>218.4</v>
      </c>
      <c r="J80" s="324"/>
      <c r="K80" s="324"/>
      <c r="L80" s="324"/>
      <c r="M80" s="281" t="s">
        <v>352</v>
      </c>
      <c r="N80" s="281"/>
      <c r="O80" s="281"/>
      <c r="P80" s="272" t="s">
        <v>325</v>
      </c>
      <c r="Q80" s="272"/>
      <c r="R80" s="273"/>
    </row>
    <row r="81" spans="1:18" ht="15.75" customHeight="1" x14ac:dyDescent="0.25">
      <c r="A81" s="85">
        <v>2</v>
      </c>
      <c r="B81" s="281" t="s">
        <v>324</v>
      </c>
      <c r="C81" s="281"/>
      <c r="D81" s="281"/>
      <c r="E81" s="281"/>
      <c r="F81" s="281"/>
      <c r="G81" s="281"/>
      <c r="H81" s="281"/>
      <c r="I81" s="280">
        <v>400</v>
      </c>
      <c r="J81" s="280"/>
      <c r="K81" s="280"/>
      <c r="L81" s="280"/>
      <c r="M81" s="282" t="s">
        <v>353</v>
      </c>
      <c r="N81" s="282"/>
      <c r="O81" s="282"/>
      <c r="P81" s="283" t="s">
        <v>325</v>
      </c>
      <c r="Q81" s="283"/>
      <c r="R81" s="284"/>
    </row>
    <row r="82" spans="1:18" ht="15.75" customHeight="1" x14ac:dyDescent="0.25">
      <c r="A82" s="85">
        <v>3</v>
      </c>
      <c r="B82" s="282" t="s">
        <v>324</v>
      </c>
      <c r="C82" s="282"/>
      <c r="D82" s="282"/>
      <c r="E82" s="282"/>
      <c r="F82" s="282"/>
      <c r="G82" s="282"/>
      <c r="H82" s="282"/>
      <c r="I82" s="280">
        <v>100</v>
      </c>
      <c r="J82" s="280"/>
      <c r="K82" s="280"/>
      <c r="L82" s="280"/>
      <c r="M82" s="282" t="s">
        <v>354</v>
      </c>
      <c r="N82" s="282"/>
      <c r="O82" s="282"/>
      <c r="P82" s="283" t="s">
        <v>325</v>
      </c>
      <c r="Q82" s="283"/>
      <c r="R82" s="284"/>
    </row>
    <row r="83" spans="1:18" ht="15.75" customHeight="1" x14ac:dyDescent="0.25">
      <c r="A83" s="85">
        <v>4</v>
      </c>
      <c r="B83" s="282"/>
      <c r="C83" s="282"/>
      <c r="D83" s="282"/>
      <c r="E83" s="282"/>
      <c r="F83" s="282"/>
      <c r="G83" s="282"/>
      <c r="H83" s="282"/>
      <c r="I83" s="280"/>
      <c r="J83" s="280"/>
      <c r="K83" s="280"/>
      <c r="L83" s="280"/>
      <c r="M83" s="282"/>
      <c r="N83" s="282"/>
      <c r="O83" s="282"/>
      <c r="P83" s="283"/>
      <c r="Q83" s="283"/>
      <c r="R83" s="284"/>
    </row>
    <row r="84" spans="1:18" ht="15.75" customHeight="1" x14ac:dyDescent="0.25">
      <c r="A84" s="85">
        <v>5</v>
      </c>
      <c r="B84" s="282"/>
      <c r="C84" s="282"/>
      <c r="D84" s="282"/>
      <c r="E84" s="282"/>
      <c r="F84" s="282"/>
      <c r="G84" s="282"/>
      <c r="H84" s="282"/>
      <c r="I84" s="280"/>
      <c r="J84" s="280"/>
      <c r="K84" s="280"/>
      <c r="L84" s="280"/>
      <c r="M84" s="282"/>
      <c r="N84" s="282"/>
      <c r="O84" s="282"/>
      <c r="P84" s="283"/>
      <c r="Q84" s="283"/>
      <c r="R84" s="284"/>
    </row>
    <row r="85" spans="1:18" ht="3" customHeight="1" x14ac:dyDescent="0.25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295</v>
      </c>
      <c r="L86" s="332"/>
      <c r="M86" s="332"/>
      <c r="N86" s="84"/>
      <c r="O86" s="84"/>
      <c r="P86" s="84"/>
      <c r="Q86" s="84"/>
      <c r="R86" s="14"/>
    </row>
    <row r="87" spans="1:18" ht="12" customHeight="1" x14ac:dyDescent="0.25">
      <c r="A87" s="331"/>
      <c r="B87" s="332"/>
      <c r="C87" s="332"/>
      <c r="D87" s="336" t="s">
        <v>357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5" t="s">
        <v>348</v>
      </c>
      <c r="O87" s="326"/>
      <c r="P87" s="326"/>
      <c r="Q87" s="326"/>
      <c r="R87" s="327"/>
    </row>
    <row r="88" spans="1:18" ht="12" customHeight="1" thickBot="1" x14ac:dyDescent="0.3">
      <c r="A88" s="333"/>
      <c r="B88" s="334"/>
      <c r="C88" s="334"/>
      <c r="D88" s="335" t="s">
        <v>322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8" t="s">
        <v>349</v>
      </c>
      <c r="O88" s="329"/>
      <c r="P88" s="329"/>
      <c r="Q88" s="329"/>
      <c r="R88" s="330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6" zoomScaleNormal="100" zoomScaleSheetLayoutView="100" zoomScalePageLayoutView="115" workbookViewId="0">
      <selection activeCell="A57" sqref="A57:BB5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 x14ac:dyDescent="0.25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172</v>
      </c>
      <c r="AC2" s="540"/>
      <c r="AD2" s="540"/>
      <c r="AE2" s="541"/>
      <c r="AF2" s="539" t="s">
        <v>173</v>
      </c>
      <c r="AG2" s="540"/>
      <c r="AH2" s="540"/>
      <c r="AI2" s="541"/>
      <c r="AJ2" s="578" t="s">
        <v>212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 x14ac:dyDescent="0.25">
      <c r="A3" s="432">
        <f>'UNIFIED INTAKE'!F5</f>
        <v>45471</v>
      </c>
      <c r="B3" s="433"/>
      <c r="C3" s="433"/>
      <c r="D3" s="434"/>
      <c r="E3" s="435">
        <v>45367</v>
      </c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33359</v>
      </c>
      <c r="AK3" s="420"/>
      <c r="AL3" s="420"/>
      <c r="AM3" s="420"/>
      <c r="AN3" s="420"/>
      <c r="AO3" s="420"/>
      <c r="AP3" s="420"/>
      <c r="AQ3" s="420"/>
      <c r="AR3" s="421"/>
      <c r="AS3" s="438" t="s">
        <v>327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 x14ac:dyDescent="0.25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 t="s">
        <v>328</v>
      </c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 x14ac:dyDescent="0.25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 x14ac:dyDescent="0.25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 x14ac:dyDescent="0.25">
      <c r="A7" s="441" t="s">
        <v>174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 x14ac:dyDescent="0.25">
      <c r="A8" s="444" t="str">
        <f>IF('UNIFIED INTAKE'!G6=0,"",'UNIFIED INTAKE'!G6)</f>
        <v>TANDAAN, ISACAR JR.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SPOUSE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9915249358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 x14ac:dyDescent="0.25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 x14ac:dyDescent="0.25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 x14ac:dyDescent="0.25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 x14ac:dyDescent="0.25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35</v>
      </c>
      <c r="AI12" s="420"/>
      <c r="AJ12" s="421"/>
      <c r="AK12" s="422" t="str">
        <f>IF('UNIFIED INTAKE'!R10=0,"",'UNIFIED INTAKE'!R10)</f>
        <v>FEMALE</v>
      </c>
      <c r="AL12" s="420"/>
      <c r="AM12" s="420"/>
      <c r="AN12" s="379" t="s">
        <v>175</v>
      </c>
      <c r="AO12" s="380"/>
      <c r="AP12" s="380"/>
      <c r="AQ12" s="380"/>
      <c r="AR12" s="381"/>
      <c r="AS12" s="398" t="s">
        <v>177</v>
      </c>
      <c r="AT12" s="398"/>
      <c r="AU12" s="398"/>
      <c r="AV12" s="398"/>
      <c r="AW12" s="465"/>
      <c r="AX12" s="466" t="s">
        <v>176</v>
      </c>
      <c r="AY12" s="398"/>
      <c r="AZ12" s="398"/>
      <c r="BA12" s="398"/>
      <c r="BB12" s="399"/>
    </row>
    <row r="13" spans="1:54" ht="15" customHeight="1" x14ac:dyDescent="0.25">
      <c r="A13" s="526" t="str">
        <f>IF('UNIFIED INTAKE'!D10=0,"",'UNIFIED INTAKE'!D10)</f>
        <v>TANDAAN, MARISSA CAPISTRANO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 x14ac:dyDescent="0.25">
      <c r="A14" s="413" t="s">
        <v>178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 x14ac:dyDescent="0.25">
      <c r="A15" s="523">
        <f>'UNIFIED INTAKE'!A12:D12</f>
        <v>32325</v>
      </c>
      <c r="B15" s="524"/>
      <c r="C15" s="525"/>
      <c r="D15" s="526" t="str">
        <f>IF('UNIFIED INTAKE'!M12=0,"",'UNIFIED INTAKE'!M12)</f>
        <v>CABUSAO, CAMARINES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159</v>
      </c>
      <c r="R15" s="581"/>
      <c r="S15" s="581"/>
      <c r="T15" s="34"/>
      <c r="U15" s="529" t="s">
        <v>179</v>
      </c>
      <c r="V15" s="529"/>
      <c r="W15" s="529"/>
      <c r="X15" s="529"/>
      <c r="Y15" s="529"/>
      <c r="Z15" s="529"/>
      <c r="AA15" s="575"/>
      <c r="AB15" s="575"/>
      <c r="AC15" s="529" t="s">
        <v>160</v>
      </c>
      <c r="AD15" s="529"/>
      <c r="AE15" s="529"/>
      <c r="AF15" s="34"/>
      <c r="AG15" s="39" t="s">
        <v>180</v>
      </c>
      <c r="AH15" s="39"/>
      <c r="AI15" s="34"/>
      <c r="AJ15" s="39"/>
      <c r="AK15" s="34"/>
      <c r="AL15" s="34"/>
      <c r="AM15" s="575"/>
      <c r="AN15" s="575"/>
      <c r="AO15" s="529" t="s">
        <v>181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 x14ac:dyDescent="0.25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182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 x14ac:dyDescent="0.25">
      <c r="A17" s="592" t="str">
        <f>IF('UNIFIED INTAKE'!E14=0,"",'UNIFIED INTAKE'!E14)</f>
        <v>PATAG, LIBMANAN, CAMARINES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PATAG, LIBMANAN, CAMARINES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183</v>
      </c>
      <c r="AG17" s="402"/>
      <c r="AH17" s="402"/>
      <c r="AI17" s="402" t="s">
        <v>184</v>
      </c>
      <c r="AJ17" s="402"/>
      <c r="AK17" s="402"/>
      <c r="AL17" s="402"/>
      <c r="AM17" s="568" t="s">
        <v>185</v>
      </c>
      <c r="AN17" s="568"/>
      <c r="AO17" s="568"/>
      <c r="AP17" s="568"/>
      <c r="AQ17" s="31"/>
      <c r="AR17" s="402" t="s">
        <v>186</v>
      </c>
      <c r="AS17" s="402"/>
      <c r="AT17" s="402"/>
      <c r="AU17" s="568" t="s">
        <v>187</v>
      </c>
      <c r="AV17" s="568"/>
      <c r="AW17" s="568"/>
      <c r="AX17" s="568"/>
      <c r="AY17" s="568" t="s">
        <v>188</v>
      </c>
      <c r="AZ17" s="568"/>
      <c r="BA17" s="568"/>
      <c r="BB17" s="568"/>
    </row>
    <row r="18" spans="1:84" ht="16.5" customHeight="1" x14ac:dyDescent="0.25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 x14ac:dyDescent="0.25">
      <c r="A19" s="402" t="s">
        <v>189</v>
      </c>
      <c r="B19" s="402"/>
      <c r="C19" s="584" t="s">
        <v>13</v>
      </c>
      <c r="D19" s="584"/>
      <c r="E19" s="584"/>
      <c r="F19" s="584"/>
      <c r="G19" s="584"/>
      <c r="H19" s="520" t="s">
        <v>190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192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191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 x14ac:dyDescent="0.25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 x14ac:dyDescent="0.25">
      <c r="A21" s="413" t="s">
        <v>193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 x14ac:dyDescent="0.25">
      <c r="A22" s="379" t="s">
        <v>194</v>
      </c>
      <c r="B22" s="381"/>
      <c r="C22" s="379" t="s">
        <v>196</v>
      </c>
      <c r="D22" s="380"/>
      <c r="E22" s="381"/>
      <c r="F22" s="379" t="s">
        <v>157</v>
      </c>
      <c r="G22" s="380"/>
      <c r="H22" s="380"/>
      <c r="I22" s="380"/>
      <c r="J22" s="381"/>
      <c r="K22" s="379" t="s">
        <v>197</v>
      </c>
      <c r="L22" s="380"/>
      <c r="M22" s="380"/>
      <c r="N22" s="380"/>
      <c r="O22" s="380"/>
      <c r="P22" s="380"/>
      <c r="Q22" s="381"/>
      <c r="R22" s="379" t="s">
        <v>198</v>
      </c>
      <c r="S22" s="380"/>
      <c r="T22" s="380"/>
      <c r="U22" s="381"/>
      <c r="V22" s="403" t="s">
        <v>156</v>
      </c>
      <c r="W22" s="404"/>
      <c r="X22" s="404"/>
      <c r="Y22" s="404"/>
      <c r="Z22" s="404"/>
      <c r="AA22" s="405"/>
      <c r="AB22" s="403" t="s">
        <v>199</v>
      </c>
      <c r="AC22" s="404"/>
      <c r="AD22" s="404"/>
      <c r="AE22" s="404"/>
      <c r="AF22" s="405"/>
      <c r="AG22" s="403" t="s">
        <v>200</v>
      </c>
      <c r="AH22" s="404"/>
      <c r="AI22" s="404"/>
      <c r="AJ22" s="404"/>
      <c r="AK22" s="404"/>
      <c r="AL22" s="405"/>
      <c r="AM22" s="403" t="s">
        <v>195</v>
      </c>
      <c r="AN22" s="404"/>
      <c r="AO22" s="404"/>
      <c r="AP22" s="404"/>
      <c r="AQ22" s="404"/>
      <c r="AR22" s="404"/>
      <c r="AS22" s="405"/>
      <c r="AT22" s="402" t="s">
        <v>161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 x14ac:dyDescent="0.25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201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 x14ac:dyDescent="0.25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 x14ac:dyDescent="0.25">
      <c r="A26" s="382" t="str">
        <f>IF('UNIFIED INTAKE'!A31=0,"",'UNIFIED INTAKE'!A31)</f>
        <v>TANDAAN, ISACAR JR.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>
        <f>IF('UNIFIED INTAKE'!S31=0,"",'UNIFIED INTAKE'!S31)</f>
        <v>42</v>
      </c>
      <c r="L26" s="386"/>
      <c r="M26" s="386"/>
      <c r="N26" s="387"/>
      <c r="O26" s="385" t="str">
        <f>IF('UNIFIED INTAKE'!K31=0,"",'UNIFIED INTAKE'!K31)</f>
        <v>M</v>
      </c>
      <c r="P26" s="386"/>
      <c r="Q26" s="386"/>
      <c r="R26" s="386"/>
      <c r="S26" s="387"/>
      <c r="T26" s="385" t="str">
        <f>IF('UNIFIED INTAKE'!L31=0,"",'UNIFIED INTAKE'!L31)</f>
        <v>SPOUSE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HS GRADUATE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RICE FARM LABORER</v>
      </c>
      <c r="AK26" s="386"/>
      <c r="AL26" s="386"/>
      <c r="AM26" s="386"/>
      <c r="AN26" s="386"/>
      <c r="AO26" s="386"/>
      <c r="AP26" s="386"/>
      <c r="AQ26" s="387"/>
      <c r="AR26" s="388">
        <f>IF('UNIFIED INTAKE'!R31=0,"",'UNIFIED INTAKE'!R31)</f>
        <v>3600</v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 x14ac:dyDescent="0.25">
      <c r="A27" s="382" t="str">
        <f>IF('UNIFIED INTAKE'!A32=0,"",'UNIFIED INTAKE'!A32)</f>
        <v>TANDAAN, ELAINE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>
        <f>IF('UNIFIED INTAKE'!S32=0,"",'UNIFIED INTAKE'!S32)</f>
        <v>5</v>
      </c>
      <c r="L27" s="386"/>
      <c r="M27" s="386"/>
      <c r="N27" s="387"/>
      <c r="O27" s="385" t="str">
        <f>IF('UNIFIED INTAKE'!K32=0,"",'UNIFIED INTAKE'!K32)</f>
        <v>S</v>
      </c>
      <c r="P27" s="386"/>
      <c r="Q27" s="386"/>
      <c r="R27" s="386"/>
      <c r="S27" s="387"/>
      <c r="T27" s="385" t="str">
        <f>IF('UNIFIED INTAKE'!L32=0,"",'UNIFIED INTAKE'!L32)</f>
        <v>DAUGHTER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>DAYCARE (INS)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/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 x14ac:dyDescent="0.25">
      <c r="A28" s="382" t="str">
        <f>IF('UNIFIED INTAKE'!A33=0,"",'UNIFIED INTAKE'!A33)</f>
        <v/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/>
      </c>
      <c r="P28" s="386"/>
      <c r="Q28" s="386"/>
      <c r="R28" s="386"/>
      <c r="S28" s="387"/>
      <c r="T28" s="385" t="str">
        <f>IF('UNIFIED INTAKE'!L33=0,"",'UNIFIED INTAKE'!L33)</f>
        <v/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/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/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 x14ac:dyDescent="0.25">
      <c r="A29" s="382" t="str">
        <f>IF('UNIFIED INTAKE'!A34=0,"",'UNIFIED INTAKE'!A34)</f>
        <v/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/>
      </c>
      <c r="P29" s="386"/>
      <c r="Q29" s="386"/>
      <c r="R29" s="386"/>
      <c r="S29" s="387"/>
      <c r="T29" s="385" t="str">
        <f>IF('UNIFIED INTAKE'!L34=0,"",'UNIFIED INTAKE'!L34)</f>
        <v/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/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 x14ac:dyDescent="0.25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 x14ac:dyDescent="0.25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 x14ac:dyDescent="0.25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 x14ac:dyDescent="0.25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 x14ac:dyDescent="0.25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 x14ac:dyDescent="0.25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 x14ac:dyDescent="0.25">
      <c r="A36" s="391" t="s">
        <v>202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204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203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 x14ac:dyDescent="0.25">
      <c r="A37" s="451" t="str">
        <f>IF('UNIFIED INTAKE'!A44=0,"",'UNIFIED INTAKE'!A44)</f>
        <v>CCT 4PS</v>
      </c>
      <c r="B37" s="452"/>
      <c r="C37" s="452"/>
      <c r="D37" s="452"/>
      <c r="E37" s="452"/>
      <c r="F37" s="452"/>
      <c r="G37" s="452"/>
      <c r="H37" s="452"/>
      <c r="I37" s="450">
        <f>IF('UNIFIED INTAKE'!I44=0,"",'UNIFIED INTAKE'!I44)</f>
        <v>3300</v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>
        <v>2</v>
      </c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5250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>
        <f>AD37/T37</f>
        <v>2625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 x14ac:dyDescent="0.25">
      <c r="A38" s="451" t="str">
        <f>IF('UNIFIED INTAKE'!A45=0,"",'UNIFIED INTAKE'!A45)</f>
        <v/>
      </c>
      <c r="B38" s="452"/>
      <c r="C38" s="452"/>
      <c r="D38" s="452"/>
      <c r="E38" s="452"/>
      <c r="F38" s="452"/>
      <c r="G38" s="452"/>
      <c r="H38" s="452"/>
      <c r="I38" s="450" t="str">
        <f>IF('UNIFIED INTAKE'!I45=0,"",'UNIFIED INTAKE'!I45)</f>
        <v/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 x14ac:dyDescent="0.25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 x14ac:dyDescent="0.25">
      <c r="A40" s="458" t="s">
        <v>205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 x14ac:dyDescent="0.25">
      <c r="A41" s="441" t="s">
        <v>206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 x14ac:dyDescent="0.25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70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 t="str">
        <f>'UNIFIED INTAKE'!I56</f>
        <v>JETMATIC PUMP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 x14ac:dyDescent="0.25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 x14ac:dyDescent="0.25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171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 x14ac:dyDescent="0.25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162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 x14ac:dyDescent="0.25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 x14ac:dyDescent="0.25">
      <c r="A47" s="468">
        <f>IF('UNIFIED INTAKE'!Q52="","",'UNIFIED INTAKE'!Q52)</f>
        <v>3000</v>
      </c>
      <c r="B47" s="468"/>
      <c r="C47" s="468"/>
      <c r="D47" s="468"/>
      <c r="E47" s="468"/>
      <c r="F47" s="468"/>
      <c r="G47" s="468"/>
      <c r="H47" s="469">
        <f>IF('UNIFIED INTAKE'!Q51="","",'UNIFIED INTAKE'!Q51)</f>
        <v>1000</v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 x14ac:dyDescent="0.25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162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209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 x14ac:dyDescent="0.25">
      <c r="A49" s="470" t="str">
        <f>IF('UNIFIED INTAKE'!Q50="","",'UNIFIED INTAKE'!Q50)</f>
        <v/>
      </c>
      <c r="B49" s="470"/>
      <c r="C49" s="470"/>
      <c r="D49" s="470"/>
      <c r="E49" s="470">
        <f>IF('UNIFIED INTAKE'!Q53="","",'UNIFIED INTAKE'!Q53)</f>
        <v>3000</v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5250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 x14ac:dyDescent="0.25">
      <c r="A50" s="462" t="s">
        <v>210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 x14ac:dyDescent="0.25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 x14ac:dyDescent="0.25">
      <c r="A52" s="533" t="s">
        <v>326</v>
      </c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 x14ac:dyDescent="0.25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 x14ac:dyDescent="0.25">
      <c r="A54" s="533" t="s">
        <v>329</v>
      </c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 t="s">
        <v>305</v>
      </c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 x14ac:dyDescent="0.25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 x14ac:dyDescent="0.25">
      <c r="A56" s="535" t="s">
        <v>330</v>
      </c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 t="s">
        <v>305</v>
      </c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 x14ac:dyDescent="0.25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 x14ac:dyDescent="0.25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 x14ac:dyDescent="0.25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 x14ac:dyDescent="0.25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 x14ac:dyDescent="0.25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 x14ac:dyDescent="0.25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 x14ac:dyDescent="0.25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 x14ac:dyDescent="0.25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 x14ac:dyDescent="0.25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 x14ac:dyDescent="0.25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 x14ac:dyDescent="0.25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 x14ac:dyDescent="0.25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 x14ac:dyDescent="0.25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 x14ac:dyDescent="0.25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 x14ac:dyDescent="0.25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 x14ac:dyDescent="0.25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 x14ac:dyDescent="0.25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 x14ac:dyDescent="0.25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 x14ac:dyDescent="0.25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 x14ac:dyDescent="0.25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 x14ac:dyDescent="0.25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 x14ac:dyDescent="0.25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 x14ac:dyDescent="0.25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 x14ac:dyDescent="0.25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 x14ac:dyDescent="0.25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 x14ac:dyDescent="0.25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 x14ac:dyDescent="0.25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 x14ac:dyDescent="0.25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 x14ac:dyDescent="0.25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 x14ac:dyDescent="0.25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 x14ac:dyDescent="0.25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 x14ac:dyDescent="0.25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 x14ac:dyDescent="0.25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 x14ac:dyDescent="0.25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 x14ac:dyDescent="0.25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 x14ac:dyDescent="0.25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 x14ac:dyDescent="0.25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 x14ac:dyDescent="0.25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 x14ac:dyDescent="0.25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 x14ac:dyDescent="0.25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 x14ac:dyDescent="0.25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 x14ac:dyDescent="0.25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 x14ac:dyDescent="0.25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 x14ac:dyDescent="0.25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 x14ac:dyDescent="0.25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 x14ac:dyDescent="0.25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 x14ac:dyDescent="0.25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 x14ac:dyDescent="0.25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 x14ac:dyDescent="0.25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 x14ac:dyDescent="0.25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 x14ac:dyDescent="0.25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 x14ac:dyDescent="0.25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 x14ac:dyDescent="0.25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 x14ac:dyDescent="0.25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 x14ac:dyDescent="0.25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 x14ac:dyDescent="0.25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 x14ac:dyDescent="0.25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 x14ac:dyDescent="0.25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 x14ac:dyDescent="0.25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 x14ac:dyDescent="0.25">
      <c r="A116" s="340" t="str">
        <f>'UNIFIED INTAKE'!A74</f>
        <v>PATIENT IS CURRENTLY ADMITTED AT ER DUE TO TROATH PAIN. SHE WAS ADMITTED IN THIS HOSPITAL LAST MAY 28, 2024. PATIENT IS A HOUSEWIFE AND A 4PS MEMBER WITH MEDICAL CONDITION OF HYPERTHYROIDISM WHO LIVES WITH HER SPOUSE AND DAUGHTER. THEY ARE THREE IN THE HH. HIS SPOUSE IS THE SOLE PROVIDER OF THE FAMILY AS A FARM LABORER. ACCORDINGLY, THEY DO NOT HAVE ANY OTHER SOURCE OF INCOME. PATIENT IS THEN ASSESSED AND CLASSIFIED AS C3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 x14ac:dyDescent="0.25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 x14ac:dyDescent="0.25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 x14ac:dyDescent="0.25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 x14ac:dyDescent="0.25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JOHN NIÑO S. SALVADOR, RSW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 x14ac:dyDescent="0.25">
      <c r="A124" s="515" t="s">
        <v>211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34" zoomScale="85" zoomScaleNormal="100" zoomScaleSheetLayoutView="85" workbookViewId="0">
      <selection activeCell="J45" sqref="J4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6" t="s">
        <v>216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 x14ac:dyDescent="0.25">
      <c r="B2" s="45" t="s">
        <v>217</v>
      </c>
      <c r="C2" s="597">
        <f>IF('UNIFIED INTAKE'!Q3=0,"",'UNIFIED INTAKE'!Q3)</f>
        <v>33359</v>
      </c>
      <c r="D2" s="598"/>
      <c r="E2" s="598"/>
      <c r="M2" s="45" t="s">
        <v>29</v>
      </c>
      <c r="N2" s="46">
        <f>'UNIFIED INTAKE'!F5</f>
        <v>45471</v>
      </c>
    </row>
    <row r="3" spans="1:14" ht="18.75" x14ac:dyDescent="0.25">
      <c r="B3" s="45" t="s">
        <v>218</v>
      </c>
      <c r="C3" s="599">
        <f>'UNIFIED INTAKE'!D3</f>
        <v>80510818079</v>
      </c>
      <c r="D3" s="599"/>
      <c r="E3" s="599"/>
      <c r="M3" s="45" t="s">
        <v>219</v>
      </c>
      <c r="N3" s="47">
        <f>'UNIFIED INTAKE'!R5</f>
        <v>0.73680555555555605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220</v>
      </c>
      <c r="B6" s="49"/>
      <c r="C6" s="600" t="str">
        <f>IF('UNIFIED INTAKE'!D10=0,"",'UNIFIED INTAKE'!D10)</f>
        <v>TANDAAN, MARISSA CAPISTRANO</v>
      </c>
      <c r="D6" s="600"/>
      <c r="E6" s="600"/>
      <c r="F6" s="600"/>
      <c r="G6" s="600"/>
      <c r="H6" s="600"/>
      <c r="I6" s="600"/>
      <c r="J6" s="600"/>
      <c r="K6" s="600"/>
      <c r="L6" s="600"/>
      <c r="M6" s="51" t="s">
        <v>221</v>
      </c>
      <c r="N6" s="136" t="str">
        <f>IF('UNIFIED INTAKE'!R10=0,"",'UNIFIED INTAKE'!R10)</f>
        <v>FEMALE</v>
      </c>
    </row>
    <row r="7" spans="1:14" ht="18.75" x14ac:dyDescent="0.3">
      <c r="A7" s="49" t="s">
        <v>222</v>
      </c>
      <c r="B7" s="49"/>
      <c r="C7" s="600" t="str">
        <f>'UNIFIED INTAKE'!E14</f>
        <v>PATAG, LIBMANAN, CAMARINES SUR</v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 x14ac:dyDescent="0.3">
      <c r="A8" s="49" t="s">
        <v>223</v>
      </c>
      <c r="B8" s="49"/>
      <c r="C8" s="135" t="s">
        <v>336</v>
      </c>
      <c r="D8" s="52"/>
      <c r="E8" s="51" t="s">
        <v>224</v>
      </c>
      <c r="F8" s="601">
        <f ca="1">'UNIFIED INTAKE'!G12</f>
        <v>35</v>
      </c>
      <c r="G8" s="601"/>
      <c r="H8" s="601"/>
      <c r="I8" s="601"/>
      <c r="J8" s="602" t="s">
        <v>225</v>
      </c>
      <c r="K8" s="602"/>
      <c r="L8" s="602"/>
      <c r="M8" s="603" t="str">
        <f>IF('UNIFIED INTAKE'!D19=0,"",'UNIFIED INTAKE'!D19)</f>
        <v>ROMAN CATHOLIC</v>
      </c>
      <c r="N8" s="603"/>
    </row>
    <row r="9" spans="1:14" ht="18.75" x14ac:dyDescent="0.3">
      <c r="A9" s="49" t="s">
        <v>226</v>
      </c>
      <c r="B9" s="49"/>
      <c r="C9" s="608">
        <f>'UNIFIED INTAKE'!A12</f>
        <v>32325</v>
      </c>
      <c r="D9" s="608"/>
      <c r="E9" s="608"/>
      <c r="F9" s="608"/>
      <c r="G9" s="608"/>
      <c r="H9" s="608"/>
      <c r="I9" s="609" t="s">
        <v>227</v>
      </c>
      <c r="J9" s="609"/>
      <c r="K9" s="610" t="str">
        <f>IF('UNIFIED INTAKE'!M12="","",'UNIFIED INTAKE'!M12)</f>
        <v>CABUSAO, CAMARINES SUR</v>
      </c>
      <c r="L9" s="610"/>
      <c r="M9" s="610"/>
      <c r="N9" s="610"/>
    </row>
    <row r="10" spans="1:14" ht="18.75" x14ac:dyDescent="0.3">
      <c r="A10" s="49" t="s">
        <v>228</v>
      </c>
      <c r="B10" s="49"/>
      <c r="C10" s="49"/>
      <c r="D10" s="600" t="s">
        <v>337</v>
      </c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 x14ac:dyDescent="0.3">
      <c r="A11" s="49" t="s">
        <v>229</v>
      </c>
      <c r="B11" s="49"/>
      <c r="C11" s="600" t="s">
        <v>305</v>
      </c>
      <c r="D11" s="600"/>
      <c r="E11" s="600"/>
      <c r="F11" s="600"/>
      <c r="G11" s="600"/>
      <c r="H11" s="600"/>
      <c r="I11" s="600"/>
      <c r="J11" s="53" t="s">
        <v>230</v>
      </c>
      <c r="K11" s="611">
        <f>'UNIFIED INTAKE'!P24</f>
        <v>0</v>
      </c>
      <c r="L11" s="611"/>
      <c r="M11" s="611"/>
      <c r="N11" s="611"/>
    </row>
    <row r="12" spans="1:14" ht="18.75" x14ac:dyDescent="0.3">
      <c r="A12" s="49" t="s">
        <v>231</v>
      </c>
      <c r="B12" s="49"/>
      <c r="C12" s="600" t="s">
        <v>305</v>
      </c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 x14ac:dyDescent="0.3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232</v>
      </c>
      <c r="B14" s="49"/>
      <c r="C14" s="600" t="s">
        <v>306</v>
      </c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 x14ac:dyDescent="0.3">
      <c r="A15" s="49" t="s">
        <v>233</v>
      </c>
      <c r="B15" s="49"/>
      <c r="C15" s="49"/>
      <c r="D15" s="605">
        <v>45440</v>
      </c>
      <c r="E15" s="606"/>
      <c r="F15" s="606"/>
      <c r="G15" s="606"/>
      <c r="H15" s="606"/>
      <c r="I15" s="606"/>
      <c r="J15" s="606"/>
      <c r="K15" s="607" t="s">
        <v>234</v>
      </c>
      <c r="L15" s="607"/>
      <c r="M15" s="607"/>
      <c r="N15" s="54">
        <f>D15</f>
        <v>45440</v>
      </c>
    </row>
    <row r="16" spans="1:14" ht="18.75" x14ac:dyDescent="0.3">
      <c r="A16" s="49" t="s">
        <v>235</v>
      </c>
      <c r="B16" s="49"/>
      <c r="C16" s="49"/>
      <c r="D16" s="600" t="s">
        <v>305</v>
      </c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 x14ac:dyDescent="0.25"/>
    <row r="18" spans="1:14" ht="18.75" x14ac:dyDescent="0.3">
      <c r="A18" s="48" t="s">
        <v>236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7" t="s">
        <v>18</v>
      </c>
      <c r="B19" s="617"/>
      <c r="C19" s="55" t="s">
        <v>237</v>
      </c>
      <c r="D19" s="617" t="s">
        <v>238</v>
      </c>
      <c r="E19" s="617"/>
      <c r="F19" s="55" t="s">
        <v>239</v>
      </c>
      <c r="G19" s="617" t="s">
        <v>240</v>
      </c>
      <c r="H19" s="617"/>
      <c r="I19" s="618" t="s">
        <v>228</v>
      </c>
      <c r="J19" s="618"/>
      <c r="K19" s="618"/>
      <c r="L19" s="618"/>
      <c r="M19" s="55" t="s">
        <v>229</v>
      </c>
      <c r="N19" s="55" t="s">
        <v>241</v>
      </c>
    </row>
    <row r="20" spans="1:14" x14ac:dyDescent="0.25">
      <c r="A20" s="612" t="str">
        <f>IF('UNIFIED INTAKE'!A31=0,"",'UNIFIED INTAKE'!A31)</f>
        <v>TANDAAN, ISACAR JR.</v>
      </c>
      <c r="B20" s="613"/>
      <c r="C20" s="71" t="str">
        <f>IF('UNIFIED INTAKE'!L31=0,"",'UNIFIED INTAKE'!L31)</f>
        <v>SPOUSE</v>
      </c>
      <c r="D20" s="614">
        <f>IF('UNIFIED INTAKE'!S31=0,"",'UNIFIED INTAKE'!S31)</f>
        <v>42</v>
      </c>
      <c r="E20" s="615"/>
      <c r="F20" s="71" t="str">
        <f>IF('UNIFIED INTAKE'!I31=0,"",'UNIFIED INTAKE'!I31)</f>
        <v>M</v>
      </c>
      <c r="G20" s="614" t="str">
        <f>IF('UNIFIED INTAKE'!K31=0,"",'UNIFIED INTAKE'!K31)</f>
        <v>M</v>
      </c>
      <c r="H20" s="615"/>
      <c r="I20" s="614" t="str">
        <f>IF('UNIFIED INTAKE'!M31=0,"",'UNIFIED INTAKE'!M31)</f>
        <v>HS GRADUATE</v>
      </c>
      <c r="J20" s="616"/>
      <c r="K20" s="616"/>
      <c r="L20" s="615"/>
      <c r="M20" s="71" t="str">
        <f>IF('UNIFIED INTAKE'!P31=0,"",'UNIFIED INTAKE'!P31)</f>
        <v>RICE FARM LABORER</v>
      </c>
      <c r="N20" s="74">
        <v>3600</v>
      </c>
    </row>
    <row r="21" spans="1:14" x14ac:dyDescent="0.25">
      <c r="A21" s="612" t="str">
        <f>IF('UNIFIED INTAKE'!A32=0,"",'UNIFIED INTAKE'!A32)</f>
        <v>TANDAAN, ELAINE</v>
      </c>
      <c r="B21" s="613"/>
      <c r="C21" s="71" t="str">
        <f>IF('UNIFIED INTAKE'!L32=0,"",'UNIFIED INTAKE'!L32)</f>
        <v>DAUGHTER</v>
      </c>
      <c r="D21" s="614">
        <f>IF('UNIFIED INTAKE'!S32=0,"",'UNIFIED INTAKE'!S32)</f>
        <v>5</v>
      </c>
      <c r="E21" s="615"/>
      <c r="F21" s="71" t="str">
        <f>IF('UNIFIED INTAKE'!I32=0,"",'UNIFIED INTAKE'!I32)</f>
        <v>F</v>
      </c>
      <c r="G21" s="614" t="str">
        <f>IF('UNIFIED INTAKE'!K32=0,"",'UNIFIED INTAKE'!K32)</f>
        <v>S</v>
      </c>
      <c r="H21" s="615"/>
      <c r="I21" s="614" t="str">
        <f>IF('UNIFIED INTAKE'!M32=0,"",'UNIFIED INTAKE'!M32)</f>
        <v>DAYCARE (INS)</v>
      </c>
      <c r="J21" s="616"/>
      <c r="K21" s="616"/>
      <c r="L21" s="615"/>
      <c r="M21" s="71" t="str">
        <f>IF('UNIFIED INTAKE'!P32=0,"",'UNIFIED INTAKE'!P32)</f>
        <v/>
      </c>
      <c r="N21" s="74"/>
    </row>
    <row r="22" spans="1:14" x14ac:dyDescent="0.25">
      <c r="A22" s="612" t="str">
        <f>IF('UNIFIED INTAKE'!A33=0,"",'UNIFIED INTAKE'!A33)</f>
        <v/>
      </c>
      <c r="B22" s="613"/>
      <c r="C22" s="71" t="str">
        <f>IF('UNIFIED INTAKE'!L33=0,"",'UNIFIED INTAKE'!L33)</f>
        <v/>
      </c>
      <c r="D22" s="614" t="str">
        <f>IF('UNIFIED INTAKE'!S33=0,"",'UNIFIED INTAKE'!S33)</f>
        <v/>
      </c>
      <c r="E22" s="615"/>
      <c r="F22" s="71" t="str">
        <f>IF('UNIFIED INTAKE'!I33=0,"",'UNIFIED INTAKE'!I33)</f>
        <v/>
      </c>
      <c r="G22" s="614" t="str">
        <f>IF('UNIFIED INTAKE'!K33=0,"",'UNIFIED INTAKE'!K33)</f>
        <v/>
      </c>
      <c r="H22" s="615"/>
      <c r="I22" s="614" t="str">
        <f>IF('UNIFIED INTAKE'!M33=0,"",'UNIFIED INTAKE'!M33)</f>
        <v/>
      </c>
      <c r="J22" s="616"/>
      <c r="K22" s="616"/>
      <c r="L22" s="615"/>
      <c r="M22" s="71" t="str">
        <f>IF('UNIFIED INTAKE'!P33=0,"",'UNIFIED INTAKE'!P33)</f>
        <v/>
      </c>
      <c r="N22" s="74"/>
    </row>
    <row r="23" spans="1:14" x14ac:dyDescent="0.25">
      <c r="A23" s="612" t="str">
        <f>IF('UNIFIED INTAKE'!A34=0,"",'UNIFIED INTAKE'!A34)</f>
        <v/>
      </c>
      <c r="B23" s="613"/>
      <c r="C23" s="71" t="str">
        <f>IF('UNIFIED INTAKE'!L34=0,"",'UNIFIED INTAKE'!L34)</f>
        <v/>
      </c>
      <c r="D23" s="614" t="str">
        <f>IF('UNIFIED INTAKE'!S34=0,"",'UNIFIED INTAKE'!S34)</f>
        <v/>
      </c>
      <c r="E23" s="615"/>
      <c r="F23" s="71" t="str">
        <f>IF('UNIFIED INTAKE'!I34=0,"",'UNIFIED INTAKE'!I34)</f>
        <v/>
      </c>
      <c r="G23" s="614" t="str">
        <f>IF('UNIFIED INTAKE'!K34=0,"",'UNIFIED INTAKE'!K34)</f>
        <v/>
      </c>
      <c r="H23" s="615"/>
      <c r="I23" s="614" t="str">
        <f>IF('UNIFIED INTAKE'!M34=0,"",'UNIFIED INTAKE'!M34)</f>
        <v/>
      </c>
      <c r="J23" s="616"/>
      <c r="K23" s="616"/>
      <c r="L23" s="615"/>
      <c r="M23" s="71" t="str">
        <f>IF('UNIFIED INTAKE'!P34=0,"",'UNIFIED INTAKE'!P34)</f>
        <v/>
      </c>
      <c r="N23" s="74"/>
    </row>
    <row r="24" spans="1:14" x14ac:dyDescent="0.25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/>
    </row>
    <row r="25" spans="1:14" x14ac:dyDescent="0.25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/>
    </row>
    <row r="26" spans="1:14" x14ac:dyDescent="0.25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/>
    </row>
    <row r="27" spans="1:14" x14ac:dyDescent="0.25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/>
    </row>
    <row r="28" spans="1:14" x14ac:dyDescent="0.25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/>
    </row>
    <row r="29" spans="1:14" x14ac:dyDescent="0.25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/>
    </row>
    <row r="30" spans="1:14" ht="3" customHeight="1" x14ac:dyDescent="0.25"/>
    <row r="31" spans="1:14" x14ac:dyDescent="0.25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213</v>
      </c>
      <c r="J31" s="619"/>
      <c r="K31" s="57"/>
      <c r="L31" s="619" t="s">
        <v>24</v>
      </c>
      <c r="M31" s="619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1000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 x14ac:dyDescent="0.25">
      <c r="A35" s="25"/>
      <c r="B35" t="s">
        <v>242</v>
      </c>
      <c r="C35" s="72">
        <f>'UNIFIED INTAKE'!D53</f>
        <v>0</v>
      </c>
      <c r="I35" s="25"/>
      <c r="J35" t="s">
        <v>141</v>
      </c>
      <c r="L35" s="25"/>
      <c r="M35" t="s">
        <v>243</v>
      </c>
      <c r="N35" s="73">
        <f>'UNIFIED INTAKE'!Q53</f>
        <v>3000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 t="str">
        <f>'UNIFIED INTAKE'!I56:L56</f>
        <v>JETMATIC PUMP</v>
      </c>
      <c r="J38" s="622"/>
      <c r="L38" s="25"/>
      <c r="M38" t="s">
        <v>244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v>70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162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21" t="s">
        <v>245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4" t="s">
        <v>246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 t="s">
        <v>247</v>
      </c>
      <c r="K43" s="58"/>
      <c r="L43" s="624"/>
      <c r="M43" s="624"/>
      <c r="N43" s="58"/>
    </row>
    <row r="44" spans="1:14" ht="15.75" x14ac:dyDescent="0.25">
      <c r="A44" s="625" t="str">
        <f>IF('UNIFIED INTAKE'!A44=0,"",'UNIFIED INTAKE'!A44)</f>
        <v>CCT 4PS</v>
      </c>
      <c r="B44" s="625"/>
      <c r="C44" s="625"/>
      <c r="D44" s="63"/>
      <c r="E44" s="626">
        <f>'UNIFIED INTAKE'!I44</f>
        <v>3300</v>
      </c>
      <c r="F44" s="626"/>
      <c r="G44" s="626"/>
      <c r="H44" s="626"/>
      <c r="I44" s="63"/>
      <c r="J44" s="70" t="s">
        <v>350</v>
      </c>
      <c r="L44" s="25"/>
      <c r="N44" s="69"/>
    </row>
    <row r="45" spans="1:14" ht="15.75" x14ac:dyDescent="0.25">
      <c r="A45" s="625" t="str">
        <f>IF('UNIFIED INTAKE'!A45=0,"",'UNIFIED INTAKE'!A45)</f>
        <v/>
      </c>
      <c r="B45" s="625"/>
      <c r="C45" s="625"/>
      <c r="D45" s="63"/>
      <c r="E45" s="626">
        <f>'UNIFIED INTAKE'!I45</f>
        <v>0</v>
      </c>
      <c r="F45" s="626"/>
      <c r="G45" s="626"/>
      <c r="H45" s="626"/>
      <c r="I45" s="63"/>
      <c r="J45" s="64"/>
      <c r="L45" s="25"/>
      <c r="N45" s="69"/>
    </row>
    <row r="46" spans="1:14" ht="15.75" x14ac:dyDescent="0.2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32" t="s">
        <v>253</v>
      </c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3" t="s">
        <v>249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4" t="str">
        <f>IF('UNIFIED INTAKE'!A74=0,"",'UNIFIED INTAKE'!A74)</f>
        <v>PATIENT IS CURRENTLY ADMITTED AT ER DUE TO TROATH PAIN. SHE WAS ADMITTED IN THIS HOSPITAL LAST MAY 28, 2024. PATIENT IS A HOUSEWIFE AND A 4PS MEMBER WITH MEDICAL CONDITION OF HYPERTHYROIDISM WHO LIVES WITH HER SPOUSE AND DAUGHTER. THEY ARE THREE IN THE HH. HIS SPOUSE IS THE SOLE PROVIDER OF THE FAMILY AS A FARM LABORER. ACCORDINGLY, THEY DO NOT HAVE ANY OTHER SOURCE OF INCOME. PATIENT IS THEN ASSESSED AND CLASSIFIED AS C3</v>
      </c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6" t="str">
        <f>IF('UNIFIED INTAKE'!G6=0,"",'UNIFIED INTAKE'!G6)</f>
        <v>TANDAAN, ISACAR JR.</v>
      </c>
      <c r="B55" s="636"/>
      <c r="C55" s="636"/>
      <c r="D55" s="636"/>
      <c r="E55" s="636"/>
      <c r="F55" s="636" t="str">
        <f>IF('UNIFIED INTAKE'!Q6=0,"",'UNIFIED INTAKE'!Q6)</f>
        <v>SPOUSE</v>
      </c>
      <c r="G55" s="636"/>
      <c r="H55" s="636"/>
      <c r="I55" s="636"/>
      <c r="J55" s="636"/>
      <c r="K55" s="637">
        <f>IF('UNIFIED INTAKE'!Q7=0,"",'UNIFIED INTAKE'!Q7)</f>
        <v>9915249358</v>
      </c>
      <c r="L55" s="637"/>
      <c r="M55" s="637"/>
      <c r="N55" s="637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7" t="s">
        <v>251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8" t="str">
        <f>'UNIFIED INTAKE'!D87</f>
        <v>JOHN NIÑO S. SALVADOR, RSW</v>
      </c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 x14ac:dyDescent="0.3">
      <c r="A60" s="630" t="s">
        <v>252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254</v>
      </c>
    </row>
    <row r="2" spans="1:1" ht="19.5" x14ac:dyDescent="0.3">
      <c r="A2" s="75" t="s">
        <v>255</v>
      </c>
    </row>
    <row r="3" spans="1:1" ht="19.5" x14ac:dyDescent="0.3">
      <c r="A3" s="75" t="s">
        <v>257</v>
      </c>
    </row>
    <row r="4" spans="1:1" ht="19.5" x14ac:dyDescent="0.3">
      <c r="A4" s="75" t="s">
        <v>256</v>
      </c>
    </row>
    <row r="5" spans="1:1" ht="19.5" x14ac:dyDescent="0.3">
      <c r="A5" s="75" t="s">
        <v>258</v>
      </c>
    </row>
    <row r="6" spans="1:1" ht="19.5" x14ac:dyDescent="0.3">
      <c r="A6" s="75" t="s">
        <v>259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2024-06-28T09:43:04Z</cp:lastPrinted>
  <dcterms:created xsi:type="dcterms:W3CDTF">2021-01-18T06:35:54Z</dcterms:created>
  <dcterms:modified xsi:type="dcterms:W3CDTF">2024-06-28T14:48:44Z</dcterms:modified>
</cp:coreProperties>
</file>