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05" windowWidth="18240" windowHeight="12330" activeTab="1"/>
  </bookViews>
  <sheets>
    <sheet name="HTB Summary" sheetId="1" r:id="rId1"/>
    <sheet name="Master Plan" sheetId="4" r:id="rId2"/>
  </sheets>
  <calcPr calcId="145621"/>
</workbook>
</file>

<file path=xl/calcChain.xml><?xml version="1.0" encoding="utf-8"?>
<calcChain xmlns="http://schemas.openxmlformats.org/spreadsheetml/2006/main">
  <c r="H38" i="4" l="1"/>
  <c r="I38" i="4" s="1"/>
  <c r="G38" i="4"/>
  <c r="G39" i="4" s="1"/>
  <c r="H39" i="4"/>
  <c r="J37" i="4"/>
  <c r="K37" i="4" s="1"/>
  <c r="J36" i="4"/>
  <c r="K36" i="4"/>
  <c r="J35" i="4"/>
  <c r="K35" i="4" s="1"/>
  <c r="K33" i="4"/>
  <c r="H33" i="4"/>
  <c r="J33" i="4" s="1"/>
  <c r="H37" i="4"/>
  <c r="I37" i="4" s="1"/>
  <c r="G37" i="4"/>
  <c r="H36" i="4"/>
  <c r="I36" i="4" s="1"/>
  <c r="G36" i="4"/>
  <c r="F36" i="4"/>
  <c r="I35" i="4"/>
  <c r="H35" i="4"/>
  <c r="G35" i="4"/>
  <c r="H34" i="4"/>
  <c r="I34" i="4" s="1"/>
  <c r="J34" i="4" s="1"/>
  <c r="K34" i="4" s="1"/>
  <c r="G34" i="4"/>
  <c r="I33" i="4"/>
  <c r="G33" i="4"/>
  <c r="F33" i="4"/>
  <c r="I39" i="4" l="1"/>
  <c r="J38" i="4"/>
  <c r="G40" i="4"/>
  <c r="H40" i="4"/>
  <c r="I40" i="4"/>
  <c r="F39" i="4"/>
  <c r="F40" i="4" s="1"/>
  <c r="K38" i="4" l="1"/>
  <c r="K39" i="4" s="1"/>
  <c r="K40" i="4" s="1"/>
  <c r="J39" i="4"/>
  <c r="J40" i="4" s="1"/>
  <c r="E33" i="4"/>
  <c r="E39" i="4" l="1"/>
  <c r="E40" i="4" s="1"/>
  <c r="D33" i="4" l="1"/>
  <c r="D36" i="4"/>
  <c r="B25" i="4" l="1"/>
  <c r="B24" i="4"/>
  <c r="C40" i="4"/>
  <c r="B40" i="4"/>
  <c r="B12" i="4"/>
  <c r="C12" i="4"/>
  <c r="D12" i="4"/>
  <c r="E12" i="4"/>
  <c r="F12" i="4"/>
  <c r="G12" i="4"/>
  <c r="H12" i="4"/>
  <c r="V12" i="4"/>
  <c r="R12" i="4"/>
  <c r="Q12" i="4"/>
  <c r="P12" i="4"/>
  <c r="O12" i="4"/>
  <c r="N12" i="4"/>
  <c r="L12" i="4"/>
  <c r="M12" i="4"/>
  <c r="K12" i="4"/>
  <c r="J12" i="4"/>
  <c r="I12" i="4"/>
  <c r="B27" i="4"/>
  <c r="D39" i="4"/>
  <c r="D40" i="4" s="1"/>
  <c r="C39" i="4"/>
  <c r="B39" i="4"/>
  <c r="C33" i="4" l="1"/>
  <c r="B33" i="4" l="1"/>
  <c r="B26" i="4" l="1"/>
  <c r="B16" i="4"/>
  <c r="B17" i="4" s="1"/>
  <c r="C15" i="4"/>
  <c r="C14" i="4"/>
  <c r="C17" i="4" s="1"/>
  <c r="C18" i="4" s="1"/>
  <c r="C19" i="4" s="1"/>
  <c r="B5" i="1"/>
  <c r="B6" i="1" s="1"/>
  <c r="B7" i="1" s="1"/>
  <c r="T11" i="4"/>
  <c r="T8" i="4"/>
  <c r="S6" i="4"/>
  <c r="V6" i="4" s="1"/>
  <c r="S5" i="4"/>
  <c r="V5" i="4" s="1"/>
  <c r="S4" i="4"/>
  <c r="V4" i="4" s="1"/>
  <c r="S7" i="4"/>
  <c r="U7" i="4" s="1"/>
  <c r="B4" i="1"/>
  <c r="M10" i="4"/>
  <c r="M11" i="4" s="1"/>
  <c r="E10" i="4"/>
  <c r="E11" i="4" s="1"/>
  <c r="S9" i="4"/>
  <c r="U9" i="4" s="1"/>
  <c r="R8" i="4"/>
  <c r="R10" i="4" s="1"/>
  <c r="R11" i="4" s="1"/>
  <c r="Q8" i="4"/>
  <c r="Q10" i="4" s="1"/>
  <c r="Q11" i="4" s="1"/>
  <c r="P8" i="4"/>
  <c r="P10" i="4" s="1"/>
  <c r="O8" i="4"/>
  <c r="O10" i="4" s="1"/>
  <c r="N8" i="4"/>
  <c r="N10" i="4" s="1"/>
  <c r="N11" i="4" s="1"/>
  <c r="M8" i="4"/>
  <c r="L8" i="4"/>
  <c r="L10" i="4" s="1"/>
  <c r="K8" i="4"/>
  <c r="K10" i="4" s="1"/>
  <c r="J8" i="4"/>
  <c r="J10" i="4" s="1"/>
  <c r="J11" i="4" s="1"/>
  <c r="I8" i="4"/>
  <c r="I10" i="4" s="1"/>
  <c r="I11" i="4" s="1"/>
  <c r="H8" i="4"/>
  <c r="H10" i="4" s="1"/>
  <c r="G8" i="4"/>
  <c r="G10" i="4" s="1"/>
  <c r="F8" i="4"/>
  <c r="F10" i="4" s="1"/>
  <c r="F11" i="4" s="1"/>
  <c r="E8" i="4"/>
  <c r="D8" i="4"/>
  <c r="D10" i="4" s="1"/>
  <c r="C8" i="4"/>
  <c r="B8" i="4"/>
  <c r="B11" i="4" s="1"/>
  <c r="B18" i="4" l="1"/>
  <c r="B19" i="4" s="1"/>
  <c r="V7" i="4"/>
  <c r="V8" i="4" s="1"/>
  <c r="U8" i="4"/>
  <c r="U11" i="4" s="1"/>
  <c r="V9" i="4"/>
  <c r="G11" i="4"/>
  <c r="K11" i="4"/>
  <c r="O11" i="4"/>
  <c r="D11" i="4"/>
  <c r="H11" i="4"/>
  <c r="L11" i="4"/>
  <c r="P11" i="4"/>
  <c r="S8" i="4"/>
  <c r="C10" i="4"/>
  <c r="S10" i="4" s="1"/>
  <c r="V10" i="4" s="1"/>
  <c r="C3" i="1"/>
  <c r="C5" i="1"/>
  <c r="C6" i="1" s="1"/>
  <c r="C7" i="1" s="1"/>
  <c r="C2" i="1"/>
  <c r="S11" i="4" l="1"/>
  <c r="V11" i="4"/>
  <c r="C11" i="4"/>
</calcChain>
</file>

<file path=xl/sharedStrings.xml><?xml version="1.0" encoding="utf-8"?>
<sst xmlns="http://schemas.openxmlformats.org/spreadsheetml/2006/main" count="67" uniqueCount="58">
  <si>
    <t>PV</t>
  </si>
  <si>
    <t>PMT</t>
  </si>
  <si>
    <t>i</t>
  </si>
  <si>
    <t>FV</t>
  </si>
  <si>
    <t xml:space="preserve">Month </t>
  </si>
  <si>
    <t>Mar-2017</t>
  </si>
  <si>
    <t xml:space="preserve">Description </t>
  </si>
  <si>
    <t>UBS Shares</t>
  </si>
  <si>
    <t>HBSC Regular Saver</t>
  </si>
  <si>
    <t>HSBC ISA Shares</t>
  </si>
  <si>
    <t xml:space="preserve">Halifax HTBISA </t>
  </si>
  <si>
    <t>HTBISA (second)</t>
  </si>
  <si>
    <t>Other Investment</t>
  </si>
  <si>
    <t xml:space="preserve">Total </t>
  </si>
  <si>
    <t xml:space="preserve">Existing Balance </t>
  </si>
  <si>
    <t>Totals</t>
  </si>
  <si>
    <t xml:space="preserve">Main (Totals) </t>
  </si>
  <si>
    <t>Total</t>
  </si>
  <si>
    <t xml:space="preserve">Adjust
(Gvt Bonus) </t>
  </si>
  <si>
    <t>Aug-16</t>
  </si>
  <si>
    <t>Sep-16</t>
  </si>
  <si>
    <t>Oct-16</t>
  </si>
  <si>
    <t>Nov-16</t>
  </si>
  <si>
    <t>Dec-16</t>
  </si>
  <si>
    <t>Jan-17</t>
  </si>
  <si>
    <t>Feb-17</t>
  </si>
  <si>
    <t>Apr-17</t>
  </si>
  <si>
    <t>May-17</t>
  </si>
  <si>
    <t>June-17</t>
  </si>
  <si>
    <t>July-17</t>
  </si>
  <si>
    <t>Aug-17</t>
  </si>
  <si>
    <t>Sep-17</t>
  </si>
  <si>
    <t>Dec-17</t>
  </si>
  <si>
    <t>Nov-17</t>
  </si>
  <si>
    <t>Oct-17</t>
  </si>
  <si>
    <t xml:space="preserve">MASTER PLAN </t>
  </si>
  <si>
    <t>HTB ISA in 15 months</t>
  </si>
  <si>
    <t xml:space="preserve">Regular Saver </t>
  </si>
  <si>
    <t>5x £250</t>
  </si>
  <si>
    <t>Adjusted for Bonus</t>
  </si>
  <si>
    <t>2.5% - Interest</t>
  </si>
  <si>
    <t>Dec - 16</t>
  </si>
  <si>
    <t>BM U****</t>
  </si>
  <si>
    <t>BM HT****</t>
  </si>
  <si>
    <t>BM R.S****</t>
  </si>
  <si>
    <t>BM HS*****</t>
  </si>
  <si>
    <t>VM HT****</t>
  </si>
  <si>
    <t>VM LB****</t>
  </si>
  <si>
    <t xml:space="preserve">Progress monitoring </t>
  </si>
  <si>
    <t xml:space="preserve">Ahead of plan/ (shortfall) </t>
  </si>
  <si>
    <r>
      <t xml:space="preserve">Nov </t>
    </r>
    <r>
      <rPr>
        <b/>
        <sz val="10.5"/>
        <color theme="0"/>
        <rFont val="Frutiger 45 Light"/>
        <family val="2"/>
      </rPr>
      <t>- 16</t>
    </r>
  </si>
  <si>
    <t>Mar 17 (13th)</t>
  </si>
  <si>
    <t>April</t>
  </si>
  <si>
    <t>May (forecast)</t>
  </si>
  <si>
    <t>June (Forecast)</t>
  </si>
  <si>
    <t>Jul (Forecast)</t>
  </si>
  <si>
    <t>Aug (Forecast)</t>
  </si>
  <si>
    <t>Sep (Forecast)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</si>
</sst>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18" x14ac:knownFonts="1"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b/>
      <sz val="18"/>
      <color theme="3"/>
      <name val="UBSHeadline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  <font>
      <u/>
      <sz val="10.5"/>
      <color theme="10"/>
      <name val="Frutiger 45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6">
    <xf numFmtId="0" fontId="0" fillId="0" borderId="0" xfId="0"/>
    <xf numFmtId="8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quotePrefix="1" applyFont="1"/>
    <xf numFmtId="0" fontId="16" fillId="0" borderId="0" xfId="0" applyFont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16" fillId="0" borderId="0" xfId="0" applyFont="1" applyAlignment="1">
      <alignment wrapText="1"/>
    </xf>
    <xf numFmtId="164" fontId="16" fillId="0" borderId="0" xfId="1" applyNumberFormat="1" applyFont="1"/>
    <xf numFmtId="164" fontId="0" fillId="0" borderId="11" xfId="1" applyNumberFormat="1" applyFont="1" applyBorder="1"/>
    <xf numFmtId="164" fontId="16" fillId="0" borderId="11" xfId="1" applyNumberFormat="1" applyFont="1" applyBorder="1"/>
    <xf numFmtId="164" fontId="16" fillId="0" borderId="10" xfId="1" applyNumberFormat="1" applyFont="1" applyBorder="1"/>
    <xf numFmtId="165" fontId="0" fillId="0" borderId="0" xfId="1" applyNumberFormat="1" applyFont="1" applyAlignment="1">
      <alignment horizontal="left" indent="1"/>
    </xf>
    <xf numFmtId="164" fontId="16" fillId="0" borderId="0" xfId="1" applyNumberFormat="1" applyFont="1" applyFill="1"/>
    <xf numFmtId="165" fontId="0" fillId="0" borderId="0" xfId="1" applyNumberFormat="1" applyFont="1"/>
    <xf numFmtId="164" fontId="16" fillId="0" borderId="10" xfId="0" applyNumberFormat="1" applyFont="1" applyBorder="1"/>
    <xf numFmtId="0" fontId="0" fillId="0" borderId="0" xfId="0" applyAlignment="1">
      <alignment vertical="center" wrapText="1"/>
    </xf>
    <xf numFmtId="0" fontId="17" fillId="0" borderId="0" xfId="19" applyAlignment="1">
      <alignment vertical="center" wrapText="1"/>
    </xf>
    <xf numFmtId="0" fontId="16" fillId="0" borderId="0" xfId="0" applyFont="1" applyAlignment="1">
      <alignment vertical="center" wrapText="1"/>
    </xf>
    <xf numFmtId="43" fontId="0" fillId="0" borderId="0" xfId="1" applyFont="1"/>
    <xf numFmtId="43" fontId="0" fillId="0" borderId="0" xfId="1" applyFont="1" applyAlignment="1">
      <alignment vertical="center" wrapText="1"/>
    </xf>
    <xf numFmtId="43" fontId="16" fillId="0" borderId="0" xfId="1" applyFont="1"/>
    <xf numFmtId="43" fontId="16" fillId="0" borderId="0" xfId="1" applyFont="1" applyAlignment="1">
      <alignment vertical="center" wrapText="1"/>
    </xf>
    <xf numFmtId="43" fontId="16" fillId="0" borderId="0" xfId="1" quotePrefix="1" applyFont="1"/>
    <xf numFmtId="6" fontId="16" fillId="0" borderId="0" xfId="1" applyNumberFormat="1" applyFont="1"/>
    <xf numFmtId="6" fontId="0" fillId="0" borderId="0" xfId="0" applyNumberFormat="1"/>
    <xf numFmtId="0" fontId="0" fillId="0" borderId="0" xfId="0"/>
    <xf numFmtId="4" fontId="0" fillId="0" borderId="0" xfId="0" applyNumberFormat="1"/>
    <xf numFmtId="17" fontId="16" fillId="0" borderId="0" xfId="1" applyNumberFormat="1" applyFont="1"/>
    <xf numFmtId="164" fontId="16" fillId="0" borderId="10" xfId="1" applyNumberFormat="1" applyFont="1" applyFill="1" applyBorder="1"/>
    <xf numFmtId="0" fontId="16" fillId="0" borderId="0" xfId="0" applyFont="1" applyAlignment="1">
      <alignment vertical="center" wrapText="1"/>
    </xf>
    <xf numFmtId="0" fontId="16" fillId="0" borderId="0" xfId="0" applyFont="1" applyAlignment="1"/>
    <xf numFmtId="0" fontId="0" fillId="0" borderId="0" xfId="0" applyAlignment="1"/>
    <xf numFmtId="164" fontId="0" fillId="9" borderId="0" xfId="1" applyNumberFormat="1" applyFont="1" applyFill="1"/>
    <xf numFmtId="164" fontId="0" fillId="9" borderId="0" xfId="0" applyNumberFormat="1" applyFill="1"/>
  </cellXfs>
  <cellStyles count="20">
    <cellStyle name="Bad" xfId="8" builtinId="27" hidden="1"/>
    <cellStyle name="Calculation" xfId="12" builtinId="22" hidden="1"/>
    <cellStyle name="Check Cell" xfId="14" builtinId="23" hidden="1"/>
    <cellStyle name="Comma" xfId="1" builtinId="3"/>
    <cellStyle name="Explanatory Text" xfId="17" builtinId="53" hidden="1"/>
    <cellStyle name="Good" xfId="7" builtinId="26" hidden="1"/>
    <cellStyle name="Heading 1" xfId="3" builtinId="16" hidden="1"/>
    <cellStyle name="Heading 2" xfId="4" builtinId="17" hidden="1"/>
    <cellStyle name="Heading 3" xfId="5" builtinId="18" hidden="1"/>
    <cellStyle name="Heading 4" xfId="6" builtinId="19" hidden="1"/>
    <cellStyle name="Hyperlink" xfId="19" builtinId="8"/>
    <cellStyle name="Input" xfId="10" builtinId="20" hidden="1"/>
    <cellStyle name="Linked Cell" xfId="13" builtinId="24" hidden="1"/>
    <cellStyle name="Neutral" xfId="9" builtinId="28" hidden="1"/>
    <cellStyle name="Normal" xfId="0" builtinId="0"/>
    <cellStyle name="Note" xfId="16" builtinId="10" hidden="1"/>
    <cellStyle name="Output" xfId="11" builtinId="21" hidden="1"/>
    <cellStyle name="Title" xfId="2" builtinId="15" hidden="1"/>
    <cellStyle name="Total" xfId="18" builtinId="25" hidden="1"/>
    <cellStyle name="Warning Text" xfId="15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5" sqref="E15"/>
    </sheetView>
  </sheetViews>
  <sheetFormatPr defaultRowHeight="15.75" x14ac:dyDescent="0.3"/>
  <cols>
    <col min="1" max="1" width="15.75" customWidth="1"/>
    <col min="2" max="2" width="8.125" bestFit="1" customWidth="1"/>
    <col min="3" max="3" width="7.625" bestFit="1" customWidth="1"/>
  </cols>
  <sheetData>
    <row r="1" spans="1:4" x14ac:dyDescent="0.3">
      <c r="A1" s="2" t="s">
        <v>36</v>
      </c>
    </row>
    <row r="2" spans="1:4" x14ac:dyDescent="0.3">
      <c r="A2" t="s">
        <v>0</v>
      </c>
      <c r="B2" s="6">
        <v>1000</v>
      </c>
      <c r="C2" s="6">
        <f>B2</f>
        <v>1000</v>
      </c>
    </row>
    <row r="3" spans="1:4" x14ac:dyDescent="0.3">
      <c r="A3" t="s">
        <v>1</v>
      </c>
      <c r="B3" s="6">
        <v>200</v>
      </c>
      <c r="C3" s="6">
        <f>B3*15</f>
        <v>3000</v>
      </c>
    </row>
    <row r="4" spans="1:4" x14ac:dyDescent="0.3">
      <c r="A4" t="s">
        <v>2</v>
      </c>
      <c r="B4" s="13">
        <f>0.025/12</f>
        <v>2.0833333333333333E-3</v>
      </c>
      <c r="D4" t="s">
        <v>40</v>
      </c>
    </row>
    <row r="5" spans="1:4" x14ac:dyDescent="0.3">
      <c r="A5" t="s">
        <v>3</v>
      </c>
      <c r="B5" s="6">
        <f>FV(B4,15,-200,-1000)</f>
        <v>4075.8573143849035</v>
      </c>
      <c r="C5" s="6">
        <f>SUM(C2:C4)</f>
        <v>4000</v>
      </c>
    </row>
    <row r="6" spans="1:4" x14ac:dyDescent="0.3">
      <c r="B6" s="6">
        <f>B5*1.25</f>
        <v>5094.8216429811291</v>
      </c>
      <c r="C6" s="6">
        <f>C5*1.25</f>
        <v>5000</v>
      </c>
    </row>
    <row r="7" spans="1:4" ht="16.5" thickBot="1" x14ac:dyDescent="0.35">
      <c r="B7" s="12">
        <f>B6*2</f>
        <v>10189.643285962258</v>
      </c>
      <c r="C7" s="12">
        <f>C6*2</f>
        <v>10000</v>
      </c>
      <c r="D7" s="7"/>
    </row>
    <row r="8" spans="1:4" x14ac:dyDescent="0.3">
      <c r="B8" s="1"/>
    </row>
    <row r="9" spans="1:4" ht="16.5" customHeight="1" x14ac:dyDescent="0.3"/>
  </sheetData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2"/>
  <sheetViews>
    <sheetView tabSelected="1" topLeftCell="A55" workbookViewId="0">
      <selection activeCell="L44" sqref="L44"/>
    </sheetView>
  </sheetViews>
  <sheetFormatPr defaultRowHeight="15.75" x14ac:dyDescent="0.3"/>
  <cols>
    <col min="1" max="1" width="20.375" bestFit="1" customWidth="1"/>
    <col min="2" max="3" width="9.125" bestFit="1" customWidth="1"/>
    <col min="4" max="4" width="8.875" customWidth="1"/>
    <col min="5" max="5" width="9.125" bestFit="1" customWidth="1"/>
    <col min="6" max="7" width="8.75" customWidth="1"/>
    <col min="8" max="11" width="11.125" bestFit="1" customWidth="1"/>
    <col min="12" max="19" width="8.75" customWidth="1"/>
    <col min="20" max="20" width="7.5" bestFit="1" customWidth="1"/>
    <col min="21" max="21" width="6.75" bestFit="1" customWidth="1"/>
    <col min="22" max="22" width="7.625" bestFit="1" customWidth="1"/>
  </cols>
  <sheetData>
    <row r="1" spans="1:22" x14ac:dyDescent="0.3">
      <c r="A1" s="2" t="s">
        <v>35</v>
      </c>
    </row>
    <row r="2" spans="1:22" ht="45.75" customHeight="1" x14ac:dyDescent="0.3">
      <c r="A2" s="3" t="s">
        <v>4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34</v>
      </c>
      <c r="Q2" s="4" t="s">
        <v>33</v>
      </c>
      <c r="R2" s="4" t="s">
        <v>32</v>
      </c>
      <c r="S2" s="2" t="s">
        <v>13</v>
      </c>
      <c r="T2" s="8" t="s">
        <v>14</v>
      </c>
      <c r="U2" s="8" t="s">
        <v>18</v>
      </c>
      <c r="V2" s="2" t="s">
        <v>17</v>
      </c>
    </row>
    <row r="3" spans="1:22" x14ac:dyDescent="0.3">
      <c r="A3" s="5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2" x14ac:dyDescent="0.3">
      <c r="A4" s="6" t="s">
        <v>7</v>
      </c>
      <c r="B4" s="6">
        <v>220</v>
      </c>
      <c r="C4" s="6">
        <v>220</v>
      </c>
      <c r="D4" s="6">
        <v>220</v>
      </c>
      <c r="E4" s="6">
        <v>220</v>
      </c>
      <c r="F4" s="6">
        <v>220</v>
      </c>
      <c r="G4" s="6">
        <v>220</v>
      </c>
      <c r="H4" s="6">
        <v>220</v>
      </c>
      <c r="I4" s="6">
        <v>220</v>
      </c>
      <c r="J4" s="6">
        <v>220</v>
      </c>
      <c r="K4" s="6">
        <v>220</v>
      </c>
      <c r="L4" s="6">
        <v>220</v>
      </c>
      <c r="M4" s="6">
        <v>220</v>
      </c>
      <c r="N4" s="6">
        <v>220</v>
      </c>
      <c r="O4" s="6">
        <v>220</v>
      </c>
      <c r="P4" s="6">
        <v>220</v>
      </c>
      <c r="Q4" s="6">
        <v>220</v>
      </c>
      <c r="R4" s="6">
        <v>220</v>
      </c>
      <c r="S4" s="9">
        <f>SUM(B4:R4)</f>
        <v>3740</v>
      </c>
      <c r="T4" s="6">
        <v>1600</v>
      </c>
      <c r="U4" s="6">
        <v>0</v>
      </c>
      <c r="V4" s="9">
        <f>SUM(S4:U4)</f>
        <v>5340</v>
      </c>
    </row>
    <row r="5" spans="1:22" x14ac:dyDescent="0.3">
      <c r="A5" s="6" t="s">
        <v>8</v>
      </c>
      <c r="B5" s="6">
        <v>250</v>
      </c>
      <c r="C5" s="6">
        <v>250</v>
      </c>
      <c r="D5" s="6">
        <v>250</v>
      </c>
      <c r="E5" s="6">
        <v>250</v>
      </c>
      <c r="F5" s="6">
        <v>250</v>
      </c>
      <c r="G5" s="6">
        <v>250</v>
      </c>
      <c r="H5" s="6">
        <v>250</v>
      </c>
      <c r="I5" s="6">
        <v>250</v>
      </c>
      <c r="J5" s="6">
        <v>250</v>
      </c>
      <c r="K5" s="6">
        <v>250</v>
      </c>
      <c r="L5" s="6">
        <v>250</v>
      </c>
      <c r="M5" s="6">
        <v>250</v>
      </c>
      <c r="N5" s="6">
        <v>250</v>
      </c>
      <c r="O5" s="6">
        <v>250</v>
      </c>
      <c r="P5" s="6">
        <v>250</v>
      </c>
      <c r="Q5" s="6">
        <v>250</v>
      </c>
      <c r="R5" s="6">
        <v>250</v>
      </c>
      <c r="S5" s="9">
        <f>SUM(B5:R5)</f>
        <v>4250</v>
      </c>
      <c r="T5" s="6">
        <v>0</v>
      </c>
      <c r="U5" s="6">
        <v>99</v>
      </c>
      <c r="V5" s="9">
        <f t="shared" ref="V5:V10" si="0">SUM(S5:U5)</f>
        <v>4349</v>
      </c>
    </row>
    <row r="6" spans="1:22" x14ac:dyDescent="0.3">
      <c r="A6" s="6" t="s">
        <v>9</v>
      </c>
      <c r="B6" s="6"/>
      <c r="C6" s="6">
        <v>500</v>
      </c>
      <c r="D6" s="6">
        <v>500</v>
      </c>
      <c r="E6" s="6">
        <v>500</v>
      </c>
      <c r="F6" s="6">
        <v>500</v>
      </c>
      <c r="G6" s="6">
        <v>500</v>
      </c>
      <c r="H6" s="6">
        <v>500</v>
      </c>
      <c r="I6" s="6">
        <v>500</v>
      </c>
      <c r="J6" s="6">
        <v>500</v>
      </c>
      <c r="K6" s="6">
        <v>500</v>
      </c>
      <c r="L6" s="6">
        <v>500</v>
      </c>
      <c r="M6" s="6">
        <v>500</v>
      </c>
      <c r="N6" s="6">
        <v>500</v>
      </c>
      <c r="O6" s="6">
        <v>500</v>
      </c>
      <c r="P6" s="6">
        <v>500</v>
      </c>
      <c r="Q6" s="6">
        <v>500</v>
      </c>
      <c r="R6" s="6">
        <v>500</v>
      </c>
      <c r="S6" s="9">
        <f>SUM(B6:R6)</f>
        <v>8000</v>
      </c>
      <c r="T6" s="6">
        <v>0</v>
      </c>
      <c r="U6" s="6">
        <v>0</v>
      </c>
      <c r="V6" s="9">
        <f t="shared" si="0"/>
        <v>8000</v>
      </c>
    </row>
    <row r="7" spans="1:22" x14ac:dyDescent="0.3">
      <c r="A7" s="6" t="s">
        <v>10</v>
      </c>
      <c r="B7" s="10">
        <v>200</v>
      </c>
      <c r="C7" s="10">
        <v>200</v>
      </c>
      <c r="D7" s="10">
        <v>200</v>
      </c>
      <c r="E7" s="10">
        <v>200</v>
      </c>
      <c r="F7" s="10">
        <v>200</v>
      </c>
      <c r="G7" s="10">
        <v>200</v>
      </c>
      <c r="H7" s="10">
        <v>200</v>
      </c>
      <c r="I7" s="10">
        <v>200</v>
      </c>
      <c r="J7" s="10">
        <v>200</v>
      </c>
      <c r="K7" s="10">
        <v>200</v>
      </c>
      <c r="L7" s="10">
        <v>200</v>
      </c>
      <c r="M7" s="10">
        <v>200</v>
      </c>
      <c r="N7" s="10">
        <v>200</v>
      </c>
      <c r="O7" s="10">
        <v>200</v>
      </c>
      <c r="P7" s="10">
        <v>200</v>
      </c>
      <c r="Q7" s="10">
        <v>200</v>
      </c>
      <c r="R7" s="10">
        <v>200</v>
      </c>
      <c r="S7" s="11">
        <f>SUM(B7:R7)</f>
        <v>3400</v>
      </c>
      <c r="T7" s="10">
        <v>1000</v>
      </c>
      <c r="U7" s="10">
        <f>(S7+T7)*0.25</f>
        <v>1100</v>
      </c>
      <c r="V7" s="11">
        <f t="shared" si="0"/>
        <v>5500</v>
      </c>
    </row>
    <row r="8" spans="1:22" x14ac:dyDescent="0.3">
      <c r="A8" s="9" t="s">
        <v>16</v>
      </c>
      <c r="B8" s="6">
        <f>SUM(B4:B7)</f>
        <v>670</v>
      </c>
      <c r="C8" s="6">
        <f t="shared" ref="C8:R8" si="1">SUM(C4:C7)</f>
        <v>1170</v>
      </c>
      <c r="D8" s="6">
        <f t="shared" si="1"/>
        <v>1170</v>
      </c>
      <c r="E8" s="6">
        <f t="shared" si="1"/>
        <v>1170</v>
      </c>
      <c r="F8" s="6">
        <f t="shared" si="1"/>
        <v>1170</v>
      </c>
      <c r="G8" s="6">
        <f t="shared" si="1"/>
        <v>1170</v>
      </c>
      <c r="H8" s="6">
        <f t="shared" si="1"/>
        <v>1170</v>
      </c>
      <c r="I8" s="6">
        <f t="shared" si="1"/>
        <v>1170</v>
      </c>
      <c r="J8" s="6">
        <f t="shared" si="1"/>
        <v>1170</v>
      </c>
      <c r="K8" s="6">
        <f t="shared" si="1"/>
        <v>1170</v>
      </c>
      <c r="L8" s="6">
        <f t="shared" si="1"/>
        <v>1170</v>
      </c>
      <c r="M8" s="6">
        <f t="shared" si="1"/>
        <v>1170</v>
      </c>
      <c r="N8" s="6">
        <f t="shared" si="1"/>
        <v>1170</v>
      </c>
      <c r="O8" s="6">
        <f t="shared" si="1"/>
        <v>1170</v>
      </c>
      <c r="P8" s="6">
        <f t="shared" si="1"/>
        <v>1170</v>
      </c>
      <c r="Q8" s="6">
        <f t="shared" si="1"/>
        <v>1170</v>
      </c>
      <c r="R8" s="6">
        <f t="shared" si="1"/>
        <v>1170</v>
      </c>
      <c r="S8" s="9">
        <f>SUM(S4:S7)</f>
        <v>19390</v>
      </c>
      <c r="T8" s="6">
        <f>SUM(T4:T7)</f>
        <v>2600</v>
      </c>
      <c r="U8" s="6">
        <f>SUM(U4:U7)</f>
        <v>1199</v>
      </c>
      <c r="V8" s="9">
        <f>SUM(V4:V7)</f>
        <v>23189</v>
      </c>
    </row>
    <row r="9" spans="1:22" x14ac:dyDescent="0.3">
      <c r="A9" s="6" t="s">
        <v>11</v>
      </c>
      <c r="B9" s="6"/>
      <c r="C9" s="6">
        <v>200</v>
      </c>
      <c r="D9" s="6">
        <v>200</v>
      </c>
      <c r="E9" s="6">
        <v>200</v>
      </c>
      <c r="F9" s="6">
        <v>200</v>
      </c>
      <c r="G9" s="6">
        <v>200</v>
      </c>
      <c r="H9" s="6">
        <v>200</v>
      </c>
      <c r="I9" s="6">
        <v>200</v>
      </c>
      <c r="J9" s="6">
        <v>200</v>
      </c>
      <c r="K9" s="6">
        <v>200</v>
      </c>
      <c r="L9" s="6">
        <v>200</v>
      </c>
      <c r="M9" s="6">
        <v>200</v>
      </c>
      <c r="N9" s="6">
        <v>200</v>
      </c>
      <c r="O9" s="6">
        <v>200</v>
      </c>
      <c r="P9" s="6">
        <v>200</v>
      </c>
      <c r="Q9" s="6">
        <v>200</v>
      </c>
      <c r="R9" s="6">
        <v>200</v>
      </c>
      <c r="S9" s="9">
        <f>SUM(C9:R9)</f>
        <v>3200</v>
      </c>
      <c r="T9" s="6">
        <v>0</v>
      </c>
      <c r="U9" s="6">
        <f>(S9+T9)*0.25</f>
        <v>800</v>
      </c>
      <c r="V9" s="9">
        <f t="shared" si="0"/>
        <v>4000</v>
      </c>
    </row>
    <row r="10" spans="1:22" x14ac:dyDescent="0.3">
      <c r="A10" s="6" t="s">
        <v>12</v>
      </c>
      <c r="B10" s="6"/>
      <c r="C10" s="6">
        <f>1500-C9-C8</f>
        <v>130</v>
      </c>
      <c r="D10" s="6">
        <f t="shared" ref="D10:R10" si="2">1500-D9-D8</f>
        <v>130</v>
      </c>
      <c r="E10" s="6">
        <f t="shared" si="2"/>
        <v>130</v>
      </c>
      <c r="F10" s="6">
        <f t="shared" si="2"/>
        <v>130</v>
      </c>
      <c r="G10" s="6">
        <f t="shared" si="2"/>
        <v>130</v>
      </c>
      <c r="H10" s="6">
        <f t="shared" si="2"/>
        <v>130</v>
      </c>
      <c r="I10" s="6">
        <f t="shared" si="2"/>
        <v>130</v>
      </c>
      <c r="J10" s="6">
        <f t="shared" si="2"/>
        <v>130</v>
      </c>
      <c r="K10" s="6">
        <f t="shared" si="2"/>
        <v>130</v>
      </c>
      <c r="L10" s="6">
        <f t="shared" si="2"/>
        <v>130</v>
      </c>
      <c r="M10" s="6">
        <f t="shared" si="2"/>
        <v>130</v>
      </c>
      <c r="N10" s="6">
        <f t="shared" si="2"/>
        <v>130</v>
      </c>
      <c r="O10" s="6">
        <f t="shared" si="2"/>
        <v>130</v>
      </c>
      <c r="P10" s="6">
        <f t="shared" si="2"/>
        <v>130</v>
      </c>
      <c r="Q10" s="6">
        <f t="shared" si="2"/>
        <v>130</v>
      </c>
      <c r="R10" s="6">
        <f t="shared" si="2"/>
        <v>130</v>
      </c>
      <c r="S10" s="14">
        <f>SUM(C10:R10)</f>
        <v>2080</v>
      </c>
      <c r="T10" s="6">
        <v>0</v>
      </c>
      <c r="U10" s="6">
        <v>0</v>
      </c>
      <c r="V10" s="9">
        <f t="shared" si="0"/>
        <v>2080</v>
      </c>
    </row>
    <row r="11" spans="1:22" ht="16.5" thickBot="1" x14ac:dyDescent="0.35">
      <c r="A11" s="9" t="s">
        <v>15</v>
      </c>
      <c r="B11" s="12">
        <f>SUM(B8:B10)</f>
        <v>670</v>
      </c>
      <c r="C11" s="12">
        <f t="shared" ref="C11:U11" si="3">SUM(C8:C10)</f>
        <v>1500</v>
      </c>
      <c r="D11" s="12">
        <f t="shared" si="3"/>
        <v>1500</v>
      </c>
      <c r="E11" s="12">
        <f t="shared" si="3"/>
        <v>1500</v>
      </c>
      <c r="F11" s="12">
        <f t="shared" si="3"/>
        <v>1500</v>
      </c>
      <c r="G11" s="12">
        <f t="shared" si="3"/>
        <v>1500</v>
      </c>
      <c r="H11" s="12">
        <f t="shared" si="3"/>
        <v>1500</v>
      </c>
      <c r="I11" s="12">
        <f t="shared" si="3"/>
        <v>1500</v>
      </c>
      <c r="J11" s="12">
        <f t="shared" si="3"/>
        <v>1500</v>
      </c>
      <c r="K11" s="12">
        <f t="shared" si="3"/>
        <v>1500</v>
      </c>
      <c r="L11" s="12">
        <f t="shared" si="3"/>
        <v>1500</v>
      </c>
      <c r="M11" s="12">
        <f t="shared" si="3"/>
        <v>1500</v>
      </c>
      <c r="N11" s="12">
        <f t="shared" si="3"/>
        <v>1500</v>
      </c>
      <c r="O11" s="12">
        <f t="shared" si="3"/>
        <v>1500</v>
      </c>
      <c r="P11" s="12">
        <f t="shared" si="3"/>
        <v>1500</v>
      </c>
      <c r="Q11" s="12">
        <f t="shared" si="3"/>
        <v>1500</v>
      </c>
      <c r="R11" s="12">
        <f t="shared" si="3"/>
        <v>1500</v>
      </c>
      <c r="S11" s="12">
        <f t="shared" si="3"/>
        <v>24670</v>
      </c>
      <c r="T11" s="12">
        <f t="shared" si="3"/>
        <v>2600</v>
      </c>
      <c r="U11" s="12">
        <f t="shared" si="3"/>
        <v>1999</v>
      </c>
      <c r="V11" s="12">
        <f>SUM(V8:V10)</f>
        <v>29269</v>
      </c>
    </row>
    <row r="12" spans="1:22" x14ac:dyDescent="0.3">
      <c r="A12" s="6" t="s">
        <v>48</v>
      </c>
      <c r="B12" s="7">
        <f>B11+$T$11</f>
        <v>3270</v>
      </c>
      <c r="C12" s="7">
        <f>SUM(B11:C11)+$T$11</f>
        <v>4770</v>
      </c>
      <c r="D12" s="7">
        <f>SUM(B11:D11)+$T$11</f>
        <v>6270</v>
      </c>
      <c r="E12" s="7">
        <f>SUM(B11:E11)+$T$11</f>
        <v>7770</v>
      </c>
      <c r="F12" s="7">
        <f>SUM(B11:F11)+$T$11</f>
        <v>9270</v>
      </c>
      <c r="G12" s="7">
        <f>SUM(B11:G11)+$T$11</f>
        <v>10770</v>
      </c>
      <c r="H12" s="7">
        <f>SUM(B11:H11)+T11</f>
        <v>12270</v>
      </c>
      <c r="I12" s="7">
        <f>SUM(B11:I11)+$T$11</f>
        <v>13770</v>
      </c>
      <c r="J12" s="7">
        <f>SUM(B11:J11)+$T$11</f>
        <v>15270</v>
      </c>
      <c r="K12" s="7">
        <f>SUM(B11:K11)+$T$11</f>
        <v>16770</v>
      </c>
      <c r="L12" s="7">
        <f>SUM(B11:L11)+$T$11</f>
        <v>18270</v>
      </c>
      <c r="M12" s="7">
        <f>SUM(B11:M11)+$T$11</f>
        <v>19770</v>
      </c>
      <c r="N12" s="7">
        <f>SUM(B11:N11)+$T$11</f>
        <v>21270</v>
      </c>
      <c r="O12" s="7">
        <f>SUM(B11:O11)+$T$11</f>
        <v>22770</v>
      </c>
      <c r="P12" s="7">
        <f>SUM(B11:P11)+$T$11</f>
        <v>24270</v>
      </c>
      <c r="Q12" s="7">
        <f>SUM(B11:Q11)+$T$11</f>
        <v>25770</v>
      </c>
      <c r="R12" s="7">
        <f>SUM(B11:R11)+$T$11</f>
        <v>27270</v>
      </c>
      <c r="V12" s="7">
        <f>R12+$U$11</f>
        <v>29269</v>
      </c>
    </row>
    <row r="13" spans="1:22" x14ac:dyDescent="0.3">
      <c r="A13" s="32" t="s">
        <v>36</v>
      </c>
      <c r="B13" s="33"/>
      <c r="G13" s="7"/>
      <c r="S13" s="2"/>
    </row>
    <row r="14" spans="1:22" x14ac:dyDescent="0.3">
      <c r="A14" t="s">
        <v>0</v>
      </c>
      <c r="B14" s="6">
        <v>1000</v>
      </c>
      <c r="C14" s="6">
        <f>B14</f>
        <v>1000</v>
      </c>
    </row>
    <row r="15" spans="1:22" x14ac:dyDescent="0.3">
      <c r="A15" t="s">
        <v>1</v>
      </c>
      <c r="B15" s="6">
        <v>200</v>
      </c>
      <c r="C15" s="6">
        <f>B15*15</f>
        <v>3000</v>
      </c>
    </row>
    <row r="16" spans="1:22" x14ac:dyDescent="0.3">
      <c r="A16" t="s">
        <v>2</v>
      </c>
      <c r="B16" s="15">
        <f>0.025/12</f>
        <v>2.0833333333333333E-3</v>
      </c>
    </row>
    <row r="17" spans="1:11" x14ac:dyDescent="0.3">
      <c r="A17" t="s">
        <v>3</v>
      </c>
      <c r="B17" s="6">
        <f>FV(B16,15,-200,-1000)</f>
        <v>4075.8573143849035</v>
      </c>
      <c r="C17" s="6">
        <f>SUM(C14:C16)</f>
        <v>4000</v>
      </c>
    </row>
    <row r="18" spans="1:11" x14ac:dyDescent="0.3">
      <c r="A18" t="s">
        <v>39</v>
      </c>
      <c r="B18" s="6">
        <f>B17*1.25</f>
        <v>5094.8216429811291</v>
      </c>
      <c r="C18" s="6">
        <f>C17*1.25</f>
        <v>5000</v>
      </c>
    </row>
    <row r="19" spans="1:11" ht="16.5" thickBot="1" x14ac:dyDescent="0.35">
      <c r="B19" s="12">
        <f>B18*2</f>
        <v>10189.643285962258</v>
      </c>
      <c r="C19" s="12">
        <f>C18*2</f>
        <v>10000</v>
      </c>
    </row>
    <row r="21" spans="1:11" x14ac:dyDescent="0.3">
      <c r="A21" s="2" t="s">
        <v>37</v>
      </c>
    </row>
    <row r="22" spans="1:11" x14ac:dyDescent="0.3">
      <c r="A22" t="s">
        <v>0</v>
      </c>
      <c r="B22" s="6">
        <v>0</v>
      </c>
    </row>
    <row r="23" spans="1:11" x14ac:dyDescent="0.3">
      <c r="A23" t="s">
        <v>1</v>
      </c>
      <c r="B23" s="6">
        <v>250</v>
      </c>
    </row>
    <row r="24" spans="1:11" x14ac:dyDescent="0.3">
      <c r="A24" t="s">
        <v>2</v>
      </c>
      <c r="B24" s="15">
        <f>0.06/12</f>
        <v>5.0000000000000001E-3</v>
      </c>
    </row>
    <row r="25" spans="1:11" x14ac:dyDescent="0.3">
      <c r="A25" t="s">
        <v>3</v>
      </c>
      <c r="B25" s="6">
        <f>FV(B24,12,-B23,0,1)</f>
        <v>3099.3100461910049</v>
      </c>
    </row>
    <row r="26" spans="1:11" x14ac:dyDescent="0.3">
      <c r="A26" t="s">
        <v>38</v>
      </c>
      <c r="B26" s="6">
        <f>B23*5</f>
        <v>1250</v>
      </c>
    </row>
    <row r="27" spans="1:11" ht="16.5" thickBot="1" x14ac:dyDescent="0.35">
      <c r="B27" s="16">
        <f>SUM(B25:B26)</f>
        <v>4349.3100461910053</v>
      </c>
    </row>
    <row r="29" spans="1:11" x14ac:dyDescent="0.3">
      <c r="G29" s="27"/>
    </row>
    <row r="30" spans="1:11" x14ac:dyDescent="0.3">
      <c r="G30" s="28"/>
    </row>
    <row r="32" spans="1:11" x14ac:dyDescent="0.3">
      <c r="B32" s="24" t="s">
        <v>50</v>
      </c>
      <c r="C32" s="24" t="s">
        <v>41</v>
      </c>
      <c r="D32" s="24" t="s">
        <v>51</v>
      </c>
      <c r="E32" s="29">
        <v>47178</v>
      </c>
      <c r="F32" s="22" t="s">
        <v>52</v>
      </c>
      <c r="G32" s="22" t="s">
        <v>53</v>
      </c>
      <c r="H32" t="s">
        <v>54</v>
      </c>
      <c r="I32" t="s">
        <v>55</v>
      </c>
      <c r="J32" t="s">
        <v>56</v>
      </c>
      <c r="K32" t="s">
        <v>57</v>
      </c>
    </row>
    <row r="33" spans="1:24" ht="15.75" customHeight="1" x14ac:dyDescent="0.3">
      <c r="A33" t="s">
        <v>42</v>
      </c>
      <c r="B33" s="6">
        <f>963.47+2081.1</f>
        <v>3044.5699999999997</v>
      </c>
      <c r="C33" s="6">
        <f>959.89+2265.35</f>
        <v>3225.24</v>
      </c>
      <c r="D33" s="6">
        <f>983.67+2754.27+220</f>
        <v>3957.94</v>
      </c>
      <c r="E33" s="6">
        <f>959.53+2916.98</f>
        <v>3876.51</v>
      </c>
      <c r="F33" s="6">
        <f>2849.89+937.47</f>
        <v>3787.3599999999997</v>
      </c>
      <c r="G33" s="7">
        <f>F33</f>
        <v>3787.3599999999997</v>
      </c>
      <c r="H33" s="7">
        <f t="shared" ref="H33" si="4">F33</f>
        <v>3787.3599999999997</v>
      </c>
      <c r="I33" s="7">
        <f>G33</f>
        <v>3787.3599999999997</v>
      </c>
      <c r="J33" s="7">
        <f t="shared" ref="J33:K33" si="5">H33</f>
        <v>3787.3599999999997</v>
      </c>
      <c r="K33" s="7">
        <f t="shared" si="5"/>
        <v>3787.3599999999997</v>
      </c>
    </row>
    <row r="34" spans="1:24" x14ac:dyDescent="0.3">
      <c r="A34" t="s">
        <v>43</v>
      </c>
      <c r="B34" s="6">
        <v>1600</v>
      </c>
      <c r="C34" s="6">
        <v>1800</v>
      </c>
      <c r="D34" s="6">
        <v>2600</v>
      </c>
      <c r="E34" s="6">
        <v>2600</v>
      </c>
      <c r="F34" s="6">
        <v>2800</v>
      </c>
      <c r="G34" s="7">
        <f>F34+200</f>
        <v>3000</v>
      </c>
      <c r="H34" s="7">
        <f t="shared" ref="H34:K34" si="6">G34+200</f>
        <v>3200</v>
      </c>
      <c r="I34" s="7">
        <f t="shared" si="6"/>
        <v>3400</v>
      </c>
      <c r="J34" s="7">
        <f t="shared" si="6"/>
        <v>3600</v>
      </c>
      <c r="K34" s="7">
        <f t="shared" si="6"/>
        <v>3800</v>
      </c>
    </row>
    <row r="35" spans="1:24" x14ac:dyDescent="0.3">
      <c r="A35" t="s">
        <v>44</v>
      </c>
      <c r="B35" s="6">
        <v>1250</v>
      </c>
      <c r="C35" s="6">
        <v>1500</v>
      </c>
      <c r="D35" s="6">
        <v>2250</v>
      </c>
      <c r="E35" s="6">
        <v>2250</v>
      </c>
      <c r="F35" s="6">
        <v>2500</v>
      </c>
      <c r="G35" s="7">
        <f>F35+250</f>
        <v>2750</v>
      </c>
      <c r="H35" s="7">
        <f>G35+250</f>
        <v>3000</v>
      </c>
      <c r="I35" s="7">
        <f>H35+250</f>
        <v>3250</v>
      </c>
      <c r="J35" s="7">
        <f t="shared" ref="J35:K35" si="7">I35+250</f>
        <v>3500</v>
      </c>
      <c r="K35" s="7">
        <f t="shared" si="7"/>
        <v>3750</v>
      </c>
    </row>
    <row r="36" spans="1:24" x14ac:dyDescent="0.3">
      <c r="A36" t="s">
        <v>45</v>
      </c>
      <c r="B36" s="6">
        <v>1504.64</v>
      </c>
      <c r="C36" s="6">
        <v>2081.44</v>
      </c>
      <c r="D36" s="6">
        <f>3195+500</f>
        <v>3695</v>
      </c>
      <c r="E36" s="6">
        <v>3675.12</v>
      </c>
      <c r="F36" s="6">
        <f>3671.98+500</f>
        <v>4171.9799999999996</v>
      </c>
      <c r="G36" s="7">
        <f>F36+500</f>
        <v>4671.9799999999996</v>
      </c>
      <c r="H36" s="7">
        <f t="shared" ref="H36:K36" si="8">G36+500</f>
        <v>5171.9799999999996</v>
      </c>
      <c r="I36" s="7">
        <f t="shared" si="8"/>
        <v>5671.98</v>
      </c>
      <c r="J36" s="7">
        <f>I36+500</f>
        <v>6171.98</v>
      </c>
      <c r="K36" s="7">
        <f t="shared" si="8"/>
        <v>6671.98</v>
      </c>
    </row>
    <row r="37" spans="1:24" x14ac:dyDescent="0.3">
      <c r="A37" t="s">
        <v>46</v>
      </c>
      <c r="B37" s="6"/>
      <c r="C37" s="6"/>
      <c r="D37" s="6">
        <v>1400</v>
      </c>
      <c r="E37" s="6">
        <v>1400</v>
      </c>
      <c r="F37" s="6">
        <v>1600</v>
      </c>
      <c r="G37" s="7">
        <f>F37+200</f>
        <v>1800</v>
      </c>
      <c r="H37" s="7">
        <f t="shared" ref="H37:K37" si="9">G37+200</f>
        <v>2000</v>
      </c>
      <c r="I37" s="7">
        <f t="shared" si="9"/>
        <v>2200</v>
      </c>
      <c r="J37" s="7">
        <f t="shared" si="9"/>
        <v>2400</v>
      </c>
      <c r="K37" s="7">
        <f t="shared" si="9"/>
        <v>2600</v>
      </c>
    </row>
    <row r="38" spans="1:24" x14ac:dyDescent="0.3">
      <c r="A38" t="s">
        <v>47</v>
      </c>
      <c r="B38" s="20"/>
      <c r="C38" s="20"/>
      <c r="D38" s="20"/>
      <c r="E38" s="20"/>
      <c r="F38" s="34">
        <v>350</v>
      </c>
      <c r="G38" s="35">
        <f>F38+350</f>
        <v>700</v>
      </c>
      <c r="H38" s="35">
        <f t="shared" ref="H38:K38" si="10">G38+350</f>
        <v>1050</v>
      </c>
      <c r="I38" s="35">
        <f t="shared" si="10"/>
        <v>1400</v>
      </c>
      <c r="J38" s="35">
        <f t="shared" si="10"/>
        <v>1750</v>
      </c>
      <c r="K38" s="35">
        <f t="shared" si="10"/>
        <v>2100</v>
      </c>
      <c r="L38" s="21"/>
      <c r="M38" s="21"/>
      <c r="N38" s="21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ht="16.5" thickBot="1" x14ac:dyDescent="0.35">
      <c r="B39" s="12">
        <f>SUM(B33:B38)</f>
        <v>7399.21</v>
      </c>
      <c r="C39" s="12">
        <f t="shared" ref="C39:E39" si="11">SUM(C33:C38)</f>
        <v>8606.68</v>
      </c>
      <c r="D39" s="30">
        <f t="shared" si="11"/>
        <v>13902.94</v>
      </c>
      <c r="E39" s="30">
        <f t="shared" si="11"/>
        <v>13801.630000000001</v>
      </c>
      <c r="F39" s="30">
        <f>SUM(F33:F38)</f>
        <v>15209.34</v>
      </c>
      <c r="G39" s="30">
        <f t="shared" ref="G39:K39" si="12">SUM(G33:G38)</f>
        <v>16709.34</v>
      </c>
      <c r="H39" s="30">
        <f t="shared" si="12"/>
        <v>18209.34</v>
      </c>
      <c r="I39" s="30">
        <f t="shared" si="12"/>
        <v>19709.34</v>
      </c>
      <c r="J39" s="30">
        <f t="shared" si="12"/>
        <v>21209.34</v>
      </c>
      <c r="K39" s="30">
        <f t="shared" si="12"/>
        <v>22709.34</v>
      </c>
      <c r="L39" s="23"/>
      <c r="M39" s="23"/>
      <c r="N39" s="23"/>
      <c r="O39" s="22"/>
      <c r="P39" s="22"/>
      <c r="Q39" s="22"/>
      <c r="R39" s="22"/>
      <c r="S39" s="22"/>
      <c r="T39" s="22"/>
      <c r="U39" s="22"/>
      <c r="V39" s="22"/>
      <c r="W39" s="22"/>
      <c r="X39" s="20"/>
    </row>
    <row r="40" spans="1:24" x14ac:dyDescent="0.3">
      <c r="A40" t="s">
        <v>49</v>
      </c>
      <c r="B40" s="25">
        <f>B39-E12</f>
        <v>-370.78999999999996</v>
      </c>
      <c r="C40" s="25">
        <f>C39-F12</f>
        <v>-663.31999999999971</v>
      </c>
      <c r="D40" s="25">
        <f>D39-I12</f>
        <v>132.94000000000051</v>
      </c>
      <c r="E40" s="25">
        <f>E39-I12</f>
        <v>31.630000000001019</v>
      </c>
      <c r="F40" s="25">
        <f t="shared" ref="F40" si="13">F39-J12</f>
        <v>-60.659999999999854</v>
      </c>
      <c r="G40" s="25">
        <f t="shared" ref="G40" si="14">G39-K12</f>
        <v>-60.659999999999854</v>
      </c>
      <c r="H40" s="25">
        <f t="shared" ref="H40" si="15">H39-L12</f>
        <v>-60.659999999999854</v>
      </c>
      <c r="I40" s="25">
        <f t="shared" ref="I40" si="16">I39-M12</f>
        <v>-60.659999999999854</v>
      </c>
      <c r="J40" s="25">
        <f t="shared" ref="J40" si="17">J39-N12</f>
        <v>-60.659999999999854</v>
      </c>
      <c r="K40" s="25">
        <f t="shared" ref="K40" si="18">K39-O12</f>
        <v>-60.659999999999854</v>
      </c>
      <c r="L40" s="25"/>
      <c r="M40" s="25"/>
      <c r="N40" s="25"/>
      <c r="O40" s="25"/>
      <c r="P40" s="25"/>
      <c r="Q40" s="25"/>
      <c r="R40" s="22"/>
      <c r="S40" s="22"/>
      <c r="T40" s="22"/>
      <c r="U40" s="22"/>
      <c r="V40" s="22"/>
      <c r="W40" s="22"/>
      <c r="X40" s="20"/>
    </row>
    <row r="41" spans="1:24" x14ac:dyDescent="0.3">
      <c r="C41" s="26"/>
      <c r="I41" s="18"/>
      <c r="J41" s="17"/>
      <c r="K41" s="17"/>
      <c r="L41" s="17"/>
      <c r="M41" s="17"/>
      <c r="N41" s="17"/>
    </row>
    <row r="42" spans="1:24" x14ac:dyDescent="0.3">
      <c r="D42" s="26"/>
      <c r="I42" s="31"/>
      <c r="J42" s="31"/>
      <c r="K42" s="31"/>
      <c r="L42" s="19"/>
      <c r="M42" s="17"/>
      <c r="N42" s="19"/>
    </row>
  </sheetData>
  <mergeCells count="2">
    <mergeCell ref="I42:K42"/>
    <mergeCell ref="A13:B13"/>
  </mergeCells>
  <pageMargins left="0.7" right="0.7" top="0.75" bottom="0.75" header="0.3" footer="0.3"/>
  <pageSetup paperSize="9" scale="76" orientation="landscape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HTB Summary</vt:lpstr>
      <vt:lpstr>Master Plan</vt:lpstr>
    </vt:vector>
  </TitlesOfParts>
  <Company>UBS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Musendo, Brice</dc:creator>
  <cp:lastModifiedBy>Musendo, Brice</cp:lastModifiedBy>
  <cp:lastPrinted>2016-08-08T15:03:06Z</cp:lastPrinted>
  <dcterms:created xsi:type="dcterms:W3CDTF">2016-07-29T13:47:49Z</dcterms:created>
  <dcterms:modified xsi:type="dcterms:W3CDTF">2017-04-11T08:21:11Z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