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0" yWindow="0" windowWidth="19200" windowHeight="7180" tabRatio="788"/>
  </bookViews>
  <sheets>
    <sheet name="2025 Spring" sheetId="16" r:id="rId1"/>
  </sheets>
  <definedNames>
    <definedName name="Calendar10Month" localSheetId="0">'2025 Spring'!$B$138</definedName>
    <definedName name="Calendar10Month">#REF!</definedName>
    <definedName name="Calendar10MonthOption" localSheetId="0">MATCH('2025 Spring'!Calendar10Month,Months,0)</definedName>
    <definedName name="Calendar10MonthOption">MATCH(Calendar10Month,Months,0)</definedName>
    <definedName name="Calendar10Year" localSheetId="0">'2025 Spring'!$H$138</definedName>
    <definedName name="Calendar10Year">#REF!</definedName>
    <definedName name="Calendar11Month" localSheetId="0">'2025 Spring'!$B$153</definedName>
    <definedName name="Calendar11Month">#REF!</definedName>
    <definedName name="Calendar11MonthOption" localSheetId="0">MATCH('2025 Spring'!Calendar11Month,Months,0)</definedName>
    <definedName name="Calendar11MonthOption">MATCH(Calendar11Month,Months,0)</definedName>
    <definedName name="Calendar11Year" localSheetId="0">'2025 Spring'!$H$153</definedName>
    <definedName name="Calendar11Year">#REF!</definedName>
    <definedName name="Calendar12Month" localSheetId="0">'2025 Spring'!$B$168</definedName>
    <definedName name="Calendar12Month">#REF!</definedName>
    <definedName name="Calendar12MonthOption" localSheetId="0">MATCH('2025 Spring'!Calendar12Month,Months,0)</definedName>
    <definedName name="Calendar12MonthOption">MATCH(Calendar12Month,Months,0)</definedName>
    <definedName name="Calendar12Year" localSheetId="0">'2025 Spring'!$H$168</definedName>
    <definedName name="Calendar12Year">#REF!</definedName>
    <definedName name="Calendar1Month" localSheetId="0">'2025 Spring'!$B$2</definedName>
    <definedName name="Calendar1Month">#REF!</definedName>
    <definedName name="Calendar1MonthOption" localSheetId="0">MATCH('2025 Spring'!Calendar1Month,Months,0)</definedName>
    <definedName name="Calendar1MonthOption">MATCH(Calendar1Month,Months,0)</definedName>
    <definedName name="Calendar1Year" localSheetId="0">'2025 Spring'!$H$2</definedName>
    <definedName name="Calendar1Year">#REF!</definedName>
    <definedName name="Calendar2Month" localSheetId="0">'2025 Spring'!$B$17</definedName>
    <definedName name="Calendar2Month">#REF!</definedName>
    <definedName name="Calendar2MonthOption" localSheetId="0">MATCH('2025 Spring'!Calendar2Month,Months,0)</definedName>
    <definedName name="Calendar2MonthOption">MATCH(Calendar2Month,Months,0)</definedName>
    <definedName name="Calendar2Year" localSheetId="0">'2025 Spring'!$H$17</definedName>
    <definedName name="Calendar2Year">#REF!</definedName>
    <definedName name="Calendar3Month" localSheetId="0">'2025 Spring'!$B$32</definedName>
    <definedName name="Calendar3Month">#REF!</definedName>
    <definedName name="Calendar3MonthOption" localSheetId="0">MATCH('2025 Spring'!Calendar3Month,Months,0)</definedName>
    <definedName name="Calendar3MonthOption">MATCH(Calendar3Month,Months,0)</definedName>
    <definedName name="Calendar3Year" localSheetId="0">'2025 Spring'!$H$32</definedName>
    <definedName name="Calendar3Year">#REF!</definedName>
    <definedName name="Calendar4Month" localSheetId="0">'2025 Spring'!$B$47</definedName>
    <definedName name="Calendar4Month">#REF!</definedName>
    <definedName name="Calendar4MonthOption" localSheetId="0">MATCH('2025 Spring'!Calendar4Month,Months,0)</definedName>
    <definedName name="Calendar4MonthOption">MATCH(Calendar4Month,Months,0)</definedName>
    <definedName name="Calendar4Year" localSheetId="0">'2025 Spring'!$H$47</definedName>
    <definedName name="Calendar4Year">#REF!</definedName>
    <definedName name="Calendar5Month" localSheetId="0">'2025 Spring'!$B$62</definedName>
    <definedName name="Calendar5Month">#REF!</definedName>
    <definedName name="Calendar5MonthOption" localSheetId="0">MATCH('2025 Spring'!Calendar5Month,Months,0)</definedName>
    <definedName name="Calendar5MonthOption">MATCH(Calendar5Month,Months,0)</definedName>
    <definedName name="Calendar5Year" localSheetId="0">'2025 Spring'!$H$62</definedName>
    <definedName name="Calendar5Year">#REF!</definedName>
    <definedName name="Calendar6Month" localSheetId="0">'2025 Spring'!$B$77</definedName>
    <definedName name="Calendar6Month">#REF!</definedName>
    <definedName name="Calendar6MonthOption" localSheetId="0">MATCH('2025 Spring'!Calendar6Month,Months,0)</definedName>
    <definedName name="Calendar6MonthOption">MATCH(Calendar6Month,Months,0)</definedName>
    <definedName name="Calendar6Year" localSheetId="0">'2025 Spring'!$H$77</definedName>
    <definedName name="Calendar6Year">#REF!</definedName>
    <definedName name="Calendar7Month" localSheetId="0">'2025 Spring'!$B$93</definedName>
    <definedName name="Calendar7Month">#REF!</definedName>
    <definedName name="Calendar7MonthOption" localSheetId="0">MATCH('2025 Spring'!Calendar7Month,Months,0)</definedName>
    <definedName name="Calendar7MonthOption">MATCH(Calendar7Month,Months,0)</definedName>
    <definedName name="Calendar7Year" localSheetId="0">'2025 Spring'!$H$93</definedName>
    <definedName name="Calendar7Year">#REF!</definedName>
    <definedName name="Calendar8Month" localSheetId="0">'2025 Spring'!$B$108</definedName>
    <definedName name="Calendar8Month">#REF!</definedName>
    <definedName name="Calendar8MonthOption" localSheetId="0">MATCH('2025 Spring'!Calendar8Month,Months,0)</definedName>
    <definedName name="Calendar8MonthOption">MATCH(Calendar8Month,Months,0)</definedName>
    <definedName name="Calendar8Year" localSheetId="0">'2025 Spring'!$H$108</definedName>
    <definedName name="Calendar8Year">#REF!</definedName>
    <definedName name="Calendar9Month" localSheetId="0">'2025 Spring'!$B$123</definedName>
    <definedName name="Calendar9Month">#REF!</definedName>
    <definedName name="Calendar9MonthOption" localSheetId="0">MATCH('2025 Spring'!Calendar9Month,Months,0)</definedName>
    <definedName name="Calendar9MonthOption">MATCH(Calendar9Month,Months,0)</definedName>
    <definedName name="Calendar9Year" localSheetId="0">'2025 Spring'!$H$123</definedName>
    <definedName name="Calendar9Year">#REF!</definedName>
    <definedName name="ColumnTitleRegion1..H12.1" localSheetId="0">'2025 Spring'!$B$3</definedName>
    <definedName name="ColumnTitleRegion1..H12.1">#REF!</definedName>
    <definedName name="ColumnTitleRegion10..H54.1" localSheetId="0">'2025 Spring'!$B$48</definedName>
    <definedName name="ColumnTitleRegion10..H54.1">#REF!</definedName>
    <definedName name="ColumnTitleRegion11..C56.1" localSheetId="0">'2025 Spring'!$B$48</definedName>
    <definedName name="ColumnTitleRegion11..C56.1">#REF!</definedName>
    <definedName name="ColumnTitleRegion12..D56.1" localSheetId="0">'2025 Spring'!$D$59</definedName>
    <definedName name="ColumnTitleRegion12..D56.1">#REF!</definedName>
    <definedName name="ColumnTitleRegion13..H68.1" localSheetId="0">'2025 Spring'!$B$63</definedName>
    <definedName name="ColumnTitleRegion13..H68.1">#REF!</definedName>
    <definedName name="ColumnTitleRegion14..C70.1" localSheetId="0">'2025 Spring'!$B$63</definedName>
    <definedName name="ColumnTitleRegion14..C70.1">#REF!</definedName>
    <definedName name="ColumnTitleRegion15..D70.1" localSheetId="0">'2025 Spring'!$D$74</definedName>
    <definedName name="ColumnTitleRegion15..D70.1">#REF!</definedName>
    <definedName name="ColumnTitleRegion16..H82.1" localSheetId="0">'2025 Spring'!$B$78</definedName>
    <definedName name="ColumnTitleRegion16..H82.1">#REF!</definedName>
    <definedName name="ColumnTitleRegion17..C84.1" localSheetId="0">'2025 Spring'!$B$78</definedName>
    <definedName name="ColumnTitleRegion17..C84.1">#REF!</definedName>
    <definedName name="ColumnTitleRegion18..D84.1" localSheetId="0">'2025 Spring'!$D$89</definedName>
    <definedName name="ColumnTitleRegion18..D84.1">#REF!</definedName>
    <definedName name="ColumnTitleRegion19..H96.1" localSheetId="0">'2025 Spring'!$B$94</definedName>
    <definedName name="ColumnTitleRegion19..H96.1">#REF!</definedName>
    <definedName name="ColumnTitleRegion2..C14.1" localSheetId="0">'2025 Spring'!$B$3</definedName>
    <definedName name="ColumnTitleRegion2..C14.1">#REF!</definedName>
    <definedName name="ColumnTitleRegion20..C98.1" localSheetId="0">'2025 Spring'!$B$94</definedName>
    <definedName name="ColumnTitleRegion20..C98.1">#REF!</definedName>
    <definedName name="ColumnTitleRegion21..D98.1" localSheetId="0">'2025 Spring'!$D$105</definedName>
    <definedName name="ColumnTitleRegion21..D98.1">#REF!</definedName>
    <definedName name="ColumnTitleRegion22..H110.1" localSheetId="0">'2025 Spring'!$B$109</definedName>
    <definedName name="ColumnTitleRegion22..H110.1">#REF!</definedName>
    <definedName name="ColumnTitleRegion23..C112.1" localSheetId="0">'2025 Spring'!$B$109</definedName>
    <definedName name="ColumnTitleRegion23..C112.1">#REF!</definedName>
    <definedName name="ColumnTitleRegion24..D112.1" localSheetId="0">'2025 Spring'!$D$120</definedName>
    <definedName name="ColumnTitleRegion24..D112.1">#REF!</definedName>
    <definedName name="ColumnTitleRegion25..H124.1" localSheetId="0">'2025 Spring'!$B$124</definedName>
    <definedName name="ColumnTitleRegion25..H124.1">#REF!</definedName>
    <definedName name="ColumnTitleRegion26..C126.1" localSheetId="0">'2025 Spring'!$B$124</definedName>
    <definedName name="ColumnTitleRegion26..C126.1">#REF!</definedName>
    <definedName name="ColumnTitleRegion27..D126.1" localSheetId="0">'2025 Spring'!$D$135</definedName>
    <definedName name="ColumnTitleRegion27..D126.1">#REF!</definedName>
    <definedName name="ColumnTitleRegion28..H138.1" localSheetId="0">'2025 Spring'!$B$139</definedName>
    <definedName name="ColumnTitleRegion28..H138.1">#REF!</definedName>
    <definedName name="ColumnTitleRegion29..C140.1" localSheetId="0">'2025 Spring'!$B$139</definedName>
    <definedName name="ColumnTitleRegion29..C140.1">#REF!</definedName>
    <definedName name="ColumnTitleRegion3..D14.1" localSheetId="0">'2025 Spring'!$D$14</definedName>
    <definedName name="ColumnTitleRegion3..D14.1">#REF!</definedName>
    <definedName name="ColumnTitleRegion30..D140.1" localSheetId="0">'2025 Spring'!$D$150</definedName>
    <definedName name="ColumnTitleRegion30..D140.1">#REF!</definedName>
    <definedName name="ColumnTitleRegion31..H152.1" localSheetId="0">'2025 Spring'!$B$154</definedName>
    <definedName name="ColumnTitleRegion31..H152.1">#REF!</definedName>
    <definedName name="ColumnTitleRegion32..C154.1" localSheetId="0">'2025 Spring'!$B$154</definedName>
    <definedName name="ColumnTitleRegion32..C154.1">#REF!</definedName>
    <definedName name="ColumnTitleRegion33..D154.1" localSheetId="0">'2025 Spring'!$D$165</definedName>
    <definedName name="ColumnTitleRegion33..D154.1">#REF!</definedName>
    <definedName name="ColumnTitleRegion34..H166.1" localSheetId="0">'2025 Spring'!$B$169</definedName>
    <definedName name="ColumnTitleRegion34..H166.1">#REF!</definedName>
    <definedName name="ColumnTitleRegion35..C168.1" localSheetId="0">'2025 Spring'!$B$169</definedName>
    <definedName name="ColumnTitleRegion35..C168.1">#REF!</definedName>
    <definedName name="ColumnTitleRegion36..D168.1" localSheetId="0">'2025 Spring'!$D$180</definedName>
    <definedName name="ColumnTitleRegion36..D168.1">#REF!</definedName>
    <definedName name="ColumnTitleRegion4..H26.1" localSheetId="0">'2025 Spring'!$B$18</definedName>
    <definedName name="ColumnTitleRegion4..H26.1">#REF!</definedName>
    <definedName name="ColumnTitleRegion5..C28.1" localSheetId="0">'2025 Spring'!$B$18</definedName>
    <definedName name="ColumnTitleRegion5..C28.1">#REF!</definedName>
    <definedName name="ColumnTitleRegion6..D28.1" localSheetId="0">'2025 Spring'!$D$29</definedName>
    <definedName name="ColumnTitleRegion6..D28.1">#REF!</definedName>
    <definedName name="ColumnTitleRegion7..H40.1" localSheetId="0">'2025 Spring'!$B$33</definedName>
    <definedName name="ColumnTitleRegion7..H40.1">#REF!</definedName>
    <definedName name="ColumnTitleRegion8..C42.1" localSheetId="0">'2025 Spring'!$B$33</definedName>
    <definedName name="ColumnTitleRegion8..C42.1">#REF!</definedName>
    <definedName name="ColumnTitleRegion9..D42.1" localSheetId="0">'2025 Spring'!$D$44</definedName>
    <definedName name="ColumnTitleRegion9..D42.1">#REF!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'2025 Spring'!$B$2:$I$181</definedName>
    <definedName name="WeekdayOption" localSheetId="0">MATCH('2025 Spring'!WeekStart,Weekdays,0)+10</definedName>
    <definedName name="WeekdayOption">MATCH(WeekStart,Weekdays,0)+10</definedName>
    <definedName name="Weekdays">{"Monday","Tuesday","Wednesday","Thursday","Friday","Saturday","Sunday"}</definedName>
    <definedName name="WeekStart" localSheetId="0">'2025 Spring'!$B$3</definedName>
    <definedName name="WeekStart">#REF!</definedName>
    <definedName name="WeekStartValue" localSheetId="0">IF('2025 Spring'!WeekStart="Monday",2,1)</definedName>
    <definedName name="WeekStartValue">IF(WeekStart="Monday",2,1)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6" l="1" a="1"/>
  <c r="D4" i="16" s="1"/>
  <c r="D3" i="16" s="1"/>
  <c r="B6" i="16" a="1"/>
  <c r="D6" i="16" s="1"/>
  <c r="B8" i="16" a="1"/>
  <c r="D8" i="16" s="1"/>
  <c r="B10" i="16" a="1"/>
  <c r="D10" i="16" s="1"/>
  <c r="B12" i="16" a="1"/>
  <c r="D12" i="16" s="1"/>
  <c r="B14" i="16" a="1"/>
  <c r="C14" i="16" s="1"/>
  <c r="B17" i="16"/>
  <c r="H17" i="16"/>
  <c r="B19" i="16" s="1" a="1"/>
  <c r="H19" i="16" l="1"/>
  <c r="H18" i="16" s="1"/>
  <c r="B19" i="16"/>
  <c r="B18" i="16" s="1"/>
  <c r="C19" i="16"/>
  <c r="C18" i="16" s="1"/>
  <c r="E19" i="16"/>
  <c r="E18" i="16" s="1"/>
  <c r="F19" i="16"/>
  <c r="F18" i="16" s="1"/>
  <c r="G19" i="16"/>
  <c r="G18" i="16" s="1"/>
  <c r="D19" i="16"/>
  <c r="D18" i="16" s="1"/>
  <c r="C12" i="16"/>
  <c r="C8" i="16"/>
  <c r="C4" i="16"/>
  <c r="C3" i="16" s="1"/>
  <c r="C10" i="16"/>
  <c r="C6" i="16"/>
  <c r="H32" i="16"/>
  <c r="B14" i="16"/>
  <c r="B12" i="16"/>
  <c r="B10" i="16"/>
  <c r="B8" i="16"/>
  <c r="B6" i="16"/>
  <c r="B4" i="16"/>
  <c r="B32" i="16"/>
  <c r="H12" i="16"/>
  <c r="H10" i="16"/>
  <c r="H8" i="16"/>
  <c r="H6" i="16"/>
  <c r="H4" i="16"/>
  <c r="H3" i="16" s="1"/>
  <c r="B29" i="16" a="1"/>
  <c r="G12" i="16"/>
  <c r="G10" i="16"/>
  <c r="G8" i="16"/>
  <c r="G6" i="16"/>
  <c r="G4" i="16"/>
  <c r="G3" i="16" s="1"/>
  <c r="F12" i="16"/>
  <c r="F10" i="16"/>
  <c r="F8" i="16"/>
  <c r="F6" i="16"/>
  <c r="F4" i="16"/>
  <c r="F3" i="16" s="1"/>
  <c r="E12" i="16"/>
  <c r="E10" i="16"/>
  <c r="E8" i="16"/>
  <c r="E6" i="16"/>
  <c r="E4" i="16"/>
  <c r="E3" i="16" s="1"/>
  <c r="B27" i="16" a="1"/>
  <c r="B25" i="16" a="1"/>
  <c r="B23" i="16" a="1"/>
  <c r="B21" i="16" a="1"/>
  <c r="B29" i="16" l="1"/>
  <c r="C29" i="16"/>
  <c r="H23" i="16"/>
  <c r="B23" i="16"/>
  <c r="C23" i="16"/>
  <c r="D23" i="16"/>
  <c r="E23" i="16"/>
  <c r="F23" i="16"/>
  <c r="G23" i="16"/>
  <c r="C25" i="16"/>
  <c r="E25" i="16"/>
  <c r="F25" i="16"/>
  <c r="G25" i="16"/>
  <c r="H25" i="16"/>
  <c r="B25" i="16"/>
  <c r="D25" i="16"/>
  <c r="C21" i="16"/>
  <c r="D21" i="16"/>
  <c r="E21" i="16"/>
  <c r="F21" i="16"/>
  <c r="G21" i="16"/>
  <c r="H21" i="16"/>
  <c r="B21" i="16"/>
  <c r="B40" i="16" a="1"/>
  <c r="B42" i="16" a="1"/>
  <c r="B34" i="16" a="1"/>
  <c r="B44" i="16" a="1"/>
  <c r="B47" i="16"/>
  <c r="H47" i="16"/>
  <c r="B36" i="16" a="1"/>
  <c r="B38" i="16" a="1"/>
  <c r="B27" i="16"/>
  <c r="C27" i="16"/>
  <c r="E27" i="16"/>
  <c r="F27" i="16"/>
  <c r="G27" i="16"/>
  <c r="H27" i="16"/>
  <c r="D27" i="16"/>
  <c r="B72" i="16" a="1"/>
  <c r="B64" i="16" a="1"/>
  <c r="B74" i="16" a="1"/>
  <c r="B66" i="16" a="1"/>
  <c r="B70" i="16" a="1"/>
  <c r="B68" i="16" a="1"/>
  <c r="D36" i="16" l="1"/>
  <c r="F36" i="16"/>
  <c r="G36" i="16"/>
  <c r="H36" i="16"/>
  <c r="B36" i="16"/>
  <c r="C36" i="16"/>
  <c r="E36" i="16"/>
  <c r="C44" i="16"/>
  <c r="B44" i="16"/>
  <c r="D34" i="16"/>
  <c r="D33" i="16" s="1"/>
  <c r="G34" i="16"/>
  <c r="G33" i="16" s="1"/>
  <c r="H34" i="16"/>
  <c r="H33" i="16" s="1"/>
  <c r="B34" i="16"/>
  <c r="B33" i="16" s="1"/>
  <c r="C34" i="16"/>
  <c r="C33" i="16" s="1"/>
  <c r="E34" i="16"/>
  <c r="E33" i="16" s="1"/>
  <c r="F34" i="16"/>
  <c r="F33" i="16" s="1"/>
  <c r="D42" i="16"/>
  <c r="F42" i="16"/>
  <c r="G42" i="16"/>
  <c r="H42" i="16"/>
  <c r="B42" i="16"/>
  <c r="C42" i="16"/>
  <c r="E42" i="16"/>
  <c r="D40" i="16"/>
  <c r="E40" i="16"/>
  <c r="G40" i="16"/>
  <c r="H40" i="16"/>
  <c r="B40" i="16"/>
  <c r="C40" i="16"/>
  <c r="F40" i="16"/>
  <c r="D38" i="16"/>
  <c r="G38" i="16"/>
  <c r="H38" i="16"/>
  <c r="B38" i="16"/>
  <c r="C38" i="16"/>
  <c r="E38" i="16"/>
  <c r="F38" i="16"/>
  <c r="B49" i="16" a="1"/>
  <c r="B51" i="16" a="1"/>
  <c r="B53" i="16" a="1"/>
  <c r="B55" i="16" a="1"/>
  <c r="B57" i="16" a="1"/>
  <c r="B59" i="16" a="1"/>
  <c r="B62" i="16"/>
  <c r="H62" i="16"/>
  <c r="F68" i="16" s="1"/>
  <c r="B68" i="16"/>
  <c r="H68" i="16"/>
  <c r="D68" i="16"/>
  <c r="G68" i="16"/>
  <c r="E68" i="16"/>
  <c r="B87" i="16" a="1"/>
  <c r="B83" i="16" a="1"/>
  <c r="B79" i="16" a="1"/>
  <c r="B89" i="16" a="1"/>
  <c r="B81" i="16" a="1"/>
  <c r="B85" i="16" a="1"/>
  <c r="B72" i="16"/>
  <c r="H72" i="16"/>
  <c r="G72" i="16"/>
  <c r="E72" i="16"/>
  <c r="D72" i="16"/>
  <c r="C72" i="16"/>
  <c r="H70" i="16"/>
  <c r="F70" i="16"/>
  <c r="C70" i="16"/>
  <c r="G70" i="16"/>
  <c r="D70" i="16"/>
  <c r="B64" i="16"/>
  <c r="B63" i="16" s="1"/>
  <c r="G64" i="16"/>
  <c r="G63" i="16" s="1"/>
  <c r="F64" i="16"/>
  <c r="F63" i="16" s="1"/>
  <c r="C64" i="16"/>
  <c r="C63" i="16" s="1"/>
  <c r="D64" i="16"/>
  <c r="D63" i="16" s="1"/>
  <c r="B66" i="16"/>
  <c r="H66" i="16"/>
  <c r="E66" i="16"/>
  <c r="C66" i="16"/>
  <c r="F66" i="16"/>
  <c r="B74" i="16"/>
  <c r="C74" i="16"/>
  <c r="B55" i="16" l="1"/>
  <c r="C55" i="16"/>
  <c r="E55" i="16"/>
  <c r="F55" i="16"/>
  <c r="G55" i="16"/>
  <c r="H55" i="16"/>
  <c r="D55" i="16"/>
  <c r="G66" i="16"/>
  <c r="E64" i="16"/>
  <c r="E63" i="16" s="1"/>
  <c r="E70" i="16"/>
  <c r="F72" i="16"/>
  <c r="H53" i="16"/>
  <c r="C53" i="16"/>
  <c r="E53" i="16"/>
  <c r="F53" i="16"/>
  <c r="G53" i="16"/>
  <c r="B53" i="16"/>
  <c r="D53" i="16"/>
  <c r="H49" i="16"/>
  <c r="H48" i="16" s="1"/>
  <c r="B49" i="16"/>
  <c r="B48" i="16" s="1"/>
  <c r="C49" i="16"/>
  <c r="C48" i="16" s="1"/>
  <c r="E49" i="16"/>
  <c r="E48" i="16" s="1"/>
  <c r="F49" i="16"/>
  <c r="F48" i="16" s="1"/>
  <c r="G49" i="16"/>
  <c r="G48" i="16" s="1"/>
  <c r="D49" i="16"/>
  <c r="D48" i="16" s="1"/>
  <c r="B51" i="16"/>
  <c r="C51" i="16"/>
  <c r="D51" i="16"/>
  <c r="E51" i="16"/>
  <c r="F51" i="16"/>
  <c r="G51" i="16"/>
  <c r="H51" i="16"/>
  <c r="H77" i="16"/>
  <c r="B77" i="16"/>
  <c r="C81" i="16" s="1"/>
  <c r="D66" i="16"/>
  <c r="H64" i="16"/>
  <c r="H63" i="16" s="1"/>
  <c r="B70" i="16"/>
  <c r="C68" i="16"/>
  <c r="C59" i="16"/>
  <c r="B59" i="16"/>
  <c r="H57" i="16"/>
  <c r="B57" i="16"/>
  <c r="C57" i="16"/>
  <c r="D57" i="16"/>
  <c r="E57" i="16"/>
  <c r="F57" i="16"/>
  <c r="G57" i="16"/>
  <c r="E81" i="16"/>
  <c r="B81" i="16"/>
  <c r="D79" i="16"/>
  <c r="D78" i="16" s="1"/>
  <c r="B79" i="16"/>
  <c r="B78" i="16" s="1"/>
  <c r="H83" i="16"/>
  <c r="G83" i="16"/>
  <c r="C87" i="16"/>
  <c r="G87" i="16"/>
  <c r="D85" i="16"/>
  <c r="E85" i="16"/>
  <c r="C85" i="16"/>
  <c r="B101" i="16" a="1"/>
  <c r="B103" i="16" a="1"/>
  <c r="B95" i="16" a="1"/>
  <c r="B99" i="16" a="1"/>
  <c r="B97" i="16" a="1"/>
  <c r="B105" i="16" a="1"/>
  <c r="G85" i="16" l="1"/>
  <c r="B87" i="16"/>
  <c r="D83" i="16"/>
  <c r="F79" i="16"/>
  <c r="F78" i="16" s="1"/>
  <c r="D81" i="16"/>
  <c r="B93" i="16"/>
  <c r="H93" i="16"/>
  <c r="D101" i="16" s="1"/>
  <c r="H85" i="16"/>
  <c r="D87" i="16"/>
  <c r="F83" i="16"/>
  <c r="B89" i="16"/>
  <c r="F81" i="16"/>
  <c r="F87" i="16"/>
  <c r="H79" i="16"/>
  <c r="H78" i="16" s="1"/>
  <c r="C89" i="16"/>
  <c r="F85" i="16"/>
  <c r="C83" i="16"/>
  <c r="E79" i="16"/>
  <c r="E78" i="16" s="1"/>
  <c r="E87" i="16"/>
  <c r="B83" i="16"/>
  <c r="G79" i="16"/>
  <c r="G78" i="16" s="1"/>
  <c r="G81" i="16"/>
  <c r="B85" i="16"/>
  <c r="H87" i="16"/>
  <c r="E83" i="16"/>
  <c r="C79" i="16"/>
  <c r="C78" i="16" s="1"/>
  <c r="H81" i="16"/>
  <c r="H101" i="16"/>
  <c r="F101" i="16"/>
  <c r="E101" i="16"/>
  <c r="B105" i="16"/>
  <c r="B97" i="16"/>
  <c r="F97" i="16"/>
  <c r="D97" i="16"/>
  <c r="C97" i="16"/>
  <c r="B116" i="16" a="1"/>
  <c r="B114" i="16" a="1"/>
  <c r="B112" i="16" a="1"/>
  <c r="B110" i="16" a="1"/>
  <c r="B120" i="16" a="1"/>
  <c r="B118" i="16" a="1"/>
  <c r="H99" i="16"/>
  <c r="F99" i="16"/>
  <c r="C99" i="16"/>
  <c r="B95" i="16"/>
  <c r="B94" i="16" s="1"/>
  <c r="D95" i="16"/>
  <c r="D94" i="16" s="1"/>
  <c r="E95" i="16"/>
  <c r="E94" i="16" s="1"/>
  <c r="G95" i="16"/>
  <c r="G94" i="16" s="1"/>
  <c r="H103" i="16"/>
  <c r="C103" i="16"/>
  <c r="F103" i="16"/>
  <c r="G103" i="16" l="1"/>
  <c r="F95" i="16"/>
  <c r="F94" i="16" s="1"/>
  <c r="D99" i="16"/>
  <c r="E97" i="16"/>
  <c r="H108" i="16"/>
  <c r="G112" i="16" s="1"/>
  <c r="B108" i="16"/>
  <c r="F112" i="16" s="1"/>
  <c r="E103" i="16"/>
  <c r="C95" i="16"/>
  <c r="C94" i="16" s="1"/>
  <c r="G99" i="16"/>
  <c r="H97" i="16"/>
  <c r="G101" i="16"/>
  <c r="D103" i="16"/>
  <c r="H95" i="16"/>
  <c r="H94" i="16" s="1"/>
  <c r="B99" i="16"/>
  <c r="C105" i="16"/>
  <c r="B101" i="16"/>
  <c r="B103" i="16"/>
  <c r="E99" i="16"/>
  <c r="G97" i="16"/>
  <c r="C101" i="16"/>
  <c r="D112" i="16"/>
  <c r="H112" i="16"/>
  <c r="C112" i="16"/>
  <c r="B112" i="16"/>
  <c r="H114" i="16"/>
  <c r="B114" i="16"/>
  <c r="G114" i="16"/>
  <c r="F110" i="16"/>
  <c r="F109" i="16" s="1"/>
  <c r="C110" i="16"/>
  <c r="C109" i="16" s="1"/>
  <c r="B110" i="16"/>
  <c r="B109" i="16" s="1"/>
  <c r="B129" i="16" a="1"/>
  <c r="B131" i="16" a="1"/>
  <c r="B127" i="16" a="1"/>
  <c r="B133" i="16" a="1"/>
  <c r="B135" i="16" a="1"/>
  <c r="B125" i="16" a="1"/>
  <c r="F116" i="16"/>
  <c r="D116" i="16"/>
  <c r="G116" i="16"/>
  <c r="E116" i="16"/>
  <c r="D118" i="16"/>
  <c r="E118" i="16"/>
  <c r="G118" i="16"/>
  <c r="H118" i="16"/>
  <c r="B120" i="16" l="1"/>
  <c r="F118" i="16"/>
  <c r="G110" i="16"/>
  <c r="G109" i="16" s="1"/>
  <c r="C114" i="16"/>
  <c r="E112" i="16"/>
  <c r="C120" i="16"/>
  <c r="C116" i="16"/>
  <c r="H110" i="16"/>
  <c r="H109" i="16" s="1"/>
  <c r="E114" i="16"/>
  <c r="B118" i="16"/>
  <c r="H116" i="16"/>
  <c r="E110" i="16"/>
  <c r="E109" i="16" s="1"/>
  <c r="D114" i="16"/>
  <c r="B123" i="16"/>
  <c r="H123" i="16"/>
  <c r="C118" i="16"/>
  <c r="B116" i="16"/>
  <c r="D110" i="16"/>
  <c r="D109" i="16" s="1"/>
  <c r="F114" i="16"/>
  <c r="H125" i="16"/>
  <c r="H124" i="16" s="1"/>
  <c r="E125" i="16"/>
  <c r="E124" i="16" s="1"/>
  <c r="D125" i="16"/>
  <c r="D124" i="16" s="1"/>
  <c r="G125" i="16"/>
  <c r="G124" i="16" s="1"/>
  <c r="B144" i="16" a="1"/>
  <c r="B146" i="16" a="1"/>
  <c r="B142" i="16" a="1"/>
  <c r="B140" i="16" a="1"/>
  <c r="B150" i="16" a="1"/>
  <c r="B148" i="16" a="1"/>
  <c r="B135" i="16"/>
  <c r="B131" i="16"/>
  <c r="D131" i="16"/>
  <c r="C131" i="16"/>
  <c r="G131" i="16"/>
  <c r="E131" i="16"/>
  <c r="H133" i="16"/>
  <c r="E133" i="16"/>
  <c r="D133" i="16"/>
  <c r="G133" i="16"/>
  <c r="B129" i="16"/>
  <c r="G129" i="16"/>
  <c r="F129" i="16"/>
  <c r="C129" i="16"/>
  <c r="E129" i="16"/>
  <c r="H127" i="16"/>
  <c r="F127" i="16"/>
  <c r="D127" i="16"/>
  <c r="C127" i="16"/>
  <c r="H138" i="16" l="1"/>
  <c r="B138" i="16"/>
  <c r="E127" i="16"/>
  <c r="D129" i="16"/>
  <c r="F133" i="16"/>
  <c r="H131" i="16"/>
  <c r="F125" i="16"/>
  <c r="F124" i="16" s="1"/>
  <c r="G127" i="16"/>
  <c r="H129" i="16"/>
  <c r="B133" i="16"/>
  <c r="C135" i="16"/>
  <c r="B125" i="16"/>
  <c r="B124" i="16" s="1"/>
  <c r="B127" i="16"/>
  <c r="C133" i="16"/>
  <c r="F131" i="16"/>
  <c r="C125" i="16"/>
  <c r="C124" i="16" s="1"/>
  <c r="F148" i="16"/>
  <c r="H148" i="16"/>
  <c r="G148" i="16"/>
  <c r="E148" i="16"/>
  <c r="C148" i="16"/>
  <c r="D140" i="16"/>
  <c r="D139" i="16" s="1"/>
  <c r="G140" i="16"/>
  <c r="G139" i="16" s="1"/>
  <c r="E140" i="16"/>
  <c r="E139" i="16" s="1"/>
  <c r="C140" i="16"/>
  <c r="C139" i="16" s="1"/>
  <c r="C150" i="16"/>
  <c r="F142" i="16"/>
  <c r="H142" i="16"/>
  <c r="E142" i="16"/>
  <c r="C142" i="16"/>
  <c r="G142" i="16"/>
  <c r="D146" i="16"/>
  <c r="C146" i="16"/>
  <c r="B146" i="16"/>
  <c r="H146" i="16"/>
  <c r="B157" i="16" a="1"/>
  <c r="B165" i="16" a="1"/>
  <c r="B159" i="16" a="1"/>
  <c r="B161" i="16" a="1"/>
  <c r="B163" i="16" a="1"/>
  <c r="B155" i="16" a="1"/>
  <c r="F144" i="16"/>
  <c r="B144" i="16"/>
  <c r="C144" i="16"/>
  <c r="G144" i="16"/>
  <c r="E144" i="16"/>
  <c r="B153" i="16" l="1"/>
  <c r="H153" i="16"/>
  <c r="D144" i="16"/>
  <c r="F146" i="16"/>
  <c r="B150" i="16"/>
  <c r="F140" i="16"/>
  <c r="F139" i="16" s="1"/>
  <c r="G146" i="16"/>
  <c r="B142" i="16"/>
  <c r="B140" i="16"/>
  <c r="B139" i="16" s="1"/>
  <c r="B148" i="16"/>
  <c r="H144" i="16"/>
  <c r="E146" i="16"/>
  <c r="D142" i="16"/>
  <c r="H140" i="16"/>
  <c r="H139" i="16" s="1"/>
  <c r="D148" i="16"/>
  <c r="B165" i="16"/>
  <c r="C165" i="16"/>
  <c r="B157" i="16"/>
  <c r="H157" i="16"/>
  <c r="E157" i="16"/>
  <c r="D157" i="16"/>
  <c r="C157" i="16"/>
  <c r="G157" i="16"/>
  <c r="F157" i="16"/>
  <c r="B163" i="16"/>
  <c r="H163" i="16"/>
  <c r="G163" i="16"/>
  <c r="F163" i="16"/>
  <c r="E163" i="16"/>
  <c r="C163" i="16"/>
  <c r="D163" i="16"/>
  <c r="B159" i="16"/>
  <c r="H159" i="16"/>
  <c r="D159" i="16"/>
  <c r="C159" i="16"/>
  <c r="G159" i="16"/>
  <c r="F159" i="16"/>
  <c r="E159" i="16"/>
  <c r="B161" i="16"/>
  <c r="H161" i="16"/>
  <c r="F161" i="16"/>
  <c r="E161" i="16"/>
  <c r="D161" i="16"/>
  <c r="G161" i="16"/>
  <c r="C161" i="16"/>
  <c r="B155" i="16"/>
  <c r="B154" i="16" s="1"/>
  <c r="H155" i="16"/>
  <c r="H154" i="16" s="1"/>
  <c r="G155" i="16"/>
  <c r="G154" i="16" s="1"/>
  <c r="F155" i="16"/>
  <c r="F154" i="16" s="1"/>
  <c r="E155" i="16"/>
  <c r="E154" i="16" s="1"/>
  <c r="D155" i="16"/>
  <c r="D154" i="16" s="1"/>
  <c r="C155" i="16"/>
  <c r="C154" i="16" s="1"/>
  <c r="B180" i="16" a="1"/>
  <c r="B170" i="16" a="1"/>
  <c r="B176" i="16" a="1"/>
  <c r="B174" i="16" a="1"/>
  <c r="B178" i="16" a="1"/>
  <c r="B172" i="16" a="1"/>
  <c r="H168" i="16" l="1"/>
  <c r="B168" i="16"/>
  <c r="B176" i="16" s="1"/>
  <c r="D176" i="16"/>
  <c r="C176" i="16"/>
  <c r="E176" i="16"/>
  <c r="G176" i="16"/>
  <c r="F172" i="16"/>
  <c r="D172" i="16"/>
  <c r="C172" i="16"/>
  <c r="H172" i="16"/>
  <c r="G172" i="16"/>
  <c r="B172" i="16"/>
  <c r="D170" i="16"/>
  <c r="D169" i="16" s="1"/>
  <c r="C170" i="16"/>
  <c r="C169" i="16" s="1"/>
  <c r="B170" i="16"/>
  <c r="B169" i="16" s="1"/>
  <c r="H170" i="16"/>
  <c r="H169" i="16" s="1"/>
  <c r="G170" i="16"/>
  <c r="G169" i="16" s="1"/>
  <c r="F178" i="16"/>
  <c r="D178" i="16"/>
  <c r="C178" i="16"/>
  <c r="H178" i="16"/>
  <c r="G178" i="16"/>
  <c r="E178" i="16"/>
  <c r="B178" i="16"/>
  <c r="F174" i="16"/>
  <c r="D174" i="16"/>
  <c r="C174" i="16"/>
  <c r="B174" i="16"/>
  <c r="E174" i="16"/>
  <c r="H174" i="16"/>
  <c r="G174" i="16"/>
  <c r="F176" i="16" l="1"/>
  <c r="B180" i="16"/>
  <c r="F170" i="16"/>
  <c r="F169" i="16" s="1"/>
  <c r="H176" i="16"/>
  <c r="C180" i="16"/>
  <c r="E170" i="16"/>
  <c r="E169" i="16" s="1"/>
  <c r="E172" i="16"/>
</calcChain>
</file>

<file path=xl/sharedStrings.xml><?xml version="1.0" encoding="utf-8"?>
<sst xmlns="http://schemas.openxmlformats.org/spreadsheetml/2006/main" count="64" uniqueCount="51">
  <si>
    <t>Notes:</t>
  </si>
  <si>
    <t>MONDAY</t>
  </si>
  <si>
    <t>September</t>
  </si>
  <si>
    <t>Ghatasthapana - Dashain</t>
  </si>
  <si>
    <t>Phulpati - Dashain</t>
  </si>
  <si>
    <t>Asthami - Dashain</t>
  </si>
  <si>
    <t>Nawami - Dashain</t>
  </si>
  <si>
    <t>Dashami - Dashain</t>
  </si>
  <si>
    <t>Ekadashi - Dashain</t>
  </si>
  <si>
    <t>Dashain Holiday</t>
  </si>
  <si>
    <t>Laxmi Puja - Tihar</t>
  </si>
  <si>
    <t>Bhai Tika  - Tihar</t>
  </si>
  <si>
    <t>Mha Puja - Tihar</t>
  </si>
  <si>
    <t>Tihar Holiday</t>
  </si>
  <si>
    <t>Teej</t>
  </si>
  <si>
    <t>Indra Jatra</t>
  </si>
  <si>
    <t>Chhath</t>
  </si>
  <si>
    <t>New Session Start  (Bachelor/Master)</t>
  </si>
  <si>
    <t>Pre-Board Exam Starts (Bachelor) : February 2, 2024                                                                                                                                      Board Exam Starts (Bachelor) : February 9, 2024</t>
  </si>
  <si>
    <t>Maghe Sakranti</t>
  </si>
  <si>
    <t xml:space="preserve">                                                                                            Field Visit-M.Sc I</t>
  </si>
  <si>
    <t>Midterm - Bachelor, December 16-20    (Dec 23-27 Master)</t>
  </si>
  <si>
    <t>Field visit- M.Sc II</t>
  </si>
  <si>
    <t>Field Visit-M.Sc III</t>
  </si>
  <si>
    <t>Field Visit-B.Sc V, Vi,VII</t>
  </si>
  <si>
    <t xml:space="preserve">Industrial Visit-BBA VII     </t>
  </si>
  <si>
    <t>Field Visit- B.Sc I, III</t>
  </si>
  <si>
    <t>X-mas Day</t>
  </si>
  <si>
    <t>Constitutional Day</t>
  </si>
  <si>
    <t>New Session start  (2025 Spring/ Bachelor_Master)</t>
  </si>
  <si>
    <t>Mother's Day</t>
  </si>
  <si>
    <t>International Labour Day</t>
  </si>
  <si>
    <t>Republic Day</t>
  </si>
  <si>
    <t>Buddha Jayanti/ Ubhauli Parba</t>
  </si>
  <si>
    <t>Gaijatra</t>
  </si>
  <si>
    <t>Janai Purnima/ Rakshya Bandan</t>
  </si>
  <si>
    <t>Shreekrishna Jasmastami/ Astami</t>
  </si>
  <si>
    <t>Father's Day/ Kushe Aaushi</t>
  </si>
  <si>
    <t>1. . Pre-Board Examination  (Bachelor: July 11-16)                                                                                                                                          2.  Semester End Examination for Bachelor will begin- July 8, 2025 (as per PU calendar)</t>
  </si>
  <si>
    <t>Academic Session: 2025 Spring</t>
  </si>
  <si>
    <t>Academic Calendar :2024 Fall</t>
  </si>
  <si>
    <t xml:space="preserve">     "Pre-Board Examination Schedule May Change depending on the Board exmination Schedule ."                </t>
  </si>
  <si>
    <t>1. Board Examination started from March 2 to April 15 2025 for Bachelor and Master</t>
  </si>
  <si>
    <t>Pre-board start- Bachelor</t>
  </si>
  <si>
    <t>Pre-board start- Master</t>
  </si>
  <si>
    <t>Haritalika Teej</t>
  </si>
  <si>
    <t xml:space="preserve">1. . Pre-Board Examination  (Master: August 3-8)                                                                                                                               2. Gaijatra: Holiday                                                                                                                                                                                   3. HaritalikaTeej:  Holiday                                                                                                                                                                                               </t>
  </si>
  <si>
    <t>Mid-term exam start-Bachelor</t>
  </si>
  <si>
    <t>1. Mid-Term Examination : Bachelor-June 2-6/ Master- June 9-13</t>
  </si>
  <si>
    <t>Midterm exam start-Master</t>
  </si>
  <si>
    <t xml:space="preserve">1.  International Labour Day: Holiday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</si>
</sst>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"/>
  </numFmts>
  <fonts count="38" x14ac:knownFonts="1">
    <font>
      <sz val="1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b/>
      <sz val="14"/>
      <color theme="0"/>
      <name val="Franklin Gothic Book"/>
      <family val="2"/>
      <scheme val="minor"/>
    </font>
    <font>
      <b/>
      <sz val="28"/>
      <color theme="0"/>
      <name val="Franklin Gothic Demi"/>
      <family val="2"/>
      <scheme val="major"/>
    </font>
    <font>
      <sz val="36"/>
      <color theme="4" tint="-0.24994659260841701"/>
      <name val="Franklin Gothic Book"/>
      <family val="2"/>
      <scheme val="minor"/>
    </font>
    <font>
      <b/>
      <sz val="11"/>
      <color theme="3"/>
      <name val="Franklin Gothic Demi"/>
      <family val="2"/>
      <scheme val="major"/>
    </font>
    <font>
      <sz val="16"/>
      <color theme="1"/>
      <name val="Franklin Gothic Book"/>
      <family val="2"/>
      <scheme val="minor"/>
    </font>
    <font>
      <b/>
      <sz val="11"/>
      <color theme="0"/>
      <name val="Franklin Gothic Demi"/>
      <family val="2"/>
      <scheme val="major"/>
    </font>
    <font>
      <sz val="11"/>
      <name val="Franklin Gothic Book"/>
      <family val="2"/>
      <scheme val="minor"/>
    </font>
    <font>
      <sz val="11"/>
      <color theme="1"/>
      <name val="Franklin Gothic Demi"/>
      <family val="2"/>
      <scheme val="major"/>
    </font>
    <font>
      <sz val="11"/>
      <color indexed="63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i/>
      <sz val="11"/>
      <color theme="3" tint="-0.24994659260841701"/>
      <name val="Franklin Gothic Book"/>
      <family val="2"/>
      <scheme val="minor"/>
    </font>
    <font>
      <sz val="11"/>
      <name val="Franklin Gothic Demi"/>
      <family val="2"/>
      <scheme val="major"/>
    </font>
    <font>
      <sz val="36"/>
      <color theme="1"/>
      <name val="Franklin Gothic Demi"/>
      <family val="2"/>
      <scheme val="major"/>
    </font>
    <font>
      <b/>
      <sz val="36"/>
      <color theme="1"/>
      <name val="Franklin Gothic Demi"/>
      <family val="2"/>
      <scheme val="major"/>
    </font>
    <font>
      <sz val="10"/>
      <name val="Franklin Gothic Demi"/>
      <family val="2"/>
      <scheme val="major"/>
    </font>
    <font>
      <sz val="16"/>
      <color theme="1"/>
      <name val="Franklin Gothic Demi"/>
      <family val="2"/>
      <scheme val="major"/>
    </font>
    <font>
      <sz val="36"/>
      <name val="Franklin Gothic Demi"/>
      <family val="2"/>
      <scheme val="major"/>
    </font>
    <font>
      <sz val="36"/>
      <color theme="4" tint="-0.24994659260841701"/>
      <name val="Franklin Gothic Demi"/>
      <family val="2"/>
      <scheme val="major"/>
    </font>
    <font>
      <sz val="11"/>
      <color theme="0"/>
      <name val="Franklin Gothic Book"/>
      <family val="2"/>
      <scheme val="minor"/>
    </font>
    <font>
      <sz val="16"/>
      <color theme="0"/>
      <name val="Franklin Gothic Demi"/>
      <family val="2"/>
      <scheme val="major"/>
    </font>
    <font>
      <b/>
      <sz val="11"/>
      <color rgb="FFFF000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sz val="10"/>
      <color theme="1"/>
      <name val="Franklin Gothic Book"/>
      <family val="2"/>
      <scheme val="minor"/>
    </font>
    <font>
      <sz val="12"/>
      <color rgb="FFFF0000"/>
      <name val="Franklin Gothic Book"/>
      <family val="2"/>
      <scheme val="minor"/>
    </font>
    <font>
      <i/>
      <sz val="11"/>
      <color theme="1"/>
      <name val="Franklin Gothic Book"/>
      <family val="2"/>
      <scheme val="minor"/>
    </font>
    <font>
      <b/>
      <sz val="14"/>
      <color theme="1"/>
      <name val="Franklin Gothic Book"/>
      <family val="2"/>
      <scheme val="minor"/>
    </font>
    <font>
      <b/>
      <sz val="22"/>
      <color rgb="FFFF0000"/>
      <name val="Franklin Gothic Book"/>
      <family val="2"/>
      <scheme val="minor"/>
    </font>
    <font>
      <b/>
      <sz val="14"/>
      <color rgb="FFFF0000"/>
      <name val="Franklin Gothic Book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1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  <border>
      <left/>
      <right/>
      <top style="thin">
        <color theme="0" tint="-0.14996795556505021"/>
      </top>
      <bottom/>
      <diagonal/>
    </border>
  </borders>
  <cellStyleXfs count="16">
    <xf numFmtId="0" fontId="0" fillId="0" borderId="0" applyFill="0" applyBorder="0" applyProtection="0"/>
    <xf numFmtId="0" fontId="18" fillId="3" borderId="0" applyNumberFormat="0" applyBorder="0" applyAlignment="0" applyProtection="0"/>
    <xf numFmtId="0" fontId="12" fillId="0" borderId="0" applyNumberFormat="0" applyFill="0" applyProtection="0">
      <alignment horizontal="left" indent="3"/>
    </xf>
    <xf numFmtId="0" fontId="9" fillId="4" borderId="1" applyNumberFormat="0" applyAlignment="0" applyProtection="0"/>
    <xf numFmtId="0" fontId="10" fillId="5" borderId="2" applyNumberFormat="0" applyProtection="0">
      <alignment vertical="center"/>
    </xf>
    <xf numFmtId="164" fontId="14" fillId="0" borderId="9" applyFill="0" applyProtection="0">
      <alignment horizontal="left" vertical="center" wrapText="1" indent="1"/>
    </xf>
    <xf numFmtId="164" fontId="17" fillId="0" borderId="6" applyFill="0" applyProtection="0">
      <alignment horizontal="left" vertical="top" wrapText="1" indent="1"/>
    </xf>
    <xf numFmtId="164" fontId="8" fillId="0" borderId="0" applyNumberFormat="0" applyFill="0" applyProtection="0">
      <alignment horizontal="left" vertical="top" wrapText="1" indent="1"/>
    </xf>
    <xf numFmtId="164" fontId="16" fillId="0" borderId="8" applyNumberFormat="0" applyFill="0" applyProtection="0">
      <alignment horizontal="left" vertical="center" wrapText="1" indent="1"/>
    </xf>
    <xf numFmtId="0" fontId="11" fillId="6" borderId="0" applyNumberFormat="0" applyBorder="0" applyProtection="0">
      <alignment horizontal="center"/>
    </xf>
    <xf numFmtId="0" fontId="15" fillId="9" borderId="3" applyNumberFormat="0" applyProtection="0">
      <alignment horizontal="left" vertical="center" indent="1"/>
    </xf>
    <xf numFmtId="0" fontId="15" fillId="6" borderId="3" applyNumberFormat="0" applyProtection="0">
      <alignment horizontal="left" indent="1"/>
    </xf>
    <xf numFmtId="0" fontId="13" fillId="0" borderId="0" applyNumberFormat="0" applyFill="0" applyBorder="0" applyAlignment="0" applyProtection="0"/>
    <xf numFmtId="0" fontId="16" fillId="7" borderId="10" applyNumberFormat="0" applyFont="0" applyAlignment="0" applyProtection="0"/>
    <xf numFmtId="0" fontId="20" fillId="0" borderId="0" applyNumberFormat="0" applyFill="0" applyBorder="0" applyAlignment="0" applyProtection="0"/>
    <xf numFmtId="0" fontId="19" fillId="0" borderId="11" applyNumberFormat="0" applyFill="0" applyAlignment="0" applyProtection="0"/>
  </cellStyleXfs>
  <cellXfs count="80">
    <xf numFmtId="0" fontId="0" fillId="0" borderId="0" xfId="0"/>
    <xf numFmtId="0" fontId="7" fillId="0" borderId="6" xfId="6" applyNumberFormat="1" applyFont="1" applyFill="1">
      <alignment horizontal="left" vertical="top" wrapText="1" indent="1"/>
    </xf>
    <xf numFmtId="0" fontId="7" fillId="0" borderId="5" xfId="6" applyNumberFormat="1" applyFont="1" applyFill="1" applyBorder="1">
      <alignment horizontal="left" vertical="top" wrapText="1" indent="1"/>
    </xf>
    <xf numFmtId="0" fontId="7" fillId="0" borderId="12" xfId="6" applyNumberFormat="1" applyFont="1" applyFill="1" applyBorder="1">
      <alignment horizontal="left" vertical="top" wrapText="1" indent="1"/>
    </xf>
    <xf numFmtId="0" fontId="7" fillId="0" borderId="17" xfId="6" applyNumberFormat="1" applyFont="1" applyFill="1" applyBorder="1">
      <alignment horizontal="left" vertical="top" wrapText="1" indent="1"/>
    </xf>
    <xf numFmtId="0" fontId="7" fillId="0" borderId="18" xfId="6" applyNumberFormat="1" applyFont="1" applyFill="1" applyBorder="1">
      <alignment horizontal="left" vertical="top" wrapText="1" indent="1"/>
    </xf>
    <xf numFmtId="0" fontId="0" fillId="0" borderId="0" xfId="0" applyBorder="1"/>
    <xf numFmtId="0" fontId="7" fillId="0" borderId="0" xfId="6" applyNumberFormat="1" applyFont="1" applyFill="1" applyBorder="1">
      <alignment horizontal="left" vertical="top" wrapText="1" indent="1"/>
    </xf>
    <xf numFmtId="0" fontId="7" fillId="0" borderId="0" xfId="7" applyNumberFormat="1" applyFont="1">
      <alignment horizontal="left" vertical="top" wrapText="1" indent="1"/>
    </xf>
    <xf numFmtId="0" fontId="7" fillId="0" borderId="7" xfId="6" applyNumberFormat="1" applyFont="1" applyFill="1" applyBorder="1">
      <alignment horizontal="left" vertical="top" wrapText="1" indent="1"/>
    </xf>
    <xf numFmtId="0" fontId="21" fillId="2" borderId="0" xfId="0" applyFont="1" applyFill="1"/>
    <xf numFmtId="0" fontId="22" fillId="0" borderId="0" xfId="2" applyFont="1" applyAlignment="1">
      <alignment horizontal="left" vertical="center"/>
    </xf>
    <xf numFmtId="0" fontId="21" fillId="0" borderId="0" xfId="0" applyFont="1"/>
    <xf numFmtId="0" fontId="23" fillId="0" borderId="0" xfId="9" applyFont="1" applyFill="1" applyAlignment="1">
      <alignment horizontal="right" vertical="center"/>
    </xf>
    <xf numFmtId="0" fontId="24" fillId="0" borderId="0" xfId="0" applyFont="1"/>
    <xf numFmtId="0" fontId="15" fillId="8" borderId="14" xfId="10" applyFill="1" applyBorder="1">
      <alignment horizontal="left" vertical="center" indent="1"/>
    </xf>
    <xf numFmtId="0" fontId="15" fillId="8" borderId="15" xfId="11" applyFill="1" applyBorder="1" applyAlignment="1">
      <alignment horizontal="left" vertical="center" indent="1"/>
    </xf>
    <xf numFmtId="0" fontId="15" fillId="8" borderId="15" xfId="10" applyFill="1" applyBorder="1">
      <alignment horizontal="left" vertical="center" indent="1"/>
    </xf>
    <xf numFmtId="0" fontId="15" fillId="8" borderId="16" xfId="10" applyFill="1" applyBorder="1">
      <alignment horizontal="left" vertical="center" indent="1"/>
    </xf>
    <xf numFmtId="164" fontId="25" fillId="0" borderId="13" xfId="5" applyFont="1" applyFill="1" applyBorder="1">
      <alignment horizontal="left" vertical="center" wrapText="1" indent="1"/>
    </xf>
    <xf numFmtId="164" fontId="25" fillId="0" borderId="5" xfId="5" applyFont="1" applyFill="1" applyBorder="1">
      <alignment horizontal="left" vertical="center" wrapText="1" indent="1"/>
    </xf>
    <xf numFmtId="164" fontId="25" fillId="0" borderId="9" xfId="5" applyFont="1" applyFill="1">
      <alignment horizontal="left" vertical="center" wrapText="1" indent="1"/>
    </xf>
    <xf numFmtId="164" fontId="25" fillId="0" borderId="4" xfId="5" applyFont="1" applyFill="1" applyBorder="1">
      <alignment horizontal="left" vertical="center" wrapText="1" indent="1"/>
    </xf>
    <xf numFmtId="0" fontId="22" fillId="0" borderId="0" xfId="2" applyFont="1" applyFill="1" applyAlignment="1">
      <alignment horizontal="left" vertical="center"/>
    </xf>
    <xf numFmtId="0" fontId="26" fillId="0" borderId="0" xfId="0" applyFont="1" applyFill="1" applyAlignment="1">
      <alignment vertical="center"/>
    </xf>
    <xf numFmtId="0" fontId="27" fillId="0" borderId="0" xfId="2" applyFont="1" applyFill="1" applyAlignment="1">
      <alignment horizontal="left" vertical="center"/>
    </xf>
    <xf numFmtId="0" fontId="26" fillId="0" borderId="0" xfId="0" applyFont="1" applyFill="1" applyBorder="1" applyAlignment="1">
      <alignment vertical="center"/>
    </xf>
    <xf numFmtId="0" fontId="15" fillId="8" borderId="13" xfId="10" applyFill="1" applyBorder="1">
      <alignment horizontal="left" vertical="center" indent="1"/>
    </xf>
    <xf numFmtId="0" fontId="15" fillId="8" borderId="20" xfId="11" applyFill="1" applyBorder="1" applyAlignment="1">
      <alignment horizontal="left" vertical="center" indent="1"/>
    </xf>
    <xf numFmtId="0" fontId="15" fillId="8" borderId="20" xfId="10" applyFill="1" applyBorder="1">
      <alignment horizontal="left" vertical="center" indent="1"/>
    </xf>
    <xf numFmtId="0" fontId="15" fillId="8" borderId="21" xfId="10" applyFill="1" applyBorder="1">
      <alignment horizontal="left" vertical="center" indent="1"/>
    </xf>
    <xf numFmtId="0" fontId="27" fillId="0" borderId="0" xfId="2" applyFont="1" applyAlignment="1">
      <alignment horizontal="left" vertical="center"/>
    </xf>
    <xf numFmtId="0" fontId="21" fillId="2" borderId="0" xfId="0" applyFont="1" applyFill="1" applyBorder="1"/>
    <xf numFmtId="0" fontId="27" fillId="0" borderId="0" xfId="2" applyFont="1">
      <alignment horizontal="left" indent="3"/>
    </xf>
    <xf numFmtId="0" fontId="22" fillId="0" borderId="0" xfId="2" applyFont="1">
      <alignment horizontal="left" indent="3"/>
    </xf>
    <xf numFmtId="0" fontId="22" fillId="0" borderId="0" xfId="2" applyFont="1" applyAlignment="1">
      <alignment vertical="center"/>
    </xf>
    <xf numFmtId="164" fontId="29" fillId="10" borderId="13" xfId="5" applyFont="1" applyFill="1" applyBorder="1">
      <alignment horizontal="left" vertical="center" wrapText="1" indent="1"/>
    </xf>
    <xf numFmtId="0" fontId="28" fillId="10" borderId="6" xfId="6" applyNumberFormat="1" applyFont="1" applyFill="1">
      <alignment horizontal="left" vertical="top" wrapText="1" indent="1"/>
    </xf>
    <xf numFmtId="164" fontId="29" fillId="10" borderId="9" xfId="5" applyFont="1" applyFill="1">
      <alignment horizontal="left" vertical="center" wrapText="1" indent="1"/>
    </xf>
    <xf numFmtId="164" fontId="29" fillId="10" borderId="4" xfId="5" applyFont="1" applyFill="1" applyBorder="1">
      <alignment horizontal="left" vertical="center" wrapText="1" indent="1"/>
    </xf>
    <xf numFmtId="0" fontId="28" fillId="10" borderId="5" xfId="6" applyNumberFormat="1" applyFont="1" applyFill="1" applyBorder="1">
      <alignment horizontal="left" vertical="top" wrapText="1" indent="1"/>
    </xf>
    <xf numFmtId="0" fontId="28" fillId="10" borderId="7" xfId="6" applyNumberFormat="1" applyFont="1" applyFill="1" applyBorder="1">
      <alignment horizontal="left" vertical="top" wrapText="1" indent="1"/>
    </xf>
    <xf numFmtId="164" fontId="29" fillId="10" borderId="5" xfId="5" applyFont="1" applyFill="1" applyBorder="1">
      <alignment horizontal="left" vertical="center" wrapText="1" indent="1"/>
    </xf>
    <xf numFmtId="0" fontId="30" fillId="0" borderId="6" xfId="6" applyNumberFormat="1" applyFont="1" applyFill="1">
      <alignment horizontal="left" vertical="top" wrapText="1" indent="1"/>
    </xf>
    <xf numFmtId="0" fontId="6" fillId="11" borderId="5" xfId="6" applyNumberFormat="1" applyFont="1" applyFill="1" applyBorder="1">
      <alignment horizontal="left" vertical="top" wrapText="1" indent="1"/>
    </xf>
    <xf numFmtId="0" fontId="5" fillId="0" borderId="6" xfId="6" applyNumberFormat="1" applyFont="1" applyFill="1">
      <alignment horizontal="left" vertical="top" wrapText="1" indent="1"/>
    </xf>
    <xf numFmtId="0" fontId="31" fillId="0" borderId="6" xfId="6" applyNumberFormat="1" applyFont="1" applyFill="1">
      <alignment horizontal="left" vertical="top" wrapText="1" indent="1"/>
    </xf>
    <xf numFmtId="0" fontId="32" fillId="0" borderId="6" xfId="6" applyNumberFormat="1" applyFont="1" applyFill="1">
      <alignment horizontal="left" vertical="top" wrapText="1" indent="1"/>
    </xf>
    <xf numFmtId="0" fontId="33" fillId="0" borderId="6" xfId="6" applyNumberFormat="1" applyFont="1" applyFill="1">
      <alignment horizontal="left" vertical="top" wrapText="1" indent="1"/>
    </xf>
    <xf numFmtId="164" fontId="25" fillId="11" borderId="4" xfId="5" applyFont="1" applyFill="1" applyBorder="1">
      <alignment horizontal="left" vertical="center" wrapText="1" indent="1"/>
    </xf>
    <xf numFmtId="0" fontId="4" fillId="11" borderId="5" xfId="6" applyNumberFormat="1" applyFont="1" applyFill="1" applyBorder="1">
      <alignment horizontal="left" vertical="top" wrapText="1" indent="1"/>
    </xf>
    <xf numFmtId="164" fontId="25" fillId="10" borderId="13" xfId="5" applyFont="1" applyFill="1" applyBorder="1">
      <alignment horizontal="left" vertical="center" wrapText="1" indent="1"/>
    </xf>
    <xf numFmtId="0" fontId="7" fillId="10" borderId="6" xfId="6" applyNumberFormat="1" applyFont="1" applyFill="1">
      <alignment horizontal="left" vertical="top" wrapText="1" indent="1"/>
    </xf>
    <xf numFmtId="164" fontId="25" fillId="10" borderId="9" xfId="5" applyFont="1" applyFill="1">
      <alignment horizontal="left" vertical="center" wrapText="1" indent="1"/>
    </xf>
    <xf numFmtId="0" fontId="31" fillId="0" borderId="5" xfId="6" applyNumberFormat="1" applyFont="1" applyFill="1" applyBorder="1">
      <alignment horizontal="left" vertical="top" wrapText="1" indent="1"/>
    </xf>
    <xf numFmtId="0" fontId="34" fillId="0" borderId="7" xfId="6" applyNumberFormat="1" applyFont="1" applyFill="1" applyBorder="1">
      <alignment horizontal="left" vertical="top" wrapText="1" indent="1"/>
    </xf>
    <xf numFmtId="0" fontId="0" fillId="0" borderId="6" xfId="6" applyNumberFormat="1" applyFont="1" applyFill="1">
      <alignment horizontal="left" vertical="top" wrapText="1" indent="1"/>
    </xf>
    <xf numFmtId="0" fontId="3" fillId="10" borderId="6" xfId="6" applyNumberFormat="1" applyFont="1" applyFill="1">
      <alignment horizontal="left" vertical="top" wrapText="1" indent="1"/>
    </xf>
    <xf numFmtId="0" fontId="5" fillId="0" borderId="0" xfId="7" applyNumberFormat="1" applyFont="1" applyBorder="1">
      <alignment horizontal="left" vertical="top" wrapText="1" indent="1"/>
    </xf>
    <xf numFmtId="0" fontId="7" fillId="0" borderId="0" xfId="7" applyNumberFormat="1" applyFont="1" applyBorder="1">
      <alignment horizontal="left" vertical="top" wrapText="1" indent="1"/>
    </xf>
    <xf numFmtId="0" fontId="7" fillId="11" borderId="6" xfId="6" applyNumberFormat="1" applyFont="1" applyFill="1">
      <alignment horizontal="left" vertical="top" wrapText="1" indent="1"/>
    </xf>
    <xf numFmtId="0" fontId="7" fillId="11" borderId="5" xfId="6" applyNumberFormat="1" applyFont="1" applyFill="1" applyBorder="1">
      <alignment horizontal="left" vertical="top" wrapText="1" indent="1"/>
    </xf>
    <xf numFmtId="164" fontId="25" fillId="12" borderId="9" xfId="5" applyFont="1" applyFill="1">
      <alignment horizontal="left" vertical="center" wrapText="1" indent="1"/>
    </xf>
    <xf numFmtId="0" fontId="2" fillId="11" borderId="6" xfId="6" applyNumberFormat="1" applyFont="1" applyFill="1">
      <alignment horizontal="left" vertical="top" wrapText="1" indent="1"/>
    </xf>
    <xf numFmtId="0" fontId="2" fillId="11" borderId="5" xfId="6" applyNumberFormat="1" applyFont="1" applyFill="1" applyBorder="1">
      <alignment horizontal="left" vertical="top" wrapText="1" indent="1"/>
    </xf>
    <xf numFmtId="0" fontId="2" fillId="10" borderId="6" xfId="6" applyNumberFormat="1" applyFont="1" applyFill="1">
      <alignment horizontal="left" vertical="top" wrapText="1" indent="1"/>
    </xf>
    <xf numFmtId="164" fontId="21" fillId="0" borderId="8" xfId="8" applyFont="1">
      <alignment horizontal="left" vertical="center" wrapText="1" indent="1"/>
    </xf>
    <xf numFmtId="0" fontId="2" fillId="0" borderId="19" xfId="7" applyNumberFormat="1" applyFont="1" applyBorder="1">
      <alignment horizontal="left" vertical="top" wrapText="1" indent="1"/>
    </xf>
    <xf numFmtId="0" fontId="7" fillId="0" borderId="19" xfId="7" applyNumberFormat="1" applyFont="1" applyBorder="1">
      <alignment horizontal="left" vertical="top" wrapText="1" indent="1"/>
    </xf>
    <xf numFmtId="0" fontId="36" fillId="0" borderId="24" xfId="7" applyNumberFormat="1" applyFont="1" applyBorder="1" applyAlignment="1">
      <alignment horizontal="center" vertical="top" wrapText="1"/>
    </xf>
    <xf numFmtId="0" fontId="37" fillId="0" borderId="0" xfId="0" applyFont="1" applyAlignment="1">
      <alignment horizontal="center"/>
    </xf>
    <xf numFmtId="0" fontId="35" fillId="0" borderId="24" xfId="7" applyNumberFormat="1" applyFont="1" applyBorder="1" applyAlignment="1">
      <alignment horizontal="center" vertical="top" wrapText="1"/>
    </xf>
    <xf numFmtId="0" fontId="5" fillId="0" borderId="19" xfId="7" applyNumberFormat="1" applyFont="1" applyBorder="1">
      <alignment horizontal="left" vertical="top" wrapText="1" indent="1"/>
    </xf>
    <xf numFmtId="0" fontId="21" fillId="0" borderId="22" xfId="8" applyNumberFormat="1" applyFont="1" applyBorder="1">
      <alignment horizontal="left" vertical="center" wrapText="1" indent="1"/>
    </xf>
    <xf numFmtId="0" fontId="21" fillId="0" borderId="23" xfId="8" applyNumberFormat="1" applyFont="1" applyBorder="1">
      <alignment horizontal="left" vertical="center" wrapText="1" indent="1"/>
    </xf>
    <xf numFmtId="0" fontId="7" fillId="0" borderId="12" xfId="7" applyNumberFormat="1" applyFont="1" applyBorder="1">
      <alignment horizontal="left" vertical="top" wrapText="1" indent="1"/>
    </xf>
    <xf numFmtId="164" fontId="21" fillId="0" borderId="22" xfId="8" applyFont="1" applyBorder="1">
      <alignment horizontal="left" vertical="center" wrapText="1" indent="1"/>
    </xf>
    <xf numFmtId="164" fontId="21" fillId="0" borderId="23" xfId="8" applyFont="1" applyBorder="1">
      <alignment horizontal="left" vertical="center" wrapText="1" indent="1"/>
    </xf>
    <xf numFmtId="0" fontId="1" fillId="11" borderId="19" xfId="7" applyNumberFormat="1" applyFont="1" applyFill="1" applyBorder="1">
      <alignment horizontal="left" vertical="top" wrapText="1" indent="1"/>
    </xf>
    <xf numFmtId="0" fontId="7" fillId="11" borderId="19" xfId="7" applyNumberFormat="1" applyFont="1" applyFill="1" applyBorder="1">
      <alignment horizontal="left" vertical="top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theme="1" tint="0.499984740745262"/>
      </font>
    </dxf>
    <dxf>
      <font>
        <b val="0"/>
        <i val="0"/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3">
      <a:majorFont>
        <a:latin typeface="Franklin Gothic Demi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autoPageBreaks="0" fitToPage="1"/>
  </sheetPr>
  <dimension ref="A1:I182"/>
  <sheetViews>
    <sheetView showGridLines="0" tabSelected="1" topLeftCell="A59" zoomScale="90" zoomScaleNormal="90" workbookViewId="0">
      <selection activeCell="K165" sqref="K165"/>
    </sheetView>
  </sheetViews>
  <sheetFormatPr defaultColWidth="8.53515625" defaultRowHeight="15" x14ac:dyDescent="0.4"/>
  <cols>
    <col min="1" max="1" width="2.61328125" customWidth="1"/>
    <col min="2" max="2" width="18" customWidth="1"/>
    <col min="3" max="7" width="17.53515625" customWidth="1"/>
    <col min="8" max="8" width="18.69140625" customWidth="1"/>
    <col min="9" max="9" width="2.61328125" customWidth="1"/>
    <col min="14" max="14" width="5.4609375" customWidth="1"/>
  </cols>
  <sheetData>
    <row r="1" spans="1:9" ht="19" x14ac:dyDescent="0.5">
      <c r="C1" s="70" t="s">
        <v>40</v>
      </c>
      <c r="D1" s="70"/>
      <c r="E1" s="70"/>
    </row>
    <row r="2" spans="1:9" s="12" customFormat="1" ht="55.25" customHeight="1" x14ac:dyDescent="0.4">
      <c r="A2" s="10"/>
      <c r="B2" s="11" t="s">
        <v>2</v>
      </c>
      <c r="D2" s="11"/>
      <c r="E2" s="11"/>
      <c r="F2" s="10"/>
      <c r="G2" s="10"/>
      <c r="H2" s="13">
        <v>2024</v>
      </c>
    </row>
    <row r="3" spans="1:9" s="12" customFormat="1" ht="25" customHeight="1" x14ac:dyDescent="0.4">
      <c r="A3" s="14"/>
      <c r="B3" s="15" t="s">
        <v>1</v>
      </c>
      <c r="C3" s="16" t="str">
        <f>UPPER(TEXT(C4,"dddd"))</f>
        <v>TUESDAY</v>
      </c>
      <c r="D3" s="17" t="str">
        <f t="shared" ref="D3:H3" si="0">UPPER(TEXT(D4,"dddd"))</f>
        <v>WEDNESDAY</v>
      </c>
      <c r="E3" s="16" t="str">
        <f t="shared" si="0"/>
        <v>THURSDAY</v>
      </c>
      <c r="F3" s="17" t="str">
        <f t="shared" si="0"/>
        <v>FRIDAY</v>
      </c>
      <c r="G3" s="16" t="str">
        <f t="shared" si="0"/>
        <v>SATURDAY</v>
      </c>
      <c r="H3" s="18" t="str">
        <f t="shared" si="0"/>
        <v>SUNDAY</v>
      </c>
    </row>
    <row r="4" spans="1:9" s="12" customFormat="1" ht="25" customHeight="1" x14ac:dyDescent="0.4">
      <c r="B4" s="19">
        <f t="array" ref="B4:H4">Days+1+DATE(Calendar1Year,Calendar1MonthOption,1)-WEEKDAY(DATE(Calendar1Year,Calendar1MonthOption,1),WeekdayOption)</f>
        <v>45530</v>
      </c>
      <c r="C4" s="19">
        <v>45531</v>
      </c>
      <c r="D4" s="19">
        <v>45532</v>
      </c>
      <c r="E4" s="19">
        <v>45533</v>
      </c>
      <c r="F4" s="19">
        <v>45534</v>
      </c>
      <c r="G4" s="19">
        <v>45535</v>
      </c>
      <c r="H4" s="20">
        <v>45536</v>
      </c>
    </row>
    <row r="5" spans="1:9" ht="46.25" customHeight="1" x14ac:dyDescent="0.4">
      <c r="B5" s="1"/>
      <c r="C5" s="1"/>
      <c r="D5" s="1"/>
      <c r="E5" s="1"/>
      <c r="F5" s="1"/>
      <c r="G5" s="37"/>
      <c r="H5" s="2"/>
    </row>
    <row r="6" spans="1:9" s="12" customFormat="1" ht="25" customHeight="1" x14ac:dyDescent="0.4">
      <c r="B6" s="21">
        <f t="array" ref="B6:H6">Days+8+DATE(Calendar1Year,Calendar1MonthOption,1)-WEEKDAY(DATE(Calendar1Year,Calendar1MonthOption,1),WeekdayOption)</f>
        <v>45537</v>
      </c>
      <c r="C6" s="21">
        <v>45538</v>
      </c>
      <c r="D6" s="21">
        <v>45539</v>
      </c>
      <c r="E6" s="21">
        <v>45540</v>
      </c>
      <c r="F6" s="38">
        <v>45541</v>
      </c>
      <c r="G6" s="38">
        <v>45542</v>
      </c>
      <c r="H6" s="22">
        <v>45543</v>
      </c>
    </row>
    <row r="7" spans="1:9" ht="55.75" customHeight="1" x14ac:dyDescent="0.4">
      <c r="B7" s="1"/>
      <c r="C7" s="1"/>
      <c r="D7" s="1"/>
      <c r="E7" s="1"/>
      <c r="F7" s="37" t="s">
        <v>14</v>
      </c>
      <c r="G7" s="37"/>
      <c r="H7" s="3"/>
    </row>
    <row r="8" spans="1:9" s="12" customFormat="1" ht="25" customHeight="1" x14ac:dyDescent="0.4">
      <c r="B8" s="21">
        <f t="array" ref="B8:H8">Days+15+DATE(Calendar1Year,Calendar1MonthOption,1)-WEEKDAY(DATE(Calendar1Year,Calendar1MonthOption,1),WeekdayOption)</f>
        <v>45544</v>
      </c>
      <c r="C8" s="21">
        <v>45545</v>
      </c>
      <c r="D8" s="21">
        <v>45546</v>
      </c>
      <c r="E8" s="21">
        <v>45547</v>
      </c>
      <c r="F8" s="21">
        <v>45548</v>
      </c>
      <c r="G8" s="38">
        <v>45549</v>
      </c>
      <c r="H8" s="22">
        <v>45550</v>
      </c>
    </row>
    <row r="9" spans="1:9" ht="58.25" customHeight="1" x14ac:dyDescent="0.4">
      <c r="B9" s="1"/>
      <c r="C9" s="1"/>
      <c r="D9" s="1"/>
      <c r="E9" s="1"/>
      <c r="F9" s="1"/>
      <c r="G9" s="37"/>
      <c r="H9" s="2"/>
    </row>
    <row r="10" spans="1:9" s="12" customFormat="1" ht="25" customHeight="1" x14ac:dyDescent="0.4">
      <c r="B10" s="21">
        <f t="array" ref="B10:H10">Days+22+DATE(Calendar1Year,Calendar1MonthOption,1)-WEEKDAY(DATE(Calendar1Year,Calendar1MonthOption,1),WeekdayOption)</f>
        <v>45551</v>
      </c>
      <c r="C10" s="38">
        <v>45552</v>
      </c>
      <c r="D10" s="21">
        <v>45553</v>
      </c>
      <c r="E10" s="21">
        <v>45554</v>
      </c>
      <c r="F10" s="21">
        <v>45555</v>
      </c>
      <c r="G10" s="38">
        <v>45556</v>
      </c>
      <c r="H10" s="22">
        <v>45557</v>
      </c>
    </row>
    <row r="11" spans="1:9" ht="63" customHeight="1" x14ac:dyDescent="0.4">
      <c r="B11" s="1"/>
      <c r="C11" s="37" t="s">
        <v>15</v>
      </c>
      <c r="D11" s="1"/>
      <c r="E11" s="48" t="s">
        <v>28</v>
      </c>
      <c r="F11" s="1"/>
      <c r="G11" s="37"/>
      <c r="H11" s="2"/>
    </row>
    <row r="12" spans="1:9" s="12" customFormat="1" ht="25" customHeight="1" x14ac:dyDescent="0.4">
      <c r="B12" s="21">
        <f t="array" ref="B12:H12">Days+29+DATE(Calendar1Year,Calendar1MonthOption,1)-WEEKDAY(DATE(Calendar1Year,Calendar1MonthOption,1),WeekdayOption)</f>
        <v>45558</v>
      </c>
      <c r="C12" s="21">
        <v>45559</v>
      </c>
      <c r="D12" s="21">
        <v>45560</v>
      </c>
      <c r="E12" s="21">
        <v>45561</v>
      </c>
      <c r="F12" s="21">
        <v>45562</v>
      </c>
      <c r="G12" s="38">
        <v>45563</v>
      </c>
      <c r="H12" s="22">
        <v>45564</v>
      </c>
    </row>
    <row r="13" spans="1:9" ht="75" customHeight="1" x14ac:dyDescent="0.4">
      <c r="B13" s="1"/>
      <c r="C13" s="1"/>
      <c r="D13" s="1"/>
      <c r="E13" s="1"/>
      <c r="F13" s="1"/>
      <c r="G13" s="37"/>
      <c r="H13" s="2"/>
    </row>
    <row r="14" spans="1:9" s="12" customFormat="1" ht="25" customHeight="1" x14ac:dyDescent="0.4">
      <c r="B14" s="21">
        <f t="array" ref="B14:C14">Days+36+DATE(Calendar1Year,Calendar1MonthOption,1)-WEEKDAY(DATE(Calendar1Year,Calendar1MonthOption,1),WeekdayOption)</f>
        <v>45565</v>
      </c>
      <c r="C14" s="21">
        <v>45566</v>
      </c>
      <c r="D14" s="73" t="s">
        <v>0</v>
      </c>
      <c r="E14" s="74"/>
      <c r="F14" s="74"/>
      <c r="G14" s="74"/>
      <c r="H14" s="74"/>
    </row>
    <row r="15" spans="1:9" ht="36.65" customHeight="1" x14ac:dyDescent="0.4">
      <c r="B15" s="4"/>
      <c r="C15" s="5"/>
      <c r="D15" s="75"/>
      <c r="E15" s="68"/>
      <c r="F15" s="68"/>
      <c r="G15" s="68"/>
      <c r="H15" s="68"/>
    </row>
    <row r="16" spans="1:9" ht="19.75" customHeight="1" x14ac:dyDescent="0.4">
      <c r="A16" s="6"/>
      <c r="B16" s="7"/>
      <c r="C16" s="7"/>
      <c r="D16" s="8"/>
      <c r="E16" s="8"/>
      <c r="F16" s="8"/>
      <c r="G16" s="8"/>
      <c r="H16" s="8"/>
      <c r="I16" s="6"/>
    </row>
    <row r="17" spans="1:8" s="12" customFormat="1" ht="49.75" customHeight="1" x14ac:dyDescent="0.4">
      <c r="A17" s="10"/>
      <c r="B17" s="23" t="str">
        <f>TEXT(DATE(Calendar1Year,Calendar1MonthOption+1,1),"mmmm")</f>
        <v>October</v>
      </c>
      <c r="C17" s="24"/>
      <c r="D17" s="25"/>
      <c r="E17" s="25"/>
      <c r="F17" s="26"/>
      <c r="G17" s="26"/>
      <c r="H17" s="13">
        <f>YEAR(DATE(Calendar1Year,Calendar1MonthOption+1,1))</f>
        <v>2024</v>
      </c>
    </row>
    <row r="18" spans="1:8" s="12" customFormat="1" ht="25" customHeight="1" x14ac:dyDescent="0.4">
      <c r="A18" s="14"/>
      <c r="B18" s="27" t="str">
        <f>UPPER(TEXT(B19,"dddd"))</f>
        <v>MONDAY</v>
      </c>
      <c r="C18" s="28" t="str">
        <f t="shared" ref="C18:H18" si="1">UPPER(TEXT(C19,"dddd"))</f>
        <v>TUESDAY</v>
      </c>
      <c r="D18" s="29" t="str">
        <f t="shared" si="1"/>
        <v>WEDNESDAY</v>
      </c>
      <c r="E18" s="28" t="str">
        <f t="shared" si="1"/>
        <v>THURSDAY</v>
      </c>
      <c r="F18" s="29" t="str">
        <f t="shared" si="1"/>
        <v>FRIDAY</v>
      </c>
      <c r="G18" s="28" t="str">
        <f t="shared" si="1"/>
        <v>SATURDAY</v>
      </c>
      <c r="H18" s="30" t="str">
        <f t="shared" si="1"/>
        <v>SUNDAY</v>
      </c>
    </row>
    <row r="19" spans="1:8" s="12" customFormat="1" ht="25" customHeight="1" x14ac:dyDescent="0.4">
      <c r="B19" s="19">
        <f t="array" ref="B19:H19">Days+1+DATE(Calendar2Year,Calendar2MonthOption,1)-WEEKDAY(DATE(Calendar2Year,Calendar2MonthOption,1),WeekdayOption)</f>
        <v>45565</v>
      </c>
      <c r="C19" s="19">
        <v>45566</v>
      </c>
      <c r="D19" s="19">
        <v>45567</v>
      </c>
      <c r="E19" s="36">
        <v>45568</v>
      </c>
      <c r="F19" s="19">
        <v>45569</v>
      </c>
      <c r="G19" s="36">
        <v>45570</v>
      </c>
      <c r="H19" s="20">
        <v>45571</v>
      </c>
    </row>
    <row r="20" spans="1:8" ht="51" customHeight="1" x14ac:dyDescent="0.4">
      <c r="B20" s="1"/>
      <c r="C20" s="1"/>
      <c r="D20" s="1"/>
      <c r="E20" s="37" t="s">
        <v>3</v>
      </c>
      <c r="F20" s="1"/>
      <c r="G20" s="37"/>
      <c r="H20" s="2"/>
    </row>
    <row r="21" spans="1:8" s="12" customFormat="1" ht="25" customHeight="1" x14ac:dyDescent="0.4">
      <c r="B21" s="21">
        <f t="array" ref="B21:H21">Days+8+DATE(Calendar2Year,Calendar2MonthOption,1)-WEEKDAY(DATE(Calendar2Year,Calendar2MonthOption,1),WeekdayOption)</f>
        <v>45572</v>
      </c>
      <c r="C21" s="21">
        <v>45573</v>
      </c>
      <c r="D21" s="21">
        <v>45574</v>
      </c>
      <c r="E21" s="38">
        <v>45575</v>
      </c>
      <c r="F21" s="38">
        <v>45576</v>
      </c>
      <c r="G21" s="38">
        <v>45577</v>
      </c>
      <c r="H21" s="39">
        <v>45578</v>
      </c>
    </row>
    <row r="22" spans="1:8" ht="53.4" customHeight="1" x14ac:dyDescent="0.4">
      <c r="B22" s="1"/>
      <c r="C22" s="1"/>
      <c r="D22" s="1"/>
      <c r="E22" s="37" t="s">
        <v>4</v>
      </c>
      <c r="F22" s="37" t="s">
        <v>5</v>
      </c>
      <c r="G22" s="37" t="s">
        <v>6</v>
      </c>
      <c r="H22" s="40" t="s">
        <v>7</v>
      </c>
    </row>
    <row r="23" spans="1:8" s="12" customFormat="1" ht="25" customHeight="1" x14ac:dyDescent="0.4">
      <c r="B23" s="38">
        <f t="array" ref="B23:H23">Days+15+DATE(Calendar2Year,Calendar2MonthOption,1)-WEEKDAY(DATE(Calendar2Year,Calendar2MonthOption,1),WeekdayOption)</f>
        <v>45579</v>
      </c>
      <c r="C23" s="38">
        <v>45580</v>
      </c>
      <c r="D23" s="38">
        <v>45581</v>
      </c>
      <c r="E23" s="38">
        <v>45582</v>
      </c>
      <c r="F23" s="21">
        <v>45583</v>
      </c>
      <c r="G23" s="38">
        <v>45584</v>
      </c>
      <c r="H23" s="22">
        <v>45585</v>
      </c>
    </row>
    <row r="24" spans="1:8" ht="51.65" customHeight="1" x14ac:dyDescent="0.4">
      <c r="B24" s="37" t="s">
        <v>8</v>
      </c>
      <c r="C24" s="37" t="s">
        <v>9</v>
      </c>
      <c r="D24" s="37" t="s">
        <v>9</v>
      </c>
      <c r="E24" s="37" t="s">
        <v>9</v>
      </c>
      <c r="F24" s="1"/>
      <c r="G24" s="37"/>
      <c r="H24" s="2"/>
    </row>
    <row r="25" spans="1:8" s="12" customFormat="1" ht="25" customHeight="1" x14ac:dyDescent="0.4">
      <c r="B25" s="21">
        <f t="array" ref="B25:H25">Days+22+DATE(Calendar2Year,Calendar2MonthOption,1)-WEEKDAY(DATE(Calendar2Year,Calendar2MonthOption,1),WeekdayOption)</f>
        <v>45586</v>
      </c>
      <c r="C25" s="21">
        <v>45587</v>
      </c>
      <c r="D25" s="21">
        <v>45588</v>
      </c>
      <c r="E25" s="21">
        <v>45589</v>
      </c>
      <c r="F25" s="21">
        <v>45590</v>
      </c>
      <c r="G25" s="38">
        <v>45591</v>
      </c>
      <c r="H25" s="22">
        <v>45592</v>
      </c>
    </row>
    <row r="26" spans="1:8" ht="44.4" customHeight="1" x14ac:dyDescent="0.4">
      <c r="B26" s="1"/>
      <c r="C26" s="1"/>
      <c r="D26" s="1"/>
      <c r="E26" s="1"/>
      <c r="F26" s="1"/>
      <c r="G26" s="37"/>
      <c r="H26" s="2"/>
    </row>
    <row r="27" spans="1:8" s="12" customFormat="1" ht="25" customHeight="1" x14ac:dyDescent="0.4">
      <c r="B27" s="21">
        <f t="array" ref="B27:H27">Days+29+DATE(Calendar2Year,Calendar2MonthOption,1)-WEEKDAY(DATE(Calendar2Year,Calendar2MonthOption,1),WeekdayOption)</f>
        <v>45593</v>
      </c>
      <c r="C27" s="21">
        <v>45594</v>
      </c>
      <c r="D27" s="21">
        <v>45595</v>
      </c>
      <c r="E27" s="38">
        <v>45596</v>
      </c>
      <c r="F27" s="38">
        <v>45597</v>
      </c>
      <c r="G27" s="38">
        <v>45598</v>
      </c>
      <c r="H27" s="39">
        <v>45599</v>
      </c>
    </row>
    <row r="28" spans="1:8" ht="30.65" customHeight="1" x14ac:dyDescent="0.4">
      <c r="B28" s="1"/>
      <c r="C28" s="1"/>
      <c r="D28" s="1"/>
      <c r="E28" s="37" t="s">
        <v>10</v>
      </c>
      <c r="F28" s="37"/>
      <c r="G28" s="37"/>
      <c r="H28" s="41"/>
    </row>
    <row r="29" spans="1:8" s="12" customFormat="1" ht="25" customHeight="1" x14ac:dyDescent="0.4">
      <c r="B29" s="21">
        <f t="array" ref="B29:C29">Days+36+DATE(Calendar2Year,Calendar2MonthOption,1)-WEEKDAY(DATE(Calendar2Year,Calendar2MonthOption,1),WeekdayOption)</f>
        <v>45600</v>
      </c>
      <c r="C29" s="21">
        <v>45601</v>
      </c>
      <c r="D29" s="76" t="s">
        <v>0</v>
      </c>
      <c r="E29" s="77"/>
      <c r="F29" s="77"/>
      <c r="G29" s="77"/>
      <c r="H29" s="77"/>
    </row>
    <row r="30" spans="1:8" ht="22.25" customHeight="1" x14ac:dyDescent="0.4">
      <c r="B30" s="4"/>
      <c r="C30" s="4"/>
      <c r="D30" s="75"/>
      <c r="E30" s="68"/>
      <c r="F30" s="68"/>
      <c r="G30" s="68"/>
      <c r="H30" s="68"/>
    </row>
    <row r="31" spans="1:8" ht="15.65" customHeight="1" x14ac:dyDescent="0.4">
      <c r="B31" s="7"/>
      <c r="C31" s="7"/>
      <c r="D31" s="8"/>
      <c r="E31" s="8"/>
      <c r="F31" s="8"/>
      <c r="G31" s="8"/>
      <c r="H31" s="8"/>
    </row>
    <row r="32" spans="1:8" s="12" customFormat="1" ht="45" customHeight="1" x14ac:dyDescent="0.4">
      <c r="A32" s="10"/>
      <c r="B32" s="11" t="str">
        <f>TEXT(DATE(Calendar2Year,Calendar2MonthOption+1,1),"mmmm")</f>
        <v>November</v>
      </c>
      <c r="C32" s="31"/>
      <c r="D32" s="31"/>
      <c r="F32" s="32"/>
      <c r="G32" s="32"/>
      <c r="H32" s="13">
        <f>YEAR(DATE(Calendar2Year,Calendar2MonthOption+1,1))</f>
        <v>2024</v>
      </c>
    </row>
    <row r="33" spans="1:8" s="12" customFormat="1" ht="25" customHeight="1" x14ac:dyDescent="0.4">
      <c r="A33" s="14"/>
      <c r="B33" s="27" t="str">
        <f>UPPER(TEXT(B34,"dddd"))</f>
        <v>MONDAY</v>
      </c>
      <c r="C33" s="28" t="str">
        <f t="shared" ref="C33:H33" si="2">UPPER(TEXT(C34,"dddd"))</f>
        <v>TUESDAY</v>
      </c>
      <c r="D33" s="29" t="str">
        <f t="shared" si="2"/>
        <v>WEDNESDAY</v>
      </c>
      <c r="E33" s="28" t="str">
        <f t="shared" si="2"/>
        <v>THURSDAY</v>
      </c>
      <c r="F33" s="29" t="str">
        <f t="shared" si="2"/>
        <v>FRIDAY</v>
      </c>
      <c r="G33" s="28" t="str">
        <f t="shared" si="2"/>
        <v>SATURDAY</v>
      </c>
      <c r="H33" s="30" t="str">
        <f t="shared" si="2"/>
        <v>SUNDAY</v>
      </c>
    </row>
    <row r="34" spans="1:8" s="12" customFormat="1" ht="25" customHeight="1" x14ac:dyDescent="0.4">
      <c r="B34" s="19">
        <f t="array" ref="B34:H34">Days+1+DATE(Calendar3Year,Calendar3MonthOption,1)-WEEKDAY(DATE(Calendar3Year,Calendar3MonthOption,1),WeekdayOption)</f>
        <v>45593</v>
      </c>
      <c r="C34" s="19">
        <v>45594</v>
      </c>
      <c r="D34" s="19">
        <v>45595</v>
      </c>
      <c r="E34" s="19">
        <v>45596</v>
      </c>
      <c r="F34" s="36">
        <v>45597</v>
      </c>
      <c r="G34" s="36">
        <v>45598</v>
      </c>
      <c r="H34" s="42">
        <v>45599</v>
      </c>
    </row>
    <row r="35" spans="1:8" ht="61.25" customHeight="1" x14ac:dyDescent="0.4">
      <c r="B35" s="1"/>
      <c r="C35" s="1"/>
      <c r="D35" s="1"/>
      <c r="E35" s="1"/>
      <c r="F35" s="37"/>
      <c r="G35" s="37" t="s">
        <v>12</v>
      </c>
      <c r="H35" s="40" t="s">
        <v>11</v>
      </c>
    </row>
    <row r="36" spans="1:8" s="12" customFormat="1" ht="25" customHeight="1" x14ac:dyDescent="0.4">
      <c r="B36" s="38">
        <f t="array" ref="B36:H36">Days+8+DATE(Calendar3Year,Calendar3MonthOption,1)-WEEKDAY(DATE(Calendar3Year,Calendar3MonthOption,1),WeekdayOption)</f>
        <v>45600</v>
      </c>
      <c r="C36" s="21">
        <v>45601</v>
      </c>
      <c r="D36" s="21">
        <v>45602</v>
      </c>
      <c r="E36" s="21">
        <v>45603</v>
      </c>
      <c r="F36" s="21">
        <v>45604</v>
      </c>
      <c r="G36" s="38">
        <v>45605</v>
      </c>
      <c r="H36" s="22">
        <v>45606</v>
      </c>
    </row>
    <row r="37" spans="1:8" ht="62.4" customHeight="1" x14ac:dyDescent="0.4">
      <c r="B37" s="37" t="s">
        <v>13</v>
      </c>
      <c r="C37" s="1"/>
      <c r="D37" s="1"/>
      <c r="E37" s="43" t="s">
        <v>16</v>
      </c>
      <c r="F37" s="1"/>
      <c r="G37" s="37"/>
      <c r="H37" s="44" t="s">
        <v>17</v>
      </c>
    </row>
    <row r="38" spans="1:8" s="12" customFormat="1" ht="25" customHeight="1" x14ac:dyDescent="0.4">
      <c r="B38" s="21">
        <f t="array" ref="B38:H38">Days+15+DATE(Calendar3Year,Calendar3MonthOption,1)-WEEKDAY(DATE(Calendar3Year,Calendar3MonthOption,1),WeekdayOption)</f>
        <v>45607</v>
      </c>
      <c r="C38" s="21">
        <v>45608</v>
      </c>
      <c r="D38" s="21">
        <v>45609</v>
      </c>
      <c r="E38" s="21">
        <v>45610</v>
      </c>
      <c r="F38" s="21">
        <v>45611</v>
      </c>
      <c r="G38" s="38">
        <v>45612</v>
      </c>
      <c r="H38" s="22">
        <v>45613</v>
      </c>
    </row>
    <row r="39" spans="1:8" ht="50.4" customHeight="1" x14ac:dyDescent="0.4">
      <c r="B39" s="1"/>
      <c r="C39" s="1"/>
      <c r="D39" s="1"/>
      <c r="E39" s="1"/>
      <c r="F39" s="1"/>
      <c r="G39" s="37"/>
      <c r="H39" s="2"/>
    </row>
    <row r="40" spans="1:8" s="12" customFormat="1" ht="25" customHeight="1" x14ac:dyDescent="0.4">
      <c r="B40" s="21">
        <f t="array" ref="B40:H40">Days+22+DATE(Calendar3Year,Calendar3MonthOption,1)-WEEKDAY(DATE(Calendar3Year,Calendar3MonthOption,1),WeekdayOption)</f>
        <v>45614</v>
      </c>
      <c r="C40" s="21">
        <v>45615</v>
      </c>
      <c r="D40" s="21">
        <v>45616</v>
      </c>
      <c r="E40" s="21">
        <v>45617</v>
      </c>
      <c r="F40" s="21">
        <v>45618</v>
      </c>
      <c r="G40" s="38">
        <v>45619</v>
      </c>
      <c r="H40" s="22">
        <v>45620</v>
      </c>
    </row>
    <row r="41" spans="1:8" ht="40.25" customHeight="1" x14ac:dyDescent="0.4">
      <c r="B41" s="1"/>
      <c r="C41" s="1"/>
      <c r="D41" s="1"/>
      <c r="E41" s="1"/>
      <c r="F41" s="1"/>
      <c r="G41" s="37"/>
      <c r="H41" s="2"/>
    </row>
    <row r="42" spans="1:8" s="12" customFormat="1" ht="25" customHeight="1" x14ac:dyDescent="0.4">
      <c r="B42" s="21">
        <f t="array" ref="B42:H42">Days+29+DATE(Calendar3Year,Calendar3MonthOption,1)-WEEKDAY(DATE(Calendar3Year,Calendar3MonthOption,1),WeekdayOption)</f>
        <v>45621</v>
      </c>
      <c r="C42" s="21">
        <v>45622</v>
      </c>
      <c r="D42" s="21">
        <v>45623</v>
      </c>
      <c r="E42" s="21">
        <v>45624</v>
      </c>
      <c r="F42" s="21">
        <v>45625</v>
      </c>
      <c r="G42" s="38">
        <v>45626</v>
      </c>
      <c r="H42" s="22">
        <v>45627</v>
      </c>
    </row>
    <row r="43" spans="1:8" ht="39" customHeight="1" x14ac:dyDescent="0.4">
      <c r="B43" s="1"/>
      <c r="C43" s="1"/>
      <c r="D43" s="1"/>
      <c r="E43" s="1"/>
      <c r="F43" s="1"/>
      <c r="G43" s="37" t="s">
        <v>20</v>
      </c>
      <c r="H43" s="9"/>
    </row>
    <row r="44" spans="1:8" s="12" customFormat="1" ht="25" customHeight="1" x14ac:dyDescent="0.4">
      <c r="B44" s="21">
        <f t="array" ref="B44:C44">Days+36+DATE(Calendar3Year,Calendar3MonthOption,1)-WEEKDAY(DATE(Calendar3Year,Calendar3MonthOption,1),WeekdayOption)</f>
        <v>45628</v>
      </c>
      <c r="C44" s="21">
        <v>45629</v>
      </c>
      <c r="D44" s="76" t="s">
        <v>0</v>
      </c>
      <c r="E44" s="77"/>
      <c r="F44" s="77"/>
      <c r="G44" s="77"/>
      <c r="H44" s="77"/>
    </row>
    <row r="45" spans="1:8" ht="28.75" customHeight="1" x14ac:dyDescent="0.4">
      <c r="B45" s="4"/>
      <c r="C45" s="4"/>
      <c r="D45" s="75"/>
      <c r="E45" s="68"/>
      <c r="F45" s="68"/>
      <c r="G45" s="68"/>
      <c r="H45" s="68"/>
    </row>
    <row r="46" spans="1:8" ht="34.25" customHeight="1" x14ac:dyDescent="0.4">
      <c r="B46" s="7"/>
      <c r="C46" s="7"/>
      <c r="D46" s="8"/>
      <c r="E46" s="8"/>
      <c r="F46" s="8"/>
      <c r="G46" s="8"/>
      <c r="H46" s="8"/>
    </row>
    <row r="47" spans="1:8" s="12" customFormat="1" ht="34.25" customHeight="1" x14ac:dyDescent="1.1499999999999999">
      <c r="A47" s="10"/>
      <c r="B47" s="11" t="str">
        <f>TEXT(DATE(Calendar3Year,Calendar3MonthOption+1,1),"mmmm")</f>
        <v>December</v>
      </c>
      <c r="D47" s="33"/>
      <c r="E47" s="33"/>
      <c r="F47" s="32"/>
      <c r="G47" s="32"/>
      <c r="H47" s="13">
        <f>YEAR(DATE(Calendar3Year,Calendar3MonthOption+1,1))</f>
        <v>2024</v>
      </c>
    </row>
    <row r="48" spans="1:8" s="12" customFormat="1" ht="27" customHeight="1" x14ac:dyDescent="0.4">
      <c r="A48" s="14"/>
      <c r="B48" s="27" t="str">
        <f>UPPER(TEXT(B49,"dddd"))</f>
        <v>MONDAY</v>
      </c>
      <c r="C48" s="28" t="str">
        <f t="shared" ref="C48:H48" si="3">UPPER(TEXT(C49,"dddd"))</f>
        <v>TUESDAY</v>
      </c>
      <c r="D48" s="29" t="str">
        <f t="shared" si="3"/>
        <v>WEDNESDAY</v>
      </c>
      <c r="E48" s="28" t="str">
        <f t="shared" si="3"/>
        <v>THURSDAY</v>
      </c>
      <c r="F48" s="29" t="str">
        <f t="shared" si="3"/>
        <v>FRIDAY</v>
      </c>
      <c r="G48" s="28" t="str">
        <f t="shared" si="3"/>
        <v>SATURDAY</v>
      </c>
      <c r="H48" s="30" t="str">
        <f t="shared" si="3"/>
        <v>SUNDAY</v>
      </c>
    </row>
    <row r="49" spans="1:8" s="12" customFormat="1" ht="25" customHeight="1" x14ac:dyDescent="0.4">
      <c r="B49" s="19">
        <f t="array" ref="B49:H49">Days+1+DATE(Calendar4Year,Calendar4MonthOption,1)-WEEKDAY(DATE(Calendar4Year,Calendar4MonthOption,1),WeekdayOption)</f>
        <v>45621</v>
      </c>
      <c r="C49" s="19">
        <v>45622</v>
      </c>
      <c r="D49" s="19">
        <v>45623</v>
      </c>
      <c r="E49" s="19">
        <v>45624</v>
      </c>
      <c r="F49" s="19">
        <v>45625</v>
      </c>
      <c r="G49" s="36">
        <v>45626</v>
      </c>
      <c r="H49" s="20">
        <v>45627</v>
      </c>
    </row>
    <row r="50" spans="1:8" ht="43.25" customHeight="1" x14ac:dyDescent="0.4">
      <c r="B50" s="1"/>
      <c r="C50" s="1"/>
      <c r="D50" s="1"/>
      <c r="E50" s="1"/>
      <c r="F50" s="1"/>
      <c r="G50" s="37"/>
      <c r="H50" s="2"/>
    </row>
    <row r="51" spans="1:8" s="12" customFormat="1" ht="25" customHeight="1" x14ac:dyDescent="0.4">
      <c r="B51" s="21">
        <f t="array" ref="B51:H51">Days+8+DATE(Calendar4Year,Calendar4MonthOption,1)-WEEKDAY(DATE(Calendar4Year,Calendar4MonthOption,1),WeekdayOption)</f>
        <v>45628</v>
      </c>
      <c r="C51" s="21">
        <v>45629</v>
      </c>
      <c r="D51" s="21">
        <v>45630</v>
      </c>
      <c r="E51" s="21">
        <v>45631</v>
      </c>
      <c r="F51" s="21">
        <v>45632</v>
      </c>
      <c r="G51" s="38">
        <v>45633</v>
      </c>
      <c r="H51" s="22">
        <v>45634</v>
      </c>
    </row>
    <row r="52" spans="1:8" ht="49.75" customHeight="1" x14ac:dyDescent="0.4">
      <c r="B52" s="1"/>
      <c r="C52" s="1"/>
      <c r="D52" s="1"/>
      <c r="E52" s="1"/>
      <c r="F52" s="1"/>
      <c r="G52" s="37" t="s">
        <v>22</v>
      </c>
      <c r="H52" s="2"/>
    </row>
    <row r="53" spans="1:8" s="12" customFormat="1" ht="25" customHeight="1" x14ac:dyDescent="0.4">
      <c r="B53" s="21">
        <f t="array" ref="B53:H53">Days+15+DATE(Calendar4Year,Calendar4MonthOption,1)-WEEKDAY(DATE(Calendar4Year,Calendar4MonthOption,1),WeekdayOption)</f>
        <v>45635</v>
      </c>
      <c r="C53" s="21">
        <v>45636</v>
      </c>
      <c r="D53" s="21">
        <v>45637</v>
      </c>
      <c r="E53" s="21">
        <v>45638</v>
      </c>
      <c r="F53" s="21">
        <v>45639</v>
      </c>
      <c r="G53" s="38">
        <v>45640</v>
      </c>
      <c r="H53" s="22">
        <v>45641</v>
      </c>
    </row>
    <row r="54" spans="1:8" ht="53.4" customHeight="1" x14ac:dyDescent="0.4">
      <c r="B54" s="1"/>
      <c r="C54" s="1"/>
      <c r="D54" s="1"/>
      <c r="E54" s="1"/>
      <c r="F54" s="1"/>
      <c r="G54" s="37" t="s">
        <v>23</v>
      </c>
      <c r="H54" s="2"/>
    </row>
    <row r="55" spans="1:8" s="12" customFormat="1" ht="25" customHeight="1" x14ac:dyDescent="0.4">
      <c r="B55" s="21">
        <f t="array" ref="B55:H55">Days+22+DATE(Calendar4Year,Calendar4MonthOption,1)-WEEKDAY(DATE(Calendar4Year,Calendar4MonthOption,1),WeekdayOption)</f>
        <v>45642</v>
      </c>
      <c r="C55" s="21">
        <v>45643</v>
      </c>
      <c r="D55" s="21">
        <v>45644</v>
      </c>
      <c r="E55" s="21">
        <v>45645</v>
      </c>
      <c r="F55" s="21">
        <v>45646</v>
      </c>
      <c r="G55" s="38">
        <v>45647</v>
      </c>
      <c r="H55" s="22">
        <v>45648</v>
      </c>
    </row>
    <row r="56" spans="1:8" ht="45.65" customHeight="1" x14ac:dyDescent="0.4">
      <c r="B56" s="1"/>
      <c r="C56" s="1"/>
      <c r="D56" s="1"/>
      <c r="E56" s="1"/>
      <c r="F56" s="1"/>
      <c r="G56" s="37"/>
      <c r="H56" s="2"/>
    </row>
    <row r="57" spans="1:8" s="12" customFormat="1" ht="25" customHeight="1" x14ac:dyDescent="0.4">
      <c r="B57" s="21">
        <f t="array" ref="B57:H57">Days+29+DATE(Calendar4Year,Calendar4MonthOption,1)-WEEKDAY(DATE(Calendar4Year,Calendar4MonthOption,1),WeekdayOption)</f>
        <v>45649</v>
      </c>
      <c r="C57" s="21">
        <v>45650</v>
      </c>
      <c r="D57" s="21">
        <v>45651</v>
      </c>
      <c r="E57" s="21">
        <v>45652</v>
      </c>
      <c r="F57" s="21">
        <v>45653</v>
      </c>
      <c r="G57" s="38">
        <v>45654</v>
      </c>
      <c r="H57" s="22">
        <v>45655</v>
      </c>
    </row>
    <row r="58" spans="1:8" ht="49.75" customHeight="1" x14ac:dyDescent="0.4">
      <c r="B58" s="1"/>
      <c r="C58" s="1"/>
      <c r="D58" s="45" t="s">
        <v>27</v>
      </c>
      <c r="E58" s="1"/>
      <c r="F58" s="47" t="s">
        <v>25</v>
      </c>
      <c r="G58" s="37" t="s">
        <v>26</v>
      </c>
      <c r="H58" s="9"/>
    </row>
    <row r="59" spans="1:8" s="12" customFormat="1" ht="25" customHeight="1" x14ac:dyDescent="0.4">
      <c r="B59" s="21">
        <f t="array" ref="B59:C59">Days+36+DATE(Calendar4Year,Calendar4MonthOption,1)-WEEKDAY(DATE(Calendar4Year,Calendar4MonthOption,1),WeekdayOption)</f>
        <v>45656</v>
      </c>
      <c r="C59" s="21">
        <v>45657</v>
      </c>
      <c r="D59" s="66" t="s">
        <v>0</v>
      </c>
      <c r="E59" s="66"/>
      <c r="F59" s="66"/>
      <c r="G59" s="66"/>
      <c r="H59" s="66"/>
    </row>
    <row r="60" spans="1:8" ht="30" customHeight="1" x14ac:dyDescent="0.4">
      <c r="B60" s="4"/>
      <c r="C60" s="4"/>
      <c r="D60" s="72" t="s">
        <v>21</v>
      </c>
      <c r="E60" s="68"/>
      <c r="F60" s="68"/>
      <c r="G60" s="68"/>
      <c r="H60" s="68"/>
    </row>
    <row r="61" spans="1:8" s="6" customFormat="1" ht="38.4" customHeight="1" x14ac:dyDescent="0.4">
      <c r="B61" s="7"/>
      <c r="F61" s="8"/>
      <c r="G61" s="8"/>
      <c r="H61" s="8"/>
    </row>
    <row r="62" spans="1:8" s="12" customFormat="1" ht="45.65" customHeight="1" x14ac:dyDescent="0.4">
      <c r="A62" s="10"/>
      <c r="B62" s="11" t="str">
        <f>TEXT(DATE(Calendar4Year,Calendar4MonthOption+1,1),"mmmm")</f>
        <v>January</v>
      </c>
      <c r="C62" s="11"/>
      <c r="D62" s="11"/>
      <c r="F62" s="32"/>
      <c r="G62" s="32"/>
      <c r="H62" s="13">
        <f>YEAR(DATE(Calendar4Year,Calendar4MonthOption+1,1))</f>
        <v>2025</v>
      </c>
    </row>
    <row r="63" spans="1:8" s="12" customFormat="1" ht="25" customHeight="1" x14ac:dyDescent="0.4">
      <c r="A63" s="14"/>
      <c r="B63" s="27" t="str">
        <f>UPPER(TEXT(B64,"dddd"))</f>
        <v>MONDAY</v>
      </c>
      <c r="C63" s="28" t="str">
        <f t="shared" ref="C63:H63" si="4">UPPER(TEXT(C64,"dddd"))</f>
        <v>TUESDAY</v>
      </c>
      <c r="D63" s="29" t="str">
        <f t="shared" si="4"/>
        <v>WEDNESDAY</v>
      </c>
      <c r="E63" s="28" t="str">
        <f t="shared" si="4"/>
        <v>THURSDAY</v>
      </c>
      <c r="F63" s="29" t="str">
        <f t="shared" si="4"/>
        <v>FRIDAY</v>
      </c>
      <c r="G63" s="28" t="str">
        <f t="shared" si="4"/>
        <v>SATURDAY</v>
      </c>
      <c r="H63" s="30" t="str">
        <f t="shared" si="4"/>
        <v>SUNDAY</v>
      </c>
    </row>
    <row r="64" spans="1:8" s="12" customFormat="1" ht="25" customHeight="1" x14ac:dyDescent="0.4">
      <c r="B64" s="19">
        <f t="array" ref="B64:H64">Days+1+DATE(Calendar5Year,Calendar5MonthOption,1)-WEEKDAY(DATE(Calendar5Year,Calendar5MonthOption,1),WeekdayOption)</f>
        <v>45656</v>
      </c>
      <c r="C64" s="19">
        <v>45657</v>
      </c>
      <c r="D64" s="19">
        <v>45658</v>
      </c>
      <c r="E64" s="19">
        <v>45659</v>
      </c>
      <c r="F64" s="19">
        <v>45660</v>
      </c>
      <c r="G64" s="36">
        <v>45661</v>
      </c>
      <c r="H64" s="20">
        <v>45662</v>
      </c>
    </row>
    <row r="65" spans="1:8" ht="48.65" customHeight="1" x14ac:dyDescent="0.4">
      <c r="B65" s="1"/>
      <c r="C65" s="1"/>
      <c r="D65" s="1"/>
      <c r="E65" s="1"/>
      <c r="F65" s="1"/>
      <c r="G65" s="37" t="s">
        <v>24</v>
      </c>
      <c r="H65" s="2"/>
    </row>
    <row r="66" spans="1:8" s="12" customFormat="1" ht="25" customHeight="1" x14ac:dyDescent="0.4">
      <c r="B66" s="21">
        <f t="array" ref="B66:H66">Days+8+DATE(Calendar5Year,Calendar5MonthOption,1)-WEEKDAY(DATE(Calendar5Year,Calendar5MonthOption,1),WeekdayOption)</f>
        <v>45663</v>
      </c>
      <c r="C66" s="21">
        <v>45664</v>
      </c>
      <c r="D66" s="21">
        <v>45665</v>
      </c>
      <c r="E66" s="21">
        <v>45666</v>
      </c>
      <c r="F66" s="21">
        <v>45667</v>
      </c>
      <c r="G66" s="38">
        <v>45668</v>
      </c>
      <c r="H66" s="22">
        <v>45669</v>
      </c>
    </row>
    <row r="67" spans="1:8" ht="64.75" customHeight="1" x14ac:dyDescent="0.4">
      <c r="B67" s="1"/>
      <c r="C67" s="1"/>
      <c r="D67" s="1"/>
      <c r="E67" s="1"/>
      <c r="F67" s="1"/>
      <c r="G67" s="37"/>
      <c r="H67" s="2"/>
    </row>
    <row r="68" spans="1:8" s="12" customFormat="1" ht="25" customHeight="1" x14ac:dyDescent="0.4">
      <c r="B68" s="21">
        <f t="array" ref="B68:H68">Days+15+DATE(Calendar5Year,Calendar5MonthOption,1)-WEEKDAY(DATE(Calendar5Year,Calendar5MonthOption,1),WeekdayOption)</f>
        <v>45670</v>
      </c>
      <c r="C68" s="21">
        <v>45671</v>
      </c>
      <c r="D68" s="21">
        <v>45672</v>
      </c>
      <c r="E68" s="21">
        <v>45673</v>
      </c>
      <c r="F68" s="21">
        <v>45674</v>
      </c>
      <c r="G68" s="38">
        <v>45675</v>
      </c>
      <c r="H68" s="22">
        <v>45676</v>
      </c>
    </row>
    <row r="69" spans="1:8" ht="42.65" customHeight="1" x14ac:dyDescent="0.4">
      <c r="B69" s="1"/>
      <c r="C69" s="46" t="s">
        <v>19</v>
      </c>
      <c r="D69" s="1"/>
      <c r="E69" s="1"/>
      <c r="F69" s="1"/>
      <c r="G69" s="37"/>
      <c r="H69" s="2"/>
    </row>
    <row r="70" spans="1:8" s="12" customFormat="1" ht="25" customHeight="1" x14ac:dyDescent="0.4">
      <c r="B70" s="21">
        <f t="array" ref="B70:H70">Days+22+DATE(Calendar5Year,Calendar5MonthOption,1)-WEEKDAY(DATE(Calendar5Year,Calendar5MonthOption,1),WeekdayOption)</f>
        <v>45677</v>
      </c>
      <c r="C70" s="21">
        <v>45678</v>
      </c>
      <c r="D70" s="21">
        <v>45679</v>
      </c>
      <c r="E70" s="21">
        <v>45680</v>
      </c>
      <c r="F70" s="21">
        <v>45681</v>
      </c>
      <c r="G70" s="38">
        <v>45682</v>
      </c>
      <c r="H70" s="22">
        <v>45683</v>
      </c>
    </row>
    <row r="71" spans="1:8" ht="39" customHeight="1" x14ac:dyDescent="0.4">
      <c r="B71" s="1"/>
      <c r="C71" s="1"/>
      <c r="D71" s="1"/>
      <c r="E71" s="1"/>
      <c r="F71" s="1"/>
      <c r="G71" s="37"/>
      <c r="H71" s="2"/>
    </row>
    <row r="72" spans="1:8" s="12" customFormat="1" ht="37.25" customHeight="1" x14ac:dyDescent="0.4">
      <c r="B72" s="21">
        <f t="array" ref="B72:H72">Days+29+DATE(Calendar5Year,Calendar5MonthOption,1)-WEEKDAY(DATE(Calendar5Year,Calendar5MonthOption,1),WeekdayOption)</f>
        <v>45684</v>
      </c>
      <c r="C72" s="21">
        <v>45685</v>
      </c>
      <c r="D72" s="21">
        <v>45686</v>
      </c>
      <c r="E72" s="21">
        <v>45687</v>
      </c>
      <c r="F72" s="21">
        <v>45688</v>
      </c>
      <c r="G72" s="38">
        <v>45689</v>
      </c>
      <c r="H72" s="22">
        <v>45690</v>
      </c>
    </row>
    <row r="73" spans="1:8" ht="43.25" customHeight="1" x14ac:dyDescent="0.4">
      <c r="B73" s="1"/>
      <c r="C73" s="1"/>
      <c r="D73" s="1"/>
      <c r="E73" s="1"/>
      <c r="F73" s="1"/>
      <c r="G73" s="37"/>
      <c r="H73" s="9"/>
    </row>
    <row r="74" spans="1:8" s="12" customFormat="1" ht="25" customHeight="1" x14ac:dyDescent="0.4">
      <c r="B74" s="21">
        <f t="array" ref="B74:C74">Days+36+DATE(Calendar5Year,Calendar5MonthOption,1)-WEEKDAY(DATE(Calendar5Year,Calendar5MonthOption,1),WeekdayOption)</f>
        <v>45691</v>
      </c>
      <c r="C74" s="21">
        <v>45692</v>
      </c>
      <c r="D74" s="66" t="s">
        <v>0</v>
      </c>
      <c r="E74" s="66"/>
      <c r="F74" s="66"/>
      <c r="G74" s="66"/>
      <c r="H74" s="66"/>
    </row>
    <row r="75" spans="1:8" ht="36.65" customHeight="1" x14ac:dyDescent="0.4">
      <c r="B75" s="4"/>
      <c r="C75" s="4"/>
      <c r="D75" s="68"/>
      <c r="E75" s="68"/>
      <c r="F75" s="68"/>
      <c r="G75" s="68"/>
      <c r="H75" s="68"/>
    </row>
    <row r="76" spans="1:8" s="6" customFormat="1" ht="25.75" customHeight="1" x14ac:dyDescent="0.4">
      <c r="B76" s="7"/>
      <c r="C76" s="7"/>
      <c r="D76" s="8"/>
      <c r="E76" s="8"/>
      <c r="F76" s="8"/>
      <c r="G76" s="8"/>
      <c r="H76" s="8"/>
    </row>
    <row r="77" spans="1:8" s="12" customFormat="1" ht="42.65" customHeight="1" x14ac:dyDescent="0.4">
      <c r="A77" s="10"/>
      <c r="B77" s="11" t="str">
        <f>TEXT(DATE(Calendar5Year,Calendar5MonthOption+1,1),"mmmm")</f>
        <v>February</v>
      </c>
      <c r="C77" s="11"/>
      <c r="D77" s="11"/>
      <c r="F77" s="32"/>
      <c r="G77" s="32"/>
      <c r="H77" s="13">
        <f>YEAR(DATE(Calendar5Year,Calendar5MonthOption+1,1))</f>
        <v>2025</v>
      </c>
    </row>
    <row r="78" spans="1:8" s="12" customFormat="1" ht="25" customHeight="1" x14ac:dyDescent="0.4">
      <c r="A78" s="14"/>
      <c r="B78" s="27" t="str">
        <f>UPPER(TEXT(B79,"dddd"))</f>
        <v>MONDAY</v>
      </c>
      <c r="C78" s="28" t="str">
        <f t="shared" ref="C78:H78" si="5">UPPER(TEXT(C79,"dddd"))</f>
        <v>TUESDAY</v>
      </c>
      <c r="D78" s="29" t="str">
        <f t="shared" si="5"/>
        <v>WEDNESDAY</v>
      </c>
      <c r="E78" s="28" t="str">
        <f t="shared" si="5"/>
        <v>THURSDAY</v>
      </c>
      <c r="F78" s="29" t="str">
        <f t="shared" si="5"/>
        <v>FRIDAY</v>
      </c>
      <c r="G78" s="28" t="str">
        <f t="shared" si="5"/>
        <v>SATURDAY</v>
      </c>
      <c r="H78" s="30" t="str">
        <f t="shared" si="5"/>
        <v>SUNDAY</v>
      </c>
    </row>
    <row r="79" spans="1:8" s="12" customFormat="1" ht="25" customHeight="1" x14ac:dyDescent="0.4">
      <c r="B79" s="19">
        <f t="array" ref="B79:H79">Days+1+DATE(Calendar6Year,Calendar6MonthOption,1)-WEEKDAY(DATE(Calendar6Year,Calendar6MonthOption,1),WeekdayOption)</f>
        <v>45684</v>
      </c>
      <c r="C79" s="19">
        <v>45685</v>
      </c>
      <c r="D79" s="19">
        <v>45686</v>
      </c>
      <c r="E79" s="19">
        <v>45687</v>
      </c>
      <c r="F79" s="19">
        <v>45688</v>
      </c>
      <c r="G79" s="36">
        <v>45689</v>
      </c>
      <c r="H79" s="20">
        <v>45690</v>
      </c>
    </row>
    <row r="80" spans="1:8" ht="37.75" customHeight="1" x14ac:dyDescent="0.4">
      <c r="B80" s="1"/>
      <c r="C80" s="1"/>
      <c r="D80" s="1"/>
      <c r="E80" s="1"/>
      <c r="F80" s="1"/>
      <c r="G80" s="37"/>
      <c r="H80" s="2"/>
    </row>
    <row r="81" spans="1:8" s="12" customFormat="1" ht="25" customHeight="1" x14ac:dyDescent="0.4">
      <c r="B81" s="21">
        <f t="array" ref="B81:H81">Days+8+DATE(Calendar6Year,Calendar6MonthOption,1)-WEEKDAY(DATE(Calendar6Year,Calendar6MonthOption,1),WeekdayOption)</f>
        <v>45691</v>
      </c>
      <c r="C81" s="21">
        <v>45692</v>
      </c>
      <c r="D81" s="21">
        <v>45693</v>
      </c>
      <c r="E81" s="21">
        <v>45694</v>
      </c>
      <c r="F81" s="21">
        <v>45695</v>
      </c>
      <c r="G81" s="38">
        <v>45696</v>
      </c>
      <c r="H81" s="22">
        <v>45697</v>
      </c>
    </row>
    <row r="82" spans="1:8" ht="42.65" customHeight="1" x14ac:dyDescent="0.4">
      <c r="B82" s="1"/>
      <c r="C82" s="1"/>
      <c r="D82" s="1"/>
      <c r="E82" s="1"/>
      <c r="F82" s="1"/>
      <c r="G82" s="37"/>
      <c r="H82" s="2"/>
    </row>
    <row r="83" spans="1:8" s="12" customFormat="1" ht="25" customHeight="1" x14ac:dyDescent="0.4">
      <c r="B83" s="21">
        <f t="array" ref="B83:H83">Days+15+DATE(Calendar6Year,Calendar6MonthOption,1)-WEEKDAY(DATE(Calendar6Year,Calendar6MonthOption,1),WeekdayOption)</f>
        <v>45698</v>
      </c>
      <c r="C83" s="21">
        <v>45699</v>
      </c>
      <c r="D83" s="21">
        <v>45700</v>
      </c>
      <c r="E83" s="21">
        <v>45701</v>
      </c>
      <c r="F83" s="21">
        <v>45702</v>
      </c>
      <c r="G83" s="38">
        <v>45703</v>
      </c>
      <c r="H83" s="22">
        <v>45704</v>
      </c>
    </row>
    <row r="84" spans="1:8" ht="37.25" customHeight="1" x14ac:dyDescent="0.4">
      <c r="B84" s="1"/>
      <c r="C84" s="1"/>
      <c r="D84" s="1"/>
      <c r="E84" s="1"/>
      <c r="F84" s="1"/>
      <c r="G84" s="37"/>
      <c r="H84" s="2"/>
    </row>
    <row r="85" spans="1:8" s="12" customFormat="1" ht="25" customHeight="1" x14ac:dyDescent="0.4">
      <c r="B85" s="21">
        <f t="array" ref="B85:H85">Days+22+DATE(Calendar6Year,Calendar6MonthOption,1)-WEEKDAY(DATE(Calendar6Year,Calendar6MonthOption,1),WeekdayOption)</f>
        <v>45705</v>
      </c>
      <c r="C85" s="21">
        <v>45706</v>
      </c>
      <c r="D85" s="21">
        <v>45707</v>
      </c>
      <c r="E85" s="21">
        <v>45708</v>
      </c>
      <c r="F85" s="21">
        <v>45709</v>
      </c>
      <c r="G85" s="38">
        <v>45710</v>
      </c>
      <c r="H85" s="22">
        <v>45711</v>
      </c>
    </row>
    <row r="86" spans="1:8" ht="38.4" customHeight="1" x14ac:dyDescent="0.4">
      <c r="B86" s="1"/>
      <c r="C86" s="1"/>
      <c r="D86" s="1"/>
      <c r="E86" s="1"/>
      <c r="F86" s="1"/>
      <c r="G86" s="37"/>
      <c r="H86" s="2"/>
    </row>
    <row r="87" spans="1:8" s="12" customFormat="1" ht="25" customHeight="1" x14ac:dyDescent="0.4">
      <c r="B87" s="21">
        <f t="array" ref="B87:H87">Days+29+DATE(Calendar6Year,Calendar6MonthOption,1)-WEEKDAY(DATE(Calendar6Year,Calendar6MonthOption,1),WeekdayOption)</f>
        <v>45712</v>
      </c>
      <c r="C87" s="21">
        <v>45713</v>
      </c>
      <c r="D87" s="21">
        <v>45714</v>
      </c>
      <c r="E87" s="21">
        <v>45715</v>
      </c>
      <c r="F87" s="21">
        <v>45716</v>
      </c>
      <c r="G87" s="38">
        <v>45717</v>
      </c>
      <c r="H87" s="22">
        <v>45718</v>
      </c>
    </row>
    <row r="88" spans="1:8" ht="38.4" customHeight="1" x14ac:dyDescent="0.4">
      <c r="B88" s="1"/>
      <c r="C88" s="1"/>
      <c r="D88" s="1"/>
      <c r="E88" s="1"/>
      <c r="F88" s="1"/>
      <c r="G88" s="37"/>
      <c r="H88" s="9"/>
    </row>
    <row r="89" spans="1:8" s="12" customFormat="1" ht="25" customHeight="1" x14ac:dyDescent="0.4">
      <c r="B89" s="21">
        <f t="array" ref="B89:C89">Days+36+DATE(Calendar6Year,Calendar6MonthOption,1)-WEEKDAY(DATE(Calendar6Year,Calendar6MonthOption,1),WeekdayOption)</f>
        <v>45719</v>
      </c>
      <c r="C89" s="21">
        <v>45720</v>
      </c>
      <c r="D89" s="66" t="s">
        <v>0</v>
      </c>
      <c r="E89" s="66"/>
      <c r="F89" s="66"/>
      <c r="G89" s="66"/>
      <c r="H89" s="66"/>
    </row>
    <row r="90" spans="1:8" ht="49.25" customHeight="1" x14ac:dyDescent="0.4">
      <c r="B90" s="4"/>
      <c r="C90" s="4"/>
      <c r="D90" s="72" t="s">
        <v>18</v>
      </c>
      <c r="E90" s="68"/>
      <c r="F90" s="68"/>
      <c r="G90" s="68"/>
      <c r="H90" s="68"/>
    </row>
    <row r="91" spans="1:8" ht="23.4" customHeight="1" x14ac:dyDescent="0.4">
      <c r="B91" s="7"/>
      <c r="C91" s="7"/>
      <c r="D91" s="58"/>
      <c r="E91" s="59"/>
      <c r="F91" s="59"/>
      <c r="G91" s="59"/>
      <c r="H91" s="59"/>
    </row>
    <row r="92" spans="1:8" s="6" customFormat="1" ht="42.65" customHeight="1" x14ac:dyDescent="0.4">
      <c r="B92" s="7"/>
      <c r="C92" s="7"/>
      <c r="D92" s="69" t="s">
        <v>39</v>
      </c>
      <c r="E92" s="69"/>
      <c r="F92" s="69"/>
      <c r="G92" s="69"/>
      <c r="H92" s="8"/>
    </row>
    <row r="93" spans="1:8" s="12" customFormat="1" ht="49.25" customHeight="1" x14ac:dyDescent="1.1499999999999999">
      <c r="A93" s="10"/>
      <c r="B93" s="11" t="str">
        <f>TEXT(DATE(Calendar6Year,Calendar6MonthOption+1,1),"mmmm")</f>
        <v>March</v>
      </c>
      <c r="D93" s="33"/>
      <c r="E93" s="33"/>
      <c r="F93" s="32"/>
      <c r="G93" s="32"/>
      <c r="H93" s="13">
        <f>YEAR(DATE(Calendar6Year,Calendar6MonthOption+1,1))</f>
        <v>2025</v>
      </c>
    </row>
    <row r="94" spans="1:8" s="12" customFormat="1" ht="25" customHeight="1" x14ac:dyDescent="0.4">
      <c r="A94" s="14"/>
      <c r="B94" s="27" t="str">
        <f>UPPER(TEXT(B95,"dddd"))</f>
        <v>MONDAY</v>
      </c>
      <c r="C94" s="28" t="str">
        <f t="shared" ref="C94:H94" si="6">UPPER(TEXT(C95,"dddd"))</f>
        <v>TUESDAY</v>
      </c>
      <c r="D94" s="29" t="str">
        <f t="shared" si="6"/>
        <v>WEDNESDAY</v>
      </c>
      <c r="E94" s="28" t="str">
        <f t="shared" si="6"/>
        <v>THURSDAY</v>
      </c>
      <c r="F94" s="29" t="str">
        <f t="shared" si="6"/>
        <v>FRIDAY</v>
      </c>
      <c r="G94" s="28" t="str">
        <f t="shared" si="6"/>
        <v>SATURDAY</v>
      </c>
      <c r="H94" s="30" t="str">
        <f t="shared" si="6"/>
        <v>SUNDAY</v>
      </c>
    </row>
    <row r="95" spans="1:8" s="12" customFormat="1" ht="25" customHeight="1" x14ac:dyDescent="0.4">
      <c r="B95" s="19">
        <f t="array" ref="B95:H95">Days+1+DATE(Calendar7Year,Calendar7MonthOption,1)-WEEKDAY(DATE(Calendar7Year,Calendar7MonthOption,1),WeekdayOption)</f>
        <v>45712</v>
      </c>
      <c r="C95" s="19">
        <v>45713</v>
      </c>
      <c r="D95" s="19">
        <v>45714</v>
      </c>
      <c r="E95" s="19">
        <v>45715</v>
      </c>
      <c r="F95" s="19">
        <v>45716</v>
      </c>
      <c r="G95" s="51">
        <v>45717</v>
      </c>
      <c r="H95" s="20">
        <v>45718</v>
      </c>
    </row>
    <row r="96" spans="1:8" ht="75" customHeight="1" x14ac:dyDescent="0.4">
      <c r="B96" s="1"/>
      <c r="C96" s="1"/>
      <c r="D96" s="1"/>
      <c r="E96" s="1"/>
      <c r="F96" s="1"/>
      <c r="G96" s="52"/>
      <c r="H96" s="2"/>
    </row>
    <row r="97" spans="1:8" s="12" customFormat="1" ht="25" customHeight="1" x14ac:dyDescent="0.4">
      <c r="B97" s="21">
        <f t="array" ref="B97:H97">Days+8+DATE(Calendar7Year,Calendar7MonthOption,1)-WEEKDAY(DATE(Calendar7Year,Calendar7MonthOption,1),WeekdayOption)</f>
        <v>45719</v>
      </c>
      <c r="C97" s="21">
        <v>45720</v>
      </c>
      <c r="D97" s="21">
        <v>45721</v>
      </c>
      <c r="E97" s="21">
        <v>45722</v>
      </c>
      <c r="F97" s="21">
        <v>45723</v>
      </c>
      <c r="G97" s="53">
        <v>45724</v>
      </c>
      <c r="H97" s="22">
        <v>45725</v>
      </c>
    </row>
    <row r="98" spans="1:8" ht="75" customHeight="1" x14ac:dyDescent="0.4">
      <c r="B98" s="1"/>
      <c r="C98" s="1"/>
      <c r="D98" s="1"/>
      <c r="E98" s="1"/>
      <c r="F98" s="1"/>
      <c r="G98" s="52"/>
      <c r="H98" s="2"/>
    </row>
    <row r="99" spans="1:8" s="12" customFormat="1" ht="25" customHeight="1" x14ac:dyDescent="0.4">
      <c r="B99" s="21">
        <f t="array" ref="B99:H99">Days+15+DATE(Calendar7Year,Calendar7MonthOption,1)-WEEKDAY(DATE(Calendar7Year,Calendar7MonthOption,1),WeekdayOption)</f>
        <v>45726</v>
      </c>
      <c r="C99" s="21">
        <v>45727</v>
      </c>
      <c r="D99" s="21">
        <v>45728</v>
      </c>
      <c r="E99" s="21">
        <v>45729</v>
      </c>
      <c r="F99" s="21">
        <v>45730</v>
      </c>
      <c r="G99" s="53">
        <v>45731</v>
      </c>
      <c r="H99" s="22">
        <v>45732</v>
      </c>
    </row>
    <row r="100" spans="1:8" ht="75" customHeight="1" x14ac:dyDescent="0.4">
      <c r="B100" s="1"/>
      <c r="C100" s="1"/>
      <c r="D100" s="1"/>
      <c r="E100" s="1"/>
      <c r="F100" s="1"/>
      <c r="G100" s="52"/>
      <c r="H100" s="2"/>
    </row>
    <row r="101" spans="1:8" s="12" customFormat="1" ht="25" customHeight="1" x14ac:dyDescent="0.4">
      <c r="B101" s="21">
        <f t="array" ref="B101:H101">Days+22+DATE(Calendar7Year,Calendar7MonthOption,1)-WEEKDAY(DATE(Calendar7Year,Calendar7MonthOption,1),WeekdayOption)</f>
        <v>45733</v>
      </c>
      <c r="C101" s="21">
        <v>45734</v>
      </c>
      <c r="D101" s="21">
        <v>45735</v>
      </c>
      <c r="E101" s="21">
        <v>45736</v>
      </c>
      <c r="F101" s="21">
        <v>45737</v>
      </c>
      <c r="G101" s="53">
        <v>45738</v>
      </c>
      <c r="H101" s="22">
        <v>45739</v>
      </c>
    </row>
    <row r="102" spans="1:8" ht="75" customHeight="1" x14ac:dyDescent="0.4">
      <c r="B102" s="1"/>
      <c r="C102" s="1"/>
      <c r="D102" s="1"/>
      <c r="E102" s="1"/>
      <c r="F102" s="1"/>
      <c r="G102" s="52"/>
      <c r="H102" s="2"/>
    </row>
    <row r="103" spans="1:8" s="12" customFormat="1" ht="25" customHeight="1" x14ac:dyDescent="0.4">
      <c r="B103" s="21">
        <f t="array" ref="B103:H103">Days+29+DATE(Calendar7Year,Calendar7MonthOption,1)-WEEKDAY(DATE(Calendar7Year,Calendar7MonthOption,1),WeekdayOption)</f>
        <v>45740</v>
      </c>
      <c r="C103" s="21">
        <v>45741</v>
      </c>
      <c r="D103" s="21">
        <v>45742</v>
      </c>
      <c r="E103" s="21">
        <v>45743</v>
      </c>
      <c r="F103" s="21">
        <v>45744</v>
      </c>
      <c r="G103" s="53">
        <v>45745</v>
      </c>
      <c r="H103" s="22">
        <v>45746</v>
      </c>
    </row>
    <row r="104" spans="1:8" ht="75" customHeight="1" x14ac:dyDescent="0.4">
      <c r="B104" s="1"/>
      <c r="C104" s="1"/>
      <c r="D104" s="1"/>
      <c r="E104" s="1"/>
      <c r="F104" s="1"/>
      <c r="G104" s="52"/>
      <c r="H104" s="9"/>
    </row>
    <row r="105" spans="1:8" s="12" customFormat="1" ht="25" customHeight="1" x14ac:dyDescent="0.4">
      <c r="B105" s="21">
        <f t="array" ref="B105:C105">Days+36+DATE(Calendar7Year,Calendar7MonthOption,1)-WEEKDAY(DATE(Calendar7Year,Calendar7MonthOption,1),WeekdayOption)</f>
        <v>45747</v>
      </c>
      <c r="C105" s="21">
        <v>45748</v>
      </c>
      <c r="D105" s="66" t="s">
        <v>0</v>
      </c>
      <c r="E105" s="66"/>
      <c r="F105" s="66"/>
      <c r="G105" s="66"/>
      <c r="H105" s="66"/>
    </row>
    <row r="106" spans="1:8" ht="75" customHeight="1" x14ac:dyDescent="0.4">
      <c r="B106" s="4"/>
      <c r="C106" s="4"/>
      <c r="D106" s="67" t="s">
        <v>42</v>
      </c>
      <c r="E106" s="68"/>
      <c r="F106" s="68"/>
      <c r="G106" s="68"/>
      <c r="H106" s="68"/>
    </row>
    <row r="107" spans="1:8" s="6" customFormat="1" ht="30" customHeight="1" x14ac:dyDescent="0.4">
      <c r="B107" s="7"/>
      <c r="C107" s="7"/>
      <c r="D107" s="8"/>
      <c r="E107" s="8"/>
      <c r="F107" s="8"/>
      <c r="G107" s="8"/>
      <c r="H107" s="8"/>
    </row>
    <row r="108" spans="1:8" s="12" customFormat="1" ht="75" customHeight="1" x14ac:dyDescent="1.1499999999999999">
      <c r="A108" s="10"/>
      <c r="B108" s="11" t="str">
        <f>TEXT(DATE(Calendar7Year,Calendar7MonthOption+1,1),"mmmm")</f>
        <v>April</v>
      </c>
      <c r="D108" s="34"/>
      <c r="E108" s="34"/>
      <c r="F108" s="32"/>
      <c r="G108" s="32"/>
      <c r="H108" s="13">
        <f>YEAR(DATE(Calendar7Year,Calendar7MonthOption+1,1))</f>
        <v>2025</v>
      </c>
    </row>
    <row r="109" spans="1:8" s="12" customFormat="1" ht="25" customHeight="1" x14ac:dyDescent="0.4">
      <c r="A109" s="14"/>
      <c r="B109" s="27" t="str">
        <f>UPPER(TEXT(B110,"dddd"))</f>
        <v>MONDAY</v>
      </c>
      <c r="C109" s="28" t="str">
        <f t="shared" ref="C109:H109" si="7">UPPER(TEXT(C110,"dddd"))</f>
        <v>TUESDAY</v>
      </c>
      <c r="D109" s="29" t="str">
        <f t="shared" si="7"/>
        <v>WEDNESDAY</v>
      </c>
      <c r="E109" s="28" t="str">
        <f t="shared" si="7"/>
        <v>THURSDAY</v>
      </c>
      <c r="F109" s="29" t="str">
        <f t="shared" si="7"/>
        <v>FRIDAY</v>
      </c>
      <c r="G109" s="28" t="str">
        <f t="shared" si="7"/>
        <v>SATURDAY</v>
      </c>
      <c r="H109" s="30" t="str">
        <f t="shared" si="7"/>
        <v>SUNDAY</v>
      </c>
    </row>
    <row r="110" spans="1:8" s="12" customFormat="1" ht="25" customHeight="1" x14ac:dyDescent="0.4">
      <c r="B110" s="19">
        <f t="array" ref="B110:H110">Days+1+DATE(Calendar8Year,Calendar8MonthOption,1)-WEEKDAY(DATE(Calendar8Year,Calendar8MonthOption,1),WeekdayOption)</f>
        <v>45747</v>
      </c>
      <c r="C110" s="19">
        <v>45748</v>
      </c>
      <c r="D110" s="19">
        <v>45749</v>
      </c>
      <c r="E110" s="19">
        <v>45750</v>
      </c>
      <c r="F110" s="19">
        <v>45751</v>
      </c>
      <c r="G110" s="51">
        <v>45752</v>
      </c>
      <c r="H110" s="20">
        <v>45753</v>
      </c>
    </row>
    <row r="111" spans="1:8" ht="75" customHeight="1" x14ac:dyDescent="0.4">
      <c r="B111" s="1"/>
      <c r="C111" s="1"/>
      <c r="D111" s="1"/>
      <c r="E111" s="1"/>
      <c r="F111" s="1"/>
      <c r="G111" s="52"/>
      <c r="H111" s="2"/>
    </row>
    <row r="112" spans="1:8" s="12" customFormat="1" ht="25" customHeight="1" x14ac:dyDescent="0.4">
      <c r="B112" s="21">
        <f t="array" ref="B112:H112">Days+8+DATE(Calendar8Year,Calendar8MonthOption,1)-WEEKDAY(DATE(Calendar8Year,Calendar8MonthOption,1),WeekdayOption)</f>
        <v>45754</v>
      </c>
      <c r="C112" s="21">
        <v>45755</v>
      </c>
      <c r="D112" s="21">
        <v>45756</v>
      </c>
      <c r="E112" s="21">
        <v>45757</v>
      </c>
      <c r="F112" s="21">
        <v>45758</v>
      </c>
      <c r="G112" s="53">
        <v>45759</v>
      </c>
      <c r="H112" s="22">
        <v>45760</v>
      </c>
    </row>
    <row r="113" spans="1:8" ht="75" customHeight="1" x14ac:dyDescent="0.4">
      <c r="B113" s="1"/>
      <c r="C113" s="1"/>
      <c r="D113" s="1"/>
      <c r="E113" s="1"/>
      <c r="F113" s="1"/>
      <c r="G113" s="52"/>
      <c r="H113" s="2"/>
    </row>
    <row r="114" spans="1:8" s="12" customFormat="1" ht="25" customHeight="1" x14ac:dyDescent="0.4">
      <c r="B114" s="21">
        <f t="array" ref="B114:H114">Days+15+DATE(Calendar8Year,Calendar8MonthOption,1)-WEEKDAY(DATE(Calendar8Year,Calendar8MonthOption,1),WeekdayOption)</f>
        <v>45761</v>
      </c>
      <c r="C114" s="21">
        <v>45762</v>
      </c>
      <c r="D114" s="21">
        <v>45763</v>
      </c>
      <c r="E114" s="21">
        <v>45764</v>
      </c>
      <c r="F114" s="21">
        <v>45765</v>
      </c>
      <c r="G114" s="53">
        <v>45766</v>
      </c>
      <c r="H114" s="49">
        <v>45767</v>
      </c>
    </row>
    <row r="115" spans="1:8" ht="75" customHeight="1" x14ac:dyDescent="0.4">
      <c r="B115" s="1"/>
      <c r="C115" s="1"/>
      <c r="D115" s="1"/>
      <c r="E115" s="1"/>
      <c r="F115" s="1"/>
      <c r="G115" s="52"/>
      <c r="H115" s="50" t="s">
        <v>29</v>
      </c>
    </row>
    <row r="116" spans="1:8" s="12" customFormat="1" ht="25" customHeight="1" x14ac:dyDescent="0.4">
      <c r="B116" s="21">
        <f t="array" ref="B116:H116">Days+22+DATE(Calendar8Year,Calendar8MonthOption,1)-WEEKDAY(DATE(Calendar8Year,Calendar8MonthOption,1),WeekdayOption)</f>
        <v>45768</v>
      </c>
      <c r="C116" s="21">
        <v>45769</v>
      </c>
      <c r="D116" s="21">
        <v>45770</v>
      </c>
      <c r="E116" s="21">
        <v>45771</v>
      </c>
      <c r="F116" s="21">
        <v>45772</v>
      </c>
      <c r="G116" s="53">
        <v>45773</v>
      </c>
      <c r="H116" s="22">
        <v>45774</v>
      </c>
    </row>
    <row r="117" spans="1:8" ht="75" customHeight="1" x14ac:dyDescent="0.4">
      <c r="B117" s="1"/>
      <c r="C117" s="1"/>
      <c r="D117" s="1"/>
      <c r="E117" s="1"/>
      <c r="F117" s="1"/>
      <c r="G117" s="52"/>
      <c r="H117" s="54" t="s">
        <v>30</v>
      </c>
    </row>
    <row r="118" spans="1:8" s="12" customFormat="1" ht="25" customHeight="1" x14ac:dyDescent="0.4">
      <c r="B118" s="21">
        <f t="array" ref="B118:H118">Days+29+DATE(Calendar8Year,Calendar8MonthOption,1)-WEEKDAY(DATE(Calendar8Year,Calendar8MonthOption,1),WeekdayOption)</f>
        <v>45775</v>
      </c>
      <c r="C118" s="21">
        <v>45776</v>
      </c>
      <c r="D118" s="21">
        <v>45777</v>
      </c>
      <c r="E118" s="21">
        <v>45778</v>
      </c>
      <c r="F118" s="21">
        <v>45779</v>
      </c>
      <c r="G118" s="21">
        <v>45780</v>
      </c>
      <c r="H118" s="22">
        <v>45781</v>
      </c>
    </row>
    <row r="119" spans="1:8" ht="75" customHeight="1" x14ac:dyDescent="0.4">
      <c r="B119" s="1"/>
      <c r="C119" s="1"/>
      <c r="D119" s="1"/>
      <c r="E119" s="1"/>
      <c r="F119" s="1"/>
      <c r="G119" s="1"/>
      <c r="H119" s="9"/>
    </row>
    <row r="120" spans="1:8" s="12" customFormat="1" ht="25" customHeight="1" x14ac:dyDescent="0.4">
      <c r="B120" s="21">
        <f t="array" ref="B120:C120">Days+36+DATE(Calendar8Year,Calendar8MonthOption,1)-WEEKDAY(DATE(Calendar8Year,Calendar8MonthOption,1),WeekdayOption)</f>
        <v>45782</v>
      </c>
      <c r="C120" s="21">
        <v>45783</v>
      </c>
      <c r="D120" s="66" t="s">
        <v>0</v>
      </c>
      <c r="E120" s="66"/>
      <c r="F120" s="66"/>
      <c r="G120" s="66"/>
      <c r="H120" s="66"/>
    </row>
    <row r="121" spans="1:8" ht="75" customHeight="1" x14ac:dyDescent="0.4">
      <c r="B121" s="4"/>
      <c r="C121" s="4"/>
      <c r="D121" s="68"/>
      <c r="E121" s="68"/>
      <c r="F121" s="68"/>
      <c r="G121" s="68"/>
      <c r="H121" s="68"/>
    </row>
    <row r="122" spans="1:8" s="6" customFormat="1" ht="30" customHeight="1" x14ac:dyDescent="0.4">
      <c r="B122" s="7"/>
      <c r="C122" s="7"/>
      <c r="D122" s="8"/>
      <c r="E122" s="8"/>
      <c r="F122" s="8"/>
      <c r="G122" s="8"/>
      <c r="H122" s="8"/>
    </row>
    <row r="123" spans="1:8" s="12" customFormat="1" ht="75" customHeight="1" x14ac:dyDescent="1.1499999999999999">
      <c r="A123" s="10"/>
      <c r="B123" s="11" t="str">
        <f>TEXT(DATE(Calendar8Year,Calendar8MonthOption+1,1),"mmmm")</f>
        <v>May</v>
      </c>
      <c r="D123" s="33"/>
      <c r="E123" s="33"/>
      <c r="F123" s="32"/>
      <c r="G123" s="32"/>
      <c r="H123" s="13">
        <f>YEAR(DATE(Calendar8Year,Calendar8MonthOption+1,1))</f>
        <v>2025</v>
      </c>
    </row>
    <row r="124" spans="1:8" s="12" customFormat="1" ht="25" customHeight="1" x14ac:dyDescent="0.4">
      <c r="A124" s="14"/>
      <c r="B124" s="27" t="str">
        <f>UPPER(TEXT(B125,"dddd"))</f>
        <v>MONDAY</v>
      </c>
      <c r="C124" s="28" t="str">
        <f t="shared" ref="C124:H124" si="8">UPPER(TEXT(C125,"dddd"))</f>
        <v>TUESDAY</v>
      </c>
      <c r="D124" s="29" t="str">
        <f t="shared" si="8"/>
        <v>WEDNESDAY</v>
      </c>
      <c r="E124" s="28" t="str">
        <f t="shared" si="8"/>
        <v>THURSDAY</v>
      </c>
      <c r="F124" s="29" t="str">
        <f t="shared" si="8"/>
        <v>FRIDAY</v>
      </c>
      <c r="G124" s="28" t="str">
        <f t="shared" si="8"/>
        <v>SATURDAY</v>
      </c>
      <c r="H124" s="30" t="str">
        <f t="shared" si="8"/>
        <v>SUNDAY</v>
      </c>
    </row>
    <row r="125" spans="1:8" s="12" customFormat="1" ht="25" customHeight="1" x14ac:dyDescent="0.4">
      <c r="B125" s="19">
        <f t="array" ref="B125:H125">Days+1+DATE(Calendar9Year,Calendar9MonthOption,1)-WEEKDAY(DATE(Calendar9Year,Calendar9MonthOption,1),WeekdayOption)</f>
        <v>45775</v>
      </c>
      <c r="C125" s="19">
        <v>45776</v>
      </c>
      <c r="D125" s="19">
        <v>45777</v>
      </c>
      <c r="E125" s="19">
        <v>45778</v>
      </c>
      <c r="F125" s="19">
        <v>45779</v>
      </c>
      <c r="G125" s="51">
        <v>45780</v>
      </c>
      <c r="H125" s="20">
        <v>45781</v>
      </c>
    </row>
    <row r="126" spans="1:8" ht="75" customHeight="1" x14ac:dyDescent="0.4">
      <c r="B126" s="1"/>
      <c r="C126" s="1"/>
      <c r="D126" s="1"/>
      <c r="E126" s="57" t="s">
        <v>31</v>
      </c>
      <c r="F126" s="1"/>
      <c r="G126" s="52"/>
      <c r="H126" s="2"/>
    </row>
    <row r="127" spans="1:8" s="12" customFormat="1" ht="25" customHeight="1" x14ac:dyDescent="0.4">
      <c r="B127" s="21">
        <f t="array" ref="B127:H127">Days+8+DATE(Calendar9Year,Calendar9MonthOption,1)-WEEKDAY(DATE(Calendar9Year,Calendar9MonthOption,1),WeekdayOption)</f>
        <v>45782</v>
      </c>
      <c r="C127" s="21">
        <v>45783</v>
      </c>
      <c r="D127" s="21">
        <v>45784</v>
      </c>
      <c r="E127" s="21">
        <v>45785</v>
      </c>
      <c r="F127" s="21">
        <v>45786</v>
      </c>
      <c r="G127" s="53">
        <v>45787</v>
      </c>
      <c r="H127" s="22">
        <v>45788</v>
      </c>
    </row>
    <row r="128" spans="1:8" ht="75" customHeight="1" x14ac:dyDescent="0.4">
      <c r="B128" s="1"/>
      <c r="C128" s="1"/>
      <c r="D128" s="1"/>
      <c r="E128" s="1"/>
      <c r="F128" s="1"/>
      <c r="G128" s="52"/>
      <c r="H128" s="2"/>
    </row>
    <row r="129" spans="1:8" s="12" customFormat="1" ht="25" customHeight="1" x14ac:dyDescent="0.4">
      <c r="B129" s="21">
        <f t="array" ref="B129:H129">Days+15+DATE(Calendar9Year,Calendar9MonthOption,1)-WEEKDAY(DATE(Calendar9Year,Calendar9MonthOption,1),WeekdayOption)</f>
        <v>45789</v>
      </c>
      <c r="C129" s="21">
        <v>45790</v>
      </c>
      <c r="D129" s="21">
        <v>45791</v>
      </c>
      <c r="E129" s="21">
        <v>45792</v>
      </c>
      <c r="F129" s="21">
        <v>45793</v>
      </c>
      <c r="G129" s="53">
        <v>45794</v>
      </c>
      <c r="H129" s="22">
        <v>45795</v>
      </c>
    </row>
    <row r="130" spans="1:8" ht="75" customHeight="1" x14ac:dyDescent="0.4">
      <c r="B130" s="56" t="s">
        <v>33</v>
      </c>
      <c r="C130" s="1"/>
      <c r="D130" s="1"/>
      <c r="E130" s="1"/>
      <c r="F130" s="1"/>
      <c r="G130" s="52"/>
      <c r="H130" s="2"/>
    </row>
    <row r="131" spans="1:8" s="12" customFormat="1" ht="25" customHeight="1" x14ac:dyDescent="0.4">
      <c r="B131" s="21">
        <f t="array" ref="B131:H131">Days+22+DATE(Calendar9Year,Calendar9MonthOption,1)-WEEKDAY(DATE(Calendar9Year,Calendar9MonthOption,1),WeekdayOption)</f>
        <v>45796</v>
      </c>
      <c r="C131" s="21">
        <v>45797</v>
      </c>
      <c r="D131" s="21">
        <v>45798</v>
      </c>
      <c r="E131" s="21">
        <v>45799</v>
      </c>
      <c r="F131" s="21">
        <v>45800</v>
      </c>
      <c r="G131" s="53">
        <v>45801</v>
      </c>
      <c r="H131" s="22">
        <v>45802</v>
      </c>
    </row>
    <row r="132" spans="1:8" ht="75" customHeight="1" x14ac:dyDescent="0.4">
      <c r="B132" s="1"/>
      <c r="C132" s="1"/>
      <c r="D132" s="1"/>
      <c r="E132" s="1"/>
      <c r="F132" s="1"/>
      <c r="G132" s="52"/>
      <c r="H132" s="2"/>
    </row>
    <row r="133" spans="1:8" s="12" customFormat="1" ht="25" customHeight="1" x14ac:dyDescent="0.4">
      <c r="B133" s="21">
        <f t="array" ref="B133:H133">Days+29+DATE(Calendar9Year,Calendar9MonthOption,1)-WEEKDAY(DATE(Calendar9Year,Calendar9MonthOption,1),WeekdayOption)</f>
        <v>45803</v>
      </c>
      <c r="C133" s="21">
        <v>45804</v>
      </c>
      <c r="D133" s="21">
        <v>45805</v>
      </c>
      <c r="E133" s="21">
        <v>45806</v>
      </c>
      <c r="F133" s="21">
        <v>45807</v>
      </c>
      <c r="G133" s="53">
        <v>45808</v>
      </c>
      <c r="H133" s="22">
        <v>45809</v>
      </c>
    </row>
    <row r="134" spans="1:8" ht="75" customHeight="1" x14ac:dyDescent="0.4">
      <c r="B134" s="1"/>
      <c r="C134" s="1"/>
      <c r="D134" s="1"/>
      <c r="E134" s="1"/>
      <c r="F134" s="1"/>
      <c r="G134" s="52"/>
      <c r="H134" s="9"/>
    </row>
    <row r="135" spans="1:8" s="12" customFormat="1" ht="25" customHeight="1" x14ac:dyDescent="0.4">
      <c r="B135" s="21">
        <f t="array" ref="B135:C135">Days+36+DATE(Calendar9Year,Calendar9MonthOption,1)-WEEKDAY(DATE(Calendar9Year,Calendar9MonthOption,1),WeekdayOption)</f>
        <v>45810</v>
      </c>
      <c r="C135" s="21">
        <v>45811</v>
      </c>
      <c r="D135" s="66" t="s">
        <v>0</v>
      </c>
      <c r="E135" s="66"/>
      <c r="F135" s="66"/>
      <c r="G135" s="66"/>
      <c r="H135" s="66"/>
    </row>
    <row r="136" spans="1:8" ht="75" customHeight="1" x14ac:dyDescent="0.4">
      <c r="B136" s="4"/>
      <c r="C136" s="4"/>
      <c r="D136" s="67" t="s">
        <v>50</v>
      </c>
      <c r="E136" s="68"/>
      <c r="F136" s="68"/>
      <c r="G136" s="68"/>
      <c r="H136" s="68"/>
    </row>
    <row r="137" spans="1:8" s="6" customFormat="1" ht="30" customHeight="1" x14ac:dyDescent="0.4">
      <c r="B137" s="7"/>
      <c r="C137" s="7"/>
      <c r="D137" s="8"/>
      <c r="E137" s="8"/>
      <c r="F137" s="8"/>
      <c r="G137" s="8"/>
      <c r="H137" s="8"/>
    </row>
    <row r="138" spans="1:8" s="12" customFormat="1" ht="75" customHeight="1" x14ac:dyDescent="1.1499999999999999">
      <c r="A138" s="10"/>
      <c r="B138" s="35" t="str">
        <f>TEXT(DATE(Calendar9Year,Calendar9MonthOption+1,1),"mmmm")</f>
        <v>June</v>
      </c>
      <c r="D138" s="34"/>
      <c r="E138" s="34"/>
      <c r="F138" s="32"/>
      <c r="G138" s="32"/>
      <c r="H138" s="13">
        <f>YEAR(DATE(Calendar9Year,Calendar9MonthOption+1,1))</f>
        <v>2025</v>
      </c>
    </row>
    <row r="139" spans="1:8" s="12" customFormat="1" ht="25" customHeight="1" x14ac:dyDescent="0.4">
      <c r="A139" s="14"/>
      <c r="B139" s="27" t="str">
        <f>UPPER(TEXT(B140,"dddd"))</f>
        <v>MONDAY</v>
      </c>
      <c r="C139" s="28" t="str">
        <f t="shared" ref="C139:H139" si="9">UPPER(TEXT(C140,"dddd"))</f>
        <v>TUESDAY</v>
      </c>
      <c r="D139" s="29" t="str">
        <f t="shared" si="9"/>
        <v>WEDNESDAY</v>
      </c>
      <c r="E139" s="28" t="str">
        <f t="shared" si="9"/>
        <v>THURSDAY</v>
      </c>
      <c r="F139" s="29" t="str">
        <f t="shared" si="9"/>
        <v>FRIDAY</v>
      </c>
      <c r="G139" s="28" t="str">
        <f t="shared" si="9"/>
        <v>SATURDAY</v>
      </c>
      <c r="H139" s="30" t="str">
        <f t="shared" si="9"/>
        <v>SUNDAY</v>
      </c>
    </row>
    <row r="140" spans="1:8" s="12" customFormat="1" ht="25" customHeight="1" x14ac:dyDescent="0.4">
      <c r="B140" s="19">
        <f t="array" ref="B140:H140">Days+1+DATE(Calendar10Year,Calendar10MonthOption,1)-WEEKDAY(DATE(Calendar10Year,Calendar10MonthOption,1),WeekdayOption)</f>
        <v>45803</v>
      </c>
      <c r="C140" s="19">
        <v>45804</v>
      </c>
      <c r="D140" s="19">
        <v>45805</v>
      </c>
      <c r="E140" s="19">
        <v>45806</v>
      </c>
      <c r="F140" s="19">
        <v>45807</v>
      </c>
      <c r="G140" s="51">
        <v>45808</v>
      </c>
      <c r="H140" s="20">
        <v>45809</v>
      </c>
    </row>
    <row r="141" spans="1:8" ht="75" customHeight="1" x14ac:dyDescent="0.4">
      <c r="B141" s="1"/>
      <c r="C141" s="1"/>
      <c r="D141" s="1"/>
      <c r="E141" s="1"/>
      <c r="F141" s="1"/>
      <c r="G141" s="52"/>
      <c r="H141" s="64" t="s">
        <v>47</v>
      </c>
    </row>
    <row r="142" spans="1:8" s="12" customFormat="1" ht="25" customHeight="1" x14ac:dyDescent="0.4">
      <c r="B142" s="21">
        <f t="array" ref="B142:H142">Days+8+DATE(Calendar10Year,Calendar10MonthOption,1)-WEEKDAY(DATE(Calendar10Year,Calendar10MonthOption,1),WeekdayOption)</f>
        <v>45810</v>
      </c>
      <c r="C142" s="21">
        <v>45811</v>
      </c>
      <c r="D142" s="21">
        <v>45812</v>
      </c>
      <c r="E142" s="21">
        <v>45813</v>
      </c>
      <c r="F142" s="21">
        <v>45814</v>
      </c>
      <c r="G142" s="53">
        <v>45815</v>
      </c>
      <c r="H142" s="22">
        <v>45816</v>
      </c>
    </row>
    <row r="143" spans="1:8" ht="75" customHeight="1" x14ac:dyDescent="0.4">
      <c r="B143" s="60"/>
      <c r="C143" s="60"/>
      <c r="D143" s="60"/>
      <c r="E143" s="60"/>
      <c r="F143" s="60"/>
      <c r="G143" s="52"/>
      <c r="H143" s="64" t="s">
        <v>49</v>
      </c>
    </row>
    <row r="144" spans="1:8" s="12" customFormat="1" ht="25" customHeight="1" x14ac:dyDescent="0.4">
      <c r="B144" s="21">
        <f t="array" ref="B144:H144">Days+15+DATE(Calendar10Year,Calendar10MonthOption,1)-WEEKDAY(DATE(Calendar10Year,Calendar10MonthOption,1),WeekdayOption)</f>
        <v>45817</v>
      </c>
      <c r="C144" s="21">
        <v>45818</v>
      </c>
      <c r="D144" s="21">
        <v>45819</v>
      </c>
      <c r="E144" s="21">
        <v>45820</v>
      </c>
      <c r="F144" s="21">
        <v>45821</v>
      </c>
      <c r="G144" s="53">
        <v>45822</v>
      </c>
      <c r="H144" s="22">
        <v>45823</v>
      </c>
    </row>
    <row r="145" spans="2:8" ht="75" customHeight="1" x14ac:dyDescent="0.4">
      <c r="B145" s="60"/>
      <c r="C145" s="60"/>
      <c r="D145" s="60"/>
      <c r="E145" s="60"/>
      <c r="F145" s="60"/>
      <c r="G145" s="52"/>
      <c r="H145" s="2"/>
    </row>
    <row r="146" spans="2:8" s="12" customFormat="1" ht="25" customHeight="1" x14ac:dyDescent="0.4">
      <c r="B146" s="21">
        <f t="array" ref="B146:H146">Days+22+DATE(Calendar10Year,Calendar10MonthOption,1)-WEEKDAY(DATE(Calendar10Year,Calendar10MonthOption,1),WeekdayOption)</f>
        <v>45824</v>
      </c>
      <c r="C146" s="21">
        <v>45825</v>
      </c>
      <c r="D146" s="21">
        <v>45826</v>
      </c>
      <c r="E146" s="21">
        <v>45827</v>
      </c>
      <c r="F146" s="21">
        <v>45828</v>
      </c>
      <c r="G146" s="53">
        <v>45829</v>
      </c>
      <c r="H146" s="22">
        <v>45830</v>
      </c>
    </row>
    <row r="147" spans="2:8" ht="75" customHeight="1" x14ac:dyDescent="0.4">
      <c r="B147" s="1"/>
      <c r="C147" s="1"/>
      <c r="D147" s="1"/>
      <c r="E147" s="1"/>
      <c r="F147" s="1"/>
      <c r="G147" s="52"/>
      <c r="H147" s="2"/>
    </row>
    <row r="148" spans="2:8" s="12" customFormat="1" ht="25.25" customHeight="1" x14ac:dyDescent="0.4">
      <c r="B148" s="21">
        <f t="array" ref="B148:H148">Days+29+DATE(Calendar10Year,Calendar10MonthOption,1)-WEEKDAY(DATE(Calendar10Year,Calendar10MonthOption,1),WeekdayOption)</f>
        <v>45831</v>
      </c>
      <c r="C148" s="21">
        <v>45832</v>
      </c>
      <c r="D148" s="21">
        <v>45833</v>
      </c>
      <c r="E148" s="21">
        <v>45834</v>
      </c>
      <c r="F148" s="21">
        <v>45835</v>
      </c>
      <c r="G148" s="53">
        <v>45836</v>
      </c>
      <c r="H148" s="22">
        <v>45837</v>
      </c>
    </row>
    <row r="149" spans="2:8" ht="75" customHeight="1" x14ac:dyDescent="0.4">
      <c r="B149" s="1"/>
      <c r="C149" s="1"/>
      <c r="D149" s="1"/>
      <c r="E149" s="1"/>
      <c r="F149" s="1"/>
      <c r="G149" s="52"/>
      <c r="H149" s="55" t="s">
        <v>32</v>
      </c>
    </row>
    <row r="150" spans="2:8" s="12" customFormat="1" ht="25" customHeight="1" x14ac:dyDescent="0.4">
      <c r="B150" s="21">
        <f t="array" ref="B150:C150">Days+36+DATE(Calendar10Year,Calendar10MonthOption,1)-WEEKDAY(DATE(Calendar10Year,Calendar10MonthOption,1),WeekdayOption)</f>
        <v>45838</v>
      </c>
      <c r="C150" s="21">
        <v>45839</v>
      </c>
      <c r="D150" s="66" t="s">
        <v>0</v>
      </c>
      <c r="E150" s="66"/>
      <c r="F150" s="66"/>
      <c r="G150" s="66"/>
      <c r="H150" s="66"/>
    </row>
    <row r="151" spans="2:8" ht="75" customHeight="1" x14ac:dyDescent="0.4">
      <c r="B151" s="4"/>
      <c r="C151" s="4"/>
      <c r="D151" s="78" t="s">
        <v>48</v>
      </c>
      <c r="E151" s="78"/>
      <c r="F151" s="78"/>
      <c r="G151" s="78"/>
      <c r="H151" s="78"/>
    </row>
    <row r="152" spans="2:8" s="6" customFormat="1" ht="30" customHeight="1" x14ac:dyDescent="0.4">
      <c r="B152" s="7"/>
      <c r="C152" s="7"/>
      <c r="D152" s="8"/>
      <c r="E152" s="8"/>
      <c r="F152" s="8"/>
      <c r="G152" s="8"/>
      <c r="H152" s="8"/>
    </row>
    <row r="153" spans="2:8" s="12" customFormat="1" ht="75" customHeight="1" x14ac:dyDescent="1.1499999999999999">
      <c r="B153" s="11" t="str">
        <f>TEXT(DATE(Calendar10Year,Calendar10MonthOption+1,1),"mmmm")</f>
        <v>July</v>
      </c>
      <c r="D153" s="33"/>
      <c r="E153" s="33"/>
      <c r="F153" s="32"/>
      <c r="G153" s="32"/>
      <c r="H153" s="13">
        <f>YEAR(DATE(Calendar10Year,Calendar10MonthOption+1,1))</f>
        <v>2025</v>
      </c>
    </row>
    <row r="154" spans="2:8" s="12" customFormat="1" ht="25" customHeight="1" x14ac:dyDescent="0.4">
      <c r="B154" s="27" t="str">
        <f>UPPER(TEXT(B155,"dddd"))</f>
        <v>MONDAY</v>
      </c>
      <c r="C154" s="28" t="str">
        <f t="shared" ref="C154:H154" si="10">UPPER(TEXT(C155,"dddd"))</f>
        <v>TUESDAY</v>
      </c>
      <c r="D154" s="29" t="str">
        <f t="shared" si="10"/>
        <v>WEDNESDAY</v>
      </c>
      <c r="E154" s="28" t="str">
        <f t="shared" si="10"/>
        <v>THURSDAY</v>
      </c>
      <c r="F154" s="29" t="str">
        <f t="shared" si="10"/>
        <v>FRIDAY</v>
      </c>
      <c r="G154" s="28" t="str">
        <f t="shared" si="10"/>
        <v>SATURDAY</v>
      </c>
      <c r="H154" s="30" t="str">
        <f t="shared" si="10"/>
        <v>SUNDAY</v>
      </c>
    </row>
    <row r="155" spans="2:8" s="12" customFormat="1" ht="25" customHeight="1" x14ac:dyDescent="0.4">
      <c r="B155" s="19">
        <f t="array" ref="B155:H155">Days+1+DATE(Calendar11Year,Calendar11MonthOption,1)-WEEKDAY(DATE(Calendar11Year,Calendar11MonthOption,1),WeekdayOption)</f>
        <v>45838</v>
      </c>
      <c r="C155" s="19">
        <v>45839</v>
      </c>
      <c r="D155" s="19">
        <v>45840</v>
      </c>
      <c r="E155" s="19">
        <v>45841</v>
      </c>
      <c r="F155" s="19">
        <v>45842</v>
      </c>
      <c r="G155" s="19">
        <v>45843</v>
      </c>
      <c r="H155" s="20">
        <v>45844</v>
      </c>
    </row>
    <row r="156" spans="2:8" ht="75" customHeight="1" x14ac:dyDescent="0.4">
      <c r="B156" s="1"/>
      <c r="C156" s="1"/>
      <c r="D156" s="1"/>
      <c r="E156" s="1"/>
      <c r="F156" s="1"/>
      <c r="G156" s="1"/>
      <c r="H156" s="2"/>
    </row>
    <row r="157" spans="2:8" s="12" customFormat="1" ht="25" customHeight="1" x14ac:dyDescent="0.4">
      <c r="B157" s="21">
        <f t="array" ref="B157:H157">Days+8+DATE(Calendar11Year,Calendar11MonthOption,1)-WEEKDAY(DATE(Calendar11Year,Calendar11MonthOption,1),WeekdayOption)</f>
        <v>45845</v>
      </c>
      <c r="C157" s="21">
        <v>45846</v>
      </c>
      <c r="D157" s="21">
        <v>45847</v>
      </c>
      <c r="E157" s="21">
        <v>45848</v>
      </c>
      <c r="F157" s="21">
        <v>45849</v>
      </c>
      <c r="G157" s="21">
        <v>45850</v>
      </c>
      <c r="H157" s="22">
        <v>45851</v>
      </c>
    </row>
    <row r="158" spans="2:8" ht="75" customHeight="1" x14ac:dyDescent="0.4">
      <c r="B158" s="1"/>
      <c r="C158" s="1"/>
      <c r="D158" s="1"/>
      <c r="E158" s="1"/>
      <c r="F158" s="63" t="s">
        <v>43</v>
      </c>
      <c r="G158" s="60"/>
      <c r="H158" s="61"/>
    </row>
    <row r="159" spans="2:8" s="12" customFormat="1" ht="25" customHeight="1" x14ac:dyDescent="0.4">
      <c r="B159" s="62">
        <f t="array" ref="B159:H159">Days+15+DATE(Calendar11Year,Calendar11MonthOption,1)-WEEKDAY(DATE(Calendar11Year,Calendar11MonthOption,1),WeekdayOption)</f>
        <v>45852</v>
      </c>
      <c r="C159" s="62">
        <v>45853</v>
      </c>
      <c r="D159" s="62">
        <v>45854</v>
      </c>
      <c r="E159" s="21">
        <v>45855</v>
      </c>
      <c r="F159" s="21">
        <v>45856</v>
      </c>
      <c r="G159" s="21">
        <v>45857</v>
      </c>
      <c r="H159" s="22">
        <v>45858</v>
      </c>
    </row>
    <row r="160" spans="2:8" ht="75" customHeight="1" x14ac:dyDescent="0.4">
      <c r="B160" s="60"/>
      <c r="C160" s="60"/>
      <c r="D160" s="60"/>
      <c r="E160" s="1"/>
      <c r="F160" s="1"/>
      <c r="G160" s="1"/>
      <c r="H160" s="2"/>
    </row>
    <row r="161" spans="2:8" s="12" customFormat="1" ht="25" customHeight="1" x14ac:dyDescent="0.4">
      <c r="B161" s="21">
        <f t="array" ref="B161:H161">Days+22+DATE(Calendar11Year,Calendar11MonthOption,1)-WEEKDAY(DATE(Calendar11Year,Calendar11MonthOption,1),WeekdayOption)</f>
        <v>45859</v>
      </c>
      <c r="C161" s="21">
        <v>45860</v>
      </c>
      <c r="D161" s="21">
        <v>45861</v>
      </c>
      <c r="E161" s="21">
        <v>45862</v>
      </c>
      <c r="F161" s="21">
        <v>45863</v>
      </c>
      <c r="G161" s="21">
        <v>45864</v>
      </c>
      <c r="H161" s="22">
        <v>45865</v>
      </c>
    </row>
    <row r="162" spans="2:8" ht="75" customHeight="1" x14ac:dyDescent="0.4">
      <c r="B162" s="1"/>
      <c r="C162" s="1"/>
      <c r="D162" s="1"/>
      <c r="E162" s="1"/>
      <c r="F162" s="1"/>
      <c r="G162" s="1"/>
      <c r="H162" s="2"/>
    </row>
    <row r="163" spans="2:8" s="12" customFormat="1" ht="24" customHeight="1" x14ac:dyDescent="0.4">
      <c r="B163" s="21">
        <f t="array" ref="B163:H163">Days+29+DATE(Calendar11Year,Calendar11MonthOption,1)-WEEKDAY(DATE(Calendar11Year,Calendar11MonthOption,1),WeekdayOption)</f>
        <v>45866</v>
      </c>
      <c r="C163" s="21">
        <v>45867</v>
      </c>
      <c r="D163" s="21">
        <v>45868</v>
      </c>
      <c r="E163" s="21">
        <v>45869</v>
      </c>
      <c r="F163" s="21">
        <v>45870</v>
      </c>
      <c r="G163" s="21">
        <v>45871</v>
      </c>
      <c r="H163" s="22">
        <v>45872</v>
      </c>
    </row>
    <row r="164" spans="2:8" ht="75" customHeight="1" x14ac:dyDescent="0.4">
      <c r="B164" s="1"/>
      <c r="C164" s="1"/>
      <c r="D164" s="1"/>
      <c r="E164" s="1"/>
      <c r="F164" s="1"/>
      <c r="G164" s="1"/>
      <c r="H164" s="9"/>
    </row>
    <row r="165" spans="2:8" s="12" customFormat="1" ht="25" customHeight="1" x14ac:dyDescent="0.4">
      <c r="B165" s="21">
        <f t="array" ref="B165:C165">Days+36+DATE(Calendar11Year,Calendar11MonthOption,1)-WEEKDAY(DATE(Calendar11Year,Calendar11MonthOption,1),WeekdayOption)</f>
        <v>45873</v>
      </c>
      <c r="C165" s="21">
        <v>45874</v>
      </c>
      <c r="D165" s="66" t="s">
        <v>0</v>
      </c>
      <c r="E165" s="66"/>
      <c r="F165" s="66"/>
      <c r="G165" s="66"/>
      <c r="H165" s="66"/>
    </row>
    <row r="166" spans="2:8" ht="75" customHeight="1" x14ac:dyDescent="0.4">
      <c r="B166" s="4"/>
      <c r="C166" s="4"/>
      <c r="D166" s="78" t="s">
        <v>38</v>
      </c>
      <c r="E166" s="79"/>
      <c r="F166" s="79"/>
      <c r="G166" s="79"/>
      <c r="H166" s="79"/>
    </row>
    <row r="167" spans="2:8" s="6" customFormat="1" ht="30" customHeight="1" x14ac:dyDescent="0.4">
      <c r="B167" s="7"/>
      <c r="C167" s="7"/>
      <c r="D167" s="8"/>
      <c r="E167" s="8"/>
      <c r="F167" s="8"/>
      <c r="G167" s="8"/>
      <c r="H167" s="8"/>
    </row>
    <row r="168" spans="2:8" s="12" customFormat="1" ht="75" customHeight="1" x14ac:dyDescent="0.4">
      <c r="B168" s="11" t="str">
        <f>TEXT(DATE(Calendar11Year,Calendar11MonthOption+1,1),"mmmm")</f>
        <v>August</v>
      </c>
      <c r="D168" s="11"/>
      <c r="E168" s="11"/>
      <c r="F168" s="32"/>
      <c r="G168" s="32"/>
      <c r="H168" s="13">
        <f>YEAR(DATE(Calendar11Year,Calendar11MonthOption+1,1))</f>
        <v>2025</v>
      </c>
    </row>
    <row r="169" spans="2:8" s="12" customFormat="1" ht="25" customHeight="1" x14ac:dyDescent="0.4">
      <c r="B169" s="27" t="str">
        <f>UPPER(TEXT(B170,"dddd"))</f>
        <v>MONDAY</v>
      </c>
      <c r="C169" s="28" t="str">
        <f t="shared" ref="C169:H169" si="11">UPPER(TEXT(C170,"dddd"))</f>
        <v>TUESDAY</v>
      </c>
      <c r="D169" s="29" t="str">
        <f t="shared" si="11"/>
        <v>WEDNESDAY</v>
      </c>
      <c r="E169" s="28" t="str">
        <f t="shared" si="11"/>
        <v>THURSDAY</v>
      </c>
      <c r="F169" s="29" t="str">
        <f t="shared" si="11"/>
        <v>FRIDAY</v>
      </c>
      <c r="G169" s="28" t="str">
        <f t="shared" si="11"/>
        <v>SATURDAY</v>
      </c>
      <c r="H169" s="30" t="str">
        <f t="shared" si="11"/>
        <v>SUNDAY</v>
      </c>
    </row>
    <row r="170" spans="2:8" s="12" customFormat="1" ht="25" customHeight="1" x14ac:dyDescent="0.4">
      <c r="B170" s="19">
        <f t="array" ref="B170:H170">Days+1+DATE(Calendar12Year,Calendar12MonthOption,1)-WEEKDAY(DATE(Calendar12Year,Calendar12MonthOption,1),WeekdayOption)</f>
        <v>45866</v>
      </c>
      <c r="C170" s="19">
        <v>45867</v>
      </c>
      <c r="D170" s="19">
        <v>45868</v>
      </c>
      <c r="E170" s="19">
        <v>45869</v>
      </c>
      <c r="F170" s="19">
        <v>45870</v>
      </c>
      <c r="G170" s="51">
        <v>45871</v>
      </c>
      <c r="H170" s="20">
        <v>45872</v>
      </c>
    </row>
    <row r="171" spans="2:8" ht="75" customHeight="1" x14ac:dyDescent="0.4">
      <c r="B171" s="1"/>
      <c r="C171" s="1"/>
      <c r="D171" s="1"/>
      <c r="E171" s="1"/>
      <c r="F171" s="1"/>
      <c r="G171" s="52"/>
      <c r="H171" s="64" t="s">
        <v>44</v>
      </c>
    </row>
    <row r="172" spans="2:8" s="12" customFormat="1" ht="25" customHeight="1" x14ac:dyDescent="0.4">
      <c r="B172" s="21">
        <f t="array" ref="B172:H172">Days+8+DATE(Calendar12Year,Calendar12MonthOption,1)-WEEKDAY(DATE(Calendar12Year,Calendar12MonthOption,1),WeekdayOption)</f>
        <v>45873</v>
      </c>
      <c r="C172" s="21">
        <v>45874</v>
      </c>
      <c r="D172" s="21">
        <v>45875</v>
      </c>
      <c r="E172" s="21">
        <v>45876</v>
      </c>
      <c r="F172" s="21">
        <v>45877</v>
      </c>
      <c r="G172" s="53">
        <v>45878</v>
      </c>
      <c r="H172" s="22">
        <v>45879</v>
      </c>
    </row>
    <row r="173" spans="2:8" ht="75" customHeight="1" x14ac:dyDescent="0.4">
      <c r="B173" s="60"/>
      <c r="C173" s="60"/>
      <c r="D173" s="60"/>
      <c r="E173" s="60"/>
      <c r="F173" s="60"/>
      <c r="G173" s="57" t="s">
        <v>35</v>
      </c>
      <c r="H173" s="54" t="s">
        <v>34</v>
      </c>
    </row>
    <row r="174" spans="2:8" s="12" customFormat="1" ht="25" customHeight="1" x14ac:dyDescent="0.4">
      <c r="B174" s="21">
        <f t="array" ref="B174:H174">Days+15+DATE(Calendar12Year,Calendar12MonthOption,1)-WEEKDAY(DATE(Calendar12Year,Calendar12MonthOption,1),WeekdayOption)</f>
        <v>45880</v>
      </c>
      <c r="C174" s="21">
        <v>45881</v>
      </c>
      <c r="D174" s="21">
        <v>45882</v>
      </c>
      <c r="E174" s="21">
        <v>45883</v>
      </c>
      <c r="F174" s="21">
        <v>45884</v>
      </c>
      <c r="G174" s="53">
        <v>45885</v>
      </c>
      <c r="H174" s="22">
        <v>45886</v>
      </c>
    </row>
    <row r="175" spans="2:8" ht="75" customHeight="1" x14ac:dyDescent="0.4">
      <c r="B175" s="1"/>
      <c r="C175" s="1"/>
      <c r="D175" s="1"/>
      <c r="E175" s="1"/>
      <c r="F175" s="1"/>
      <c r="G175" s="57" t="s">
        <v>36</v>
      </c>
      <c r="H175" s="2"/>
    </row>
    <row r="176" spans="2:8" s="12" customFormat="1" ht="25" customHeight="1" x14ac:dyDescent="0.4">
      <c r="B176" s="21">
        <f t="array" ref="B176:H176">Days+22+DATE(Calendar12Year,Calendar12MonthOption,1)-WEEKDAY(DATE(Calendar12Year,Calendar12MonthOption,1),WeekdayOption)</f>
        <v>45887</v>
      </c>
      <c r="C176" s="21">
        <v>45888</v>
      </c>
      <c r="D176" s="21">
        <v>45889</v>
      </c>
      <c r="E176" s="21">
        <v>45890</v>
      </c>
      <c r="F176" s="21">
        <v>45891</v>
      </c>
      <c r="G176" s="53">
        <v>45892</v>
      </c>
      <c r="H176" s="22">
        <v>45893</v>
      </c>
    </row>
    <row r="177" spans="2:8" ht="75" customHeight="1" x14ac:dyDescent="0.4">
      <c r="B177" s="1"/>
      <c r="C177" s="1"/>
      <c r="D177" s="1"/>
      <c r="E177" s="1"/>
      <c r="F177" s="1"/>
      <c r="G177" s="57" t="s">
        <v>37</v>
      </c>
      <c r="H177" s="2"/>
    </row>
    <row r="178" spans="2:8" s="12" customFormat="1" ht="25" customHeight="1" x14ac:dyDescent="0.4">
      <c r="B178" s="21">
        <f t="array" ref="B178:H178">Days+29+DATE(Calendar12Year,Calendar12MonthOption,1)-WEEKDAY(DATE(Calendar12Year,Calendar12MonthOption,1),WeekdayOption)</f>
        <v>45894</v>
      </c>
      <c r="C178" s="21">
        <v>45895</v>
      </c>
      <c r="D178" s="21">
        <v>45896</v>
      </c>
      <c r="E178" s="21">
        <v>45897</v>
      </c>
      <c r="F178" s="21">
        <v>45898</v>
      </c>
      <c r="G178" s="53">
        <v>45899</v>
      </c>
      <c r="H178" s="22">
        <v>45900</v>
      </c>
    </row>
    <row r="179" spans="2:8" ht="75" customHeight="1" x14ac:dyDescent="0.4">
      <c r="B179" s="1"/>
      <c r="C179" s="65" t="s">
        <v>45</v>
      </c>
      <c r="D179" s="1"/>
      <c r="E179" s="1"/>
      <c r="F179" s="1"/>
      <c r="G179" s="52"/>
      <c r="H179" s="9"/>
    </row>
    <row r="180" spans="2:8" s="12" customFormat="1" ht="25" customHeight="1" x14ac:dyDescent="0.4">
      <c r="B180" s="21">
        <f t="array" ref="B180:C180">Days+36+DATE(Calendar12Year,Calendar12MonthOption,1)-WEEKDAY(DATE(Calendar12Year,Calendar12MonthOption,1),WeekdayOption)</f>
        <v>45901</v>
      </c>
      <c r="C180" s="21">
        <v>45902</v>
      </c>
      <c r="D180" s="66" t="s">
        <v>0</v>
      </c>
      <c r="E180" s="66"/>
      <c r="F180" s="66"/>
      <c r="G180" s="66"/>
      <c r="H180" s="66"/>
    </row>
    <row r="181" spans="2:8" ht="75" customHeight="1" x14ac:dyDescent="0.4">
      <c r="B181" s="4"/>
      <c r="C181" s="4"/>
      <c r="D181" s="67" t="s">
        <v>46</v>
      </c>
      <c r="E181" s="68"/>
      <c r="F181" s="68"/>
      <c r="G181" s="68"/>
      <c r="H181" s="68"/>
    </row>
    <row r="182" spans="2:8" ht="21" customHeight="1" x14ac:dyDescent="0.4">
      <c r="B182" s="71" t="s">
        <v>41</v>
      </c>
      <c r="C182" s="71"/>
      <c r="D182" s="71"/>
      <c r="E182" s="71"/>
      <c r="F182" s="71"/>
      <c r="G182" s="71"/>
    </row>
  </sheetData>
  <mergeCells count="27">
    <mergeCell ref="D92:G92"/>
    <mergeCell ref="C1:E1"/>
    <mergeCell ref="B182:G182"/>
    <mergeCell ref="D90:H90"/>
    <mergeCell ref="D14:H14"/>
    <mergeCell ref="D15:H15"/>
    <mergeCell ref="D29:H29"/>
    <mergeCell ref="D30:H30"/>
    <mergeCell ref="D44:H44"/>
    <mergeCell ref="D45:H45"/>
    <mergeCell ref="D59:H59"/>
    <mergeCell ref="D60:H60"/>
    <mergeCell ref="D74:H74"/>
    <mergeCell ref="D75:H75"/>
    <mergeCell ref="D89:H89"/>
    <mergeCell ref="D181:H181"/>
    <mergeCell ref="D105:H105"/>
    <mergeCell ref="D106:H106"/>
    <mergeCell ref="D120:H120"/>
    <mergeCell ref="D121:H121"/>
    <mergeCell ref="D135:H135"/>
    <mergeCell ref="D180:H180"/>
    <mergeCell ref="D136:H136"/>
    <mergeCell ref="D150:H150"/>
    <mergeCell ref="D151:H151"/>
    <mergeCell ref="D165:H165"/>
    <mergeCell ref="D166:H166"/>
  </mergeCells>
  <conditionalFormatting sqref="B4:H4 B6:H6 B8:H8 B10:H10 B12:H12 B14:C14">
    <cfRule type="expression" dxfId="11" priority="12">
      <formula>MONTH(B4)&lt;&gt;Calendar1MonthOption</formula>
    </cfRule>
  </conditionalFormatting>
  <conditionalFormatting sqref="B19:H19 B21:H21 B23:H23 B25:H25 B27:H27 B29:C29">
    <cfRule type="expression" dxfId="10" priority="11">
      <formula>MONTH(B19)&lt;&gt;Calendar2MonthOption</formula>
    </cfRule>
  </conditionalFormatting>
  <conditionalFormatting sqref="B34:H34 B36:H36 B38:H38 B40:H40 B42:H42 B44:C44">
    <cfRule type="expression" dxfId="9" priority="10">
      <formula>MONTH(B34)&lt;&gt;Calendar3MonthOption</formula>
    </cfRule>
  </conditionalFormatting>
  <conditionalFormatting sqref="B49:H49 B51:H51 B53:H53 B55:H55 B57:H57 B59:C59">
    <cfRule type="expression" dxfId="8" priority="9">
      <formula>MONTH(B49)&lt;&gt;Calendar4MonthOption</formula>
    </cfRule>
  </conditionalFormatting>
  <conditionalFormatting sqref="B64:H64 B66:H66 B68:H68 B70:H70 B72:H72 B74:C74">
    <cfRule type="expression" dxfId="7" priority="8">
      <formula>MONTH(B64)&lt;&gt;Calendar5MonthOption</formula>
    </cfRule>
  </conditionalFormatting>
  <conditionalFormatting sqref="B79:H79 B81:H81 B83:H83 B85:H85 B87:H87 B89:C89">
    <cfRule type="expression" dxfId="6" priority="7">
      <formula>MONTH(B79)&lt;&gt;Calendar6MonthOption</formula>
    </cfRule>
  </conditionalFormatting>
  <conditionalFormatting sqref="B95:H95 B97:H97 B99:H99 B101:H101 B103:H103 B105:C105">
    <cfRule type="expression" dxfId="5" priority="6">
      <formula>MONTH(B95)&lt;&gt;Calendar7MonthOption</formula>
    </cfRule>
  </conditionalFormatting>
  <conditionalFormatting sqref="B110:H110 B112:H112 B114:H114 B116:H116 B118:H118 B120:C120">
    <cfRule type="expression" dxfId="4" priority="5">
      <formula>MONTH(B110)&lt;&gt;Calendar8MonthOption</formula>
    </cfRule>
  </conditionalFormatting>
  <conditionalFormatting sqref="B125:H125 B127:H127 B129:H129 B131:H131 B133:H133 B135:C135">
    <cfRule type="expression" dxfId="3" priority="4">
      <formula>MONTH(B125)&lt;&gt;Calendar9MonthOption</formula>
    </cfRule>
  </conditionalFormatting>
  <conditionalFormatting sqref="B140:H140 B142:H142 B144:H144 B146:H146 B148:H148 B150:C150">
    <cfRule type="expression" dxfId="2" priority="3">
      <formula>MONTH(B140)&lt;&gt;Calendar10MonthOption</formula>
    </cfRule>
  </conditionalFormatting>
  <conditionalFormatting sqref="B155:H155 B157:H157 B159:H159 B161:H161 B163:H163 B165:C165">
    <cfRule type="expression" dxfId="1" priority="2">
      <formula>MONTH(B155)&lt;&gt;Calendar11MonthOption</formula>
    </cfRule>
  </conditionalFormatting>
  <conditionalFormatting sqref="B170:H170 B172:H172 B174:H174 B176:H176 B178:H178 B180:C180">
    <cfRule type="expression" dxfId="0" priority="1">
      <formula>MONTH(B170)&lt;&gt;Calendar12MonthOption</formula>
    </cfRule>
  </conditionalFormatting>
  <dataValidations count="25">
    <dataValidation allowBlank="1" showInputMessage="1" prompt="Date" sqref="B4"/>
    <dataValidation allowBlank="1" showInputMessage="1" showErrorMessage="1" prompt="Calendar month is automatically updated based on the month selected in cell B2" sqref="B17 B32 B47 B62 B77 B93 B108 B123 B138 B153 B168"/>
    <dataValidation allowBlank="1" showInputMessage="1" showErrorMessage="1" prompt="Automatically determined weekday. To change weekdays, select a new week start day in cell B168" sqref="C169:H169"/>
    <dataValidation allowBlank="1" showInputMessage="1" showErrorMessage="1" prompt="Automatically determined weekday. To change weekdays, select a new week start day in cell B153" sqref="C154:H154"/>
    <dataValidation allowBlank="1" showInputMessage="1" showErrorMessage="1" prompt="Automatically determined weekday. To change weekdays, select a new week start day in cell B138" sqref="C139:H139"/>
    <dataValidation allowBlank="1" showInputMessage="1" showErrorMessage="1" prompt="Automatically determined weekday. To change weekdays, select a new week start day in cell B123" sqref="C124:H124"/>
    <dataValidation allowBlank="1" showInputMessage="1" showErrorMessage="1" prompt="Automatically determined weekday. To change weekdays, select a new week start day in cell B108" sqref="C109:H109"/>
    <dataValidation allowBlank="1" showInputMessage="1" showErrorMessage="1" prompt="Automatically determined weekday. To change weekdays, select a new week start day in cell B93" sqref="C94:H94"/>
    <dataValidation allowBlank="1" showInputMessage="1" showErrorMessage="1" prompt="Automatically determined weekday. To change weekdays, select a new week start day in cell B78" sqref="C78:H78"/>
    <dataValidation allowBlank="1" showInputMessage="1" showErrorMessage="1" prompt="Automatically determined weekday. To change weekdays, select a new week start day in cell B63" sqref="C63:H63"/>
    <dataValidation allowBlank="1" showInputMessage="1" showErrorMessage="1" prompt="Automatically determined weekday. To change weekdays, select a new week start day in cell B48" sqref="C48:H48"/>
    <dataValidation allowBlank="1" showInputMessage="1" showErrorMessage="1" prompt="Automatically determined weekday. To change weekdays, select a new week start day in cell B33" sqref="C33:H33"/>
    <dataValidation allowBlank="1" showInputMessage="1" showErrorMessage="1" prompt="Automatically determined weekday. To change weekdays, select a new week start day in cell B18" sqref="C18:H18"/>
    <dataValidation allowBlank="1" showInputMessage="1" showErrorMessage="1" sqref="D47:E47 D62:E62 D77:F77 D93:E93 D108:E108 D123:E123 D138:E138 C153:F153 D168:E168"/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B2">
      <formula1>"January,February,March,April,May,June,July,August,September,October,November,December"</formula1>
    </dataValidation>
    <dataValidation allowBlank="1" showInputMessage="1" showErrorMessage="1" prompt="Automatically determined weekday. To change weekdays, select a new week start day in cell B3" sqref="B169 B33 B48 B63 B78 B94 B109 B124 B139 B154"/>
    <dataValidation allowBlank="1" showInputMessage="1" showErrorMessage="1" prompt="Calendar year is automatically updated based on the year selected in cell B1" sqref="H32 H47 H62 H77 H93 H108 H123 H138 H153 H168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prompt="Calendar year is automatically updated based on the year selected in cell B1" sqref="H17"/>
    <dataValidation allowBlank="1" showInputMessage="1" prompt="Enter daily notes here" sqref="B5"/>
    <dataValidation allowBlank="1" showInputMessage="1" prompt="Automatically determined weekday. To change weekdays, select a new week start day in cell B3" sqref="B18 C3:H3"/>
    <dataValidation allowBlank="1" showInputMessage="1" showErrorMessage="1" prompt="Enter year in this cell" sqref="H2"/>
    <dataValidation allowBlank="1" showInputMessage="1" prompt="This workbook is a 12-month calendar. Enter starting year in cell H2, then select the starting month in cell B2. The calendar will update automatically for subsequent months" sqref="A2"/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3">
      <formula1>"SUNDAY,MONDAY,TUESDAY,WEDNESDAY,THURSDAY,FRIDAY,SATURDAY"</formula1>
    </dataValidation>
  </dataValidations>
  <printOptions horizontalCentered="1" verticalCentered="1"/>
  <pageMargins left="0.25" right="0.25" top="0.2" bottom="0.45" header="0.5" footer="0.5"/>
  <pageSetup scale="69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8078C1-6FF6-4609-A8DD-717AA385AB4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18A4C2D0-F9CB-49F1-B0D2-878BF3E6A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3FB82A-DD0F-4883-B281-F8674AEFA0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2025 Spring</vt:lpstr>
      <vt:lpstr>'2025 Spring'!Calendar10Month</vt:lpstr>
      <vt:lpstr>'2025 Spring'!Calendar10Year</vt:lpstr>
      <vt:lpstr>'2025 Spring'!Calendar11Month</vt:lpstr>
      <vt:lpstr>'2025 Spring'!Calendar11Year</vt:lpstr>
      <vt:lpstr>'2025 Spring'!Calendar12Month</vt:lpstr>
      <vt:lpstr>'2025 Spring'!Calendar12Year</vt:lpstr>
      <vt:lpstr>'2025 Spring'!Calendar1Month</vt:lpstr>
      <vt:lpstr>'2025 Spring'!Calendar1Year</vt:lpstr>
      <vt:lpstr>'2025 Spring'!Calendar2Month</vt:lpstr>
      <vt:lpstr>'2025 Spring'!Calendar2Year</vt:lpstr>
      <vt:lpstr>'2025 Spring'!Calendar3Month</vt:lpstr>
      <vt:lpstr>'2025 Spring'!Calendar3Year</vt:lpstr>
      <vt:lpstr>'2025 Spring'!Calendar4Month</vt:lpstr>
      <vt:lpstr>'2025 Spring'!Calendar4Year</vt:lpstr>
      <vt:lpstr>'2025 Spring'!Calendar5Month</vt:lpstr>
      <vt:lpstr>'2025 Spring'!Calendar5Year</vt:lpstr>
      <vt:lpstr>'2025 Spring'!Calendar6Month</vt:lpstr>
      <vt:lpstr>'2025 Spring'!Calendar6Year</vt:lpstr>
      <vt:lpstr>'2025 Spring'!Calendar7Month</vt:lpstr>
      <vt:lpstr>'2025 Spring'!Calendar7Year</vt:lpstr>
      <vt:lpstr>'2025 Spring'!Calendar8Month</vt:lpstr>
      <vt:lpstr>'2025 Spring'!Calendar8Year</vt:lpstr>
      <vt:lpstr>'2025 Spring'!Calendar9Month</vt:lpstr>
      <vt:lpstr>'2025 Spring'!Calendar9Year</vt:lpstr>
      <vt:lpstr>'2025 Spring'!ColumnTitleRegion1..H12.1</vt:lpstr>
      <vt:lpstr>'2025 Spring'!ColumnTitleRegion10..H54.1</vt:lpstr>
      <vt:lpstr>'2025 Spring'!ColumnTitleRegion11..C56.1</vt:lpstr>
      <vt:lpstr>'2025 Spring'!ColumnTitleRegion12..D56.1</vt:lpstr>
      <vt:lpstr>'2025 Spring'!ColumnTitleRegion13..H68.1</vt:lpstr>
      <vt:lpstr>'2025 Spring'!ColumnTitleRegion14..C70.1</vt:lpstr>
      <vt:lpstr>'2025 Spring'!ColumnTitleRegion15..D70.1</vt:lpstr>
      <vt:lpstr>'2025 Spring'!ColumnTitleRegion16..H82.1</vt:lpstr>
      <vt:lpstr>'2025 Spring'!ColumnTitleRegion17..C84.1</vt:lpstr>
      <vt:lpstr>'2025 Spring'!ColumnTitleRegion18..D84.1</vt:lpstr>
      <vt:lpstr>'2025 Spring'!ColumnTitleRegion19..H96.1</vt:lpstr>
      <vt:lpstr>'2025 Spring'!ColumnTitleRegion2..C14.1</vt:lpstr>
      <vt:lpstr>'2025 Spring'!ColumnTitleRegion20..C98.1</vt:lpstr>
      <vt:lpstr>'2025 Spring'!ColumnTitleRegion21..D98.1</vt:lpstr>
      <vt:lpstr>'2025 Spring'!ColumnTitleRegion22..H110.1</vt:lpstr>
      <vt:lpstr>'2025 Spring'!ColumnTitleRegion23..C112.1</vt:lpstr>
      <vt:lpstr>'2025 Spring'!ColumnTitleRegion24..D112.1</vt:lpstr>
      <vt:lpstr>'2025 Spring'!ColumnTitleRegion25..H124.1</vt:lpstr>
      <vt:lpstr>'2025 Spring'!ColumnTitleRegion26..C126.1</vt:lpstr>
      <vt:lpstr>'2025 Spring'!ColumnTitleRegion27..D126.1</vt:lpstr>
      <vt:lpstr>'2025 Spring'!ColumnTitleRegion28..H138.1</vt:lpstr>
      <vt:lpstr>'2025 Spring'!ColumnTitleRegion29..C140.1</vt:lpstr>
      <vt:lpstr>'2025 Spring'!ColumnTitleRegion3..D14.1</vt:lpstr>
      <vt:lpstr>'2025 Spring'!ColumnTitleRegion30..D140.1</vt:lpstr>
      <vt:lpstr>'2025 Spring'!ColumnTitleRegion31..H152.1</vt:lpstr>
      <vt:lpstr>'2025 Spring'!ColumnTitleRegion32..C154.1</vt:lpstr>
      <vt:lpstr>'2025 Spring'!ColumnTitleRegion33..D154.1</vt:lpstr>
      <vt:lpstr>'2025 Spring'!ColumnTitleRegion34..H166.1</vt:lpstr>
      <vt:lpstr>'2025 Spring'!ColumnTitleRegion35..C168.1</vt:lpstr>
      <vt:lpstr>'2025 Spring'!ColumnTitleRegion36..D168.1</vt:lpstr>
      <vt:lpstr>'2025 Spring'!ColumnTitleRegion4..H26.1</vt:lpstr>
      <vt:lpstr>'2025 Spring'!ColumnTitleRegion5..C28.1</vt:lpstr>
      <vt:lpstr>'2025 Spring'!ColumnTitleRegion6..D28.1</vt:lpstr>
      <vt:lpstr>'2025 Spring'!ColumnTitleRegion7..H40.1</vt:lpstr>
      <vt:lpstr>'2025 Spring'!ColumnTitleRegion8..C42.1</vt:lpstr>
      <vt:lpstr>'2025 Spring'!ColumnTitleRegion9..D42.1</vt:lpstr>
      <vt:lpstr>'2025 Spring'!Print_Area</vt:lpstr>
      <vt:lpstr>'2025 Spring'!WeekStart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2023-05-25T19:05:40Z</dcterms:created>
  <dcterms:modified xsi:type="dcterms:W3CDTF">2025-04-28T05:42:20Z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