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11460" activeTab="5"/>
  </bookViews>
  <sheets>
    <sheet name="Hoja1" sheetId="1" r:id="rId1"/>
    <sheet name="Hoja2" sheetId="2" r:id="rId2"/>
    <sheet name="Hoja3" sheetId="3" r:id="rId3"/>
    <sheet name="Hoja4" sheetId="4" r:id="rId4"/>
    <sheet name="Hoja5" sheetId="5" r:id="rId5"/>
    <sheet name="Hoja6" sheetId="6" r:id="rId6"/>
  </sheets>
  <definedNames>
    <definedName name="_xlnm._FilterDatabase" localSheetId="1" hidden="1">Hoja2!$I$12:$I$12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<sst xmlns="http://schemas.openxmlformats.org/spreadsheetml/2006/main" count="180" uniqueCount="138">
  <si>
    <t>Ejemplo 1: Consideremos un experimento que consiste en juntar los componentes de una pieza, las cuales son producidas por diferentes fábricas, digamos “Fábrica A” y “Fábrica B”. Se sabe que cada componente puede ser clasificada como “Buena (B)” (si entra dentro de las especificaciones correctas para el armado), “Larga” (si tiene un tamaño mayor a las especificaciones) y “Corta” (si tiene un tamaño menor a las especificaciones). Por otro lado, cada fabricante dio un precio $5 (cinco pesos) por cada componente además de las probabilidades de producción con las características buena, larga o corta, las cuales se resumen en el Cuadro 1.</t>
  </si>
  <si>
    <t>B</t>
  </si>
  <si>
    <t>L</t>
  </si>
  <si>
    <t>C</t>
  </si>
  <si>
    <t>Producto</t>
  </si>
  <si>
    <t>Fábrica A</t>
  </si>
  <si>
    <t>Fábrica B</t>
  </si>
  <si>
    <t>Cuadro 1: Distribución de la producción de las Fábricas A y B, de acuerdo con las medidas de las piezas producidas.</t>
  </si>
  <si>
    <t>Además:</t>
  </si>
  <si>
    <t>Si el producto final tiene alguna componente con la característica Corta (C), el mismo es irrecuperable y la pieza en su conjunto se vende como “chatarra” en $5 (pesos cinco);</t>
  </si>
  <si>
    <t>Si alguna de las componentes resulta mayor a las especificaciones (Larga (L)), la misma se recupera a razón de $5 (pesos cinco) por unidad, y</t>
  </si>
  <si>
    <t>El precio de venta de cada pieza es de $25 (pesos veinticinco).</t>
  </si>
  <si>
    <t>Chatarra</t>
  </si>
  <si>
    <t>Recupera</t>
  </si>
  <si>
    <t>Precio Final</t>
  </si>
  <si>
    <t>Ganancia</t>
  </si>
  <si>
    <t>Probabilidad</t>
  </si>
  <si>
    <t>BB</t>
  </si>
  <si>
    <t>si ocurre el evento A1 =</t>
  </si>
  <si>
    <t>{BB}</t>
  </si>
  <si>
    <t>BL</t>
  </si>
  <si>
    <t>X =</t>
  </si>
  <si>
    <t>si ocurre el evento A2 =</t>
  </si>
  <si>
    <t>{BL, LB}</t>
  </si>
  <si>
    <t>BC</t>
  </si>
  <si>
    <t>si ocurre el evento A3 =</t>
  </si>
  <si>
    <t>{LL}</t>
  </si>
  <si>
    <t>LB</t>
  </si>
  <si>
    <t>si ocurre el evento A4 =</t>
  </si>
  <si>
    <t>{BC, LC, CC, CL, CB}</t>
  </si>
  <si>
    <t>LL</t>
  </si>
  <si>
    <t>LC</t>
  </si>
  <si>
    <t>P(A1) =</t>
  </si>
  <si>
    <t>CB</t>
  </si>
  <si>
    <t>P(A2) =</t>
  </si>
  <si>
    <t>CL</t>
  </si>
  <si>
    <t>P(X) =</t>
  </si>
  <si>
    <t>P(A3) =</t>
  </si>
  <si>
    <t>CC</t>
  </si>
  <si>
    <t>P(A4) =</t>
  </si>
  <si>
    <t>Cuadro de Lucro por pieza armada</t>
  </si>
  <si>
    <t>X</t>
  </si>
  <si>
    <t>P(X)</t>
  </si>
  <si>
    <t>X*P(X)</t>
  </si>
  <si>
    <t>Esperanza</t>
  </si>
  <si>
    <t>Si tuviera una transformación Y=2X</t>
  </si>
  <si>
    <t>x</t>
  </si>
  <si>
    <t>y = 2x</t>
  </si>
  <si>
    <t>p(y) = p(x)</t>
  </si>
  <si>
    <t>y*p(y)</t>
  </si>
  <si>
    <t>x^2</t>
  </si>
  <si>
    <t>x*p(x)</t>
  </si>
  <si>
    <t>y^2</t>
  </si>
  <si>
    <t>E(X) =</t>
  </si>
  <si>
    <t>[E(x)]^2 =</t>
  </si>
  <si>
    <t>E(Y) =</t>
  </si>
  <si>
    <t>[E(Y)]^2 =</t>
  </si>
  <si>
    <t>E(X^2) =</t>
  </si>
  <si>
    <t>E(Y^2) =</t>
  </si>
  <si>
    <t>VAR(X) =</t>
  </si>
  <si>
    <t>VAR(Y) =</t>
  </si>
  <si>
    <t>Distribución Uniforme Discreta</t>
  </si>
  <si>
    <r>
      <rPr>
        <sz val="11"/>
        <color theme="1"/>
        <rFont val="Arial"/>
        <charset val="134"/>
      </rPr>
      <t xml:space="preserve">X </t>
    </r>
    <r>
      <rPr>
        <sz val="11"/>
        <color theme="1"/>
        <rFont val="Aptos Narrow"/>
        <charset val="134"/>
      </rPr>
      <t>∼</t>
    </r>
    <r>
      <rPr>
        <sz val="11"/>
        <color theme="1"/>
        <rFont val="Arial"/>
        <charset val="134"/>
      </rPr>
      <t xml:space="preserve"> U( 1 / k ).</t>
    </r>
  </si>
  <si>
    <t>Ejemplo 3 El experimento consiste en “arrojar un dado y anotar el número observado de la cara superior”. El Modelo de probabilidad para la variable X: “número observado al arrojar un dado”</t>
  </si>
  <si>
    <t>Total</t>
  </si>
  <si>
    <t>p(x)</t>
  </si>
  <si>
    <t>E(x) =</t>
  </si>
  <si>
    <t>E^2(x) =</t>
  </si>
  <si>
    <t>Var(x) =</t>
  </si>
  <si>
    <t>E(x^2) =</t>
  </si>
  <si>
    <t>DE(X) =</t>
  </si>
  <si>
    <t>Distribución Binomial</t>
  </si>
  <si>
    <r>
      <rPr>
        <sz val="11"/>
        <color theme="1"/>
        <rFont val="Arial"/>
        <charset val="134"/>
      </rPr>
      <t xml:space="preserve">Ejemplo 4 Se sabe que el 25 % de los niños expuestos a un particular agente infeccioso adquieren una particular enfermedad. Entre un grupo de 4 niños con igual exposición al agente infeccioso, ¿cuál es la probabildad de que por lo menos un niño enferme en el grupo? Definamos la variable de interés por X: “número de niños, entre 4, que pueden enfermar en el grupo”. Los posibles valores que la variable X puede asumir son {0, 1, 2, 3, 4}. Entonces, X </t>
    </r>
    <r>
      <rPr>
        <sz val="11"/>
        <color theme="1"/>
        <rFont val="Aptos Narrow"/>
        <charset val="134"/>
      </rPr>
      <t>∼</t>
    </r>
    <r>
      <rPr>
        <sz val="11"/>
        <color theme="1"/>
        <rFont val="Arial"/>
        <charset val="134"/>
      </rPr>
      <t xml:space="preserve"> Bi(4, 0.25). Un Modelo probabilístico para la variable X definida previamente se muestra en el Cuadro 7</t>
    </r>
  </si>
  <si>
    <r>
      <rPr>
        <sz val="11"/>
        <color theme="1"/>
        <rFont val="Arial"/>
        <charset val="134"/>
      </rPr>
      <t xml:space="preserve">Notación: X </t>
    </r>
    <r>
      <rPr>
        <sz val="11"/>
        <color theme="1"/>
        <rFont val="Times New Roman"/>
        <charset val="134"/>
      </rPr>
      <t>∼</t>
    </r>
    <r>
      <rPr>
        <sz val="11"/>
        <color theme="1"/>
        <rFont val="Arial"/>
        <charset val="134"/>
      </rPr>
      <t xml:space="preserve"> Bi(n, p)</t>
    </r>
  </si>
  <si>
    <t xml:space="preserve"> Propiedades: E(X) = np.</t>
  </si>
  <si>
    <t>V ar(X) = npq con q = 1 − p</t>
  </si>
  <si>
    <t>P(X=x)</t>
  </si>
  <si>
    <t>Fx(x)</t>
  </si>
  <si>
    <t>x*P(x)</t>
  </si>
  <si>
    <t>P(x&gt;=1) =</t>
  </si>
  <si>
    <t>Distribución Hipergeométrica</t>
  </si>
  <si>
    <t>En un paquete de 100 memorias USB hay cuatro que contienen un bono de descuento para la compra de un Netbook. Calcule la probabilidad de que en una compra de nueve memorias seleccionadas al azar de dicho paquete se encuentren dos bonos. Compare este resultado con el que se obtendría utilizando alguna aproximación de la distribución exacta.</t>
  </si>
  <si>
    <t>P(X=x) =</t>
  </si>
  <si>
    <t>(K x) ( N - K n-x) / (N n) =</t>
  </si>
  <si>
    <t>n K/N</t>
  </si>
  <si>
    <t>n K/N ((N-K)/N) (N-n)/(n-1)</t>
  </si>
  <si>
    <t>N =</t>
  </si>
  <si>
    <t>n =</t>
  </si>
  <si>
    <t>(K x) =</t>
  </si>
  <si>
    <t>K =</t>
  </si>
  <si>
    <t>N - K =</t>
  </si>
  <si>
    <t>x =</t>
  </si>
  <si>
    <t>n - x =</t>
  </si>
  <si>
    <t>( N - K n-x) =</t>
  </si>
  <si>
    <t>(N n) =</t>
  </si>
  <si>
    <t>p =</t>
  </si>
  <si>
    <t>1 - p =</t>
  </si>
  <si>
    <t>(n k ) =</t>
  </si>
  <si>
    <t>p ^ k =</t>
  </si>
  <si>
    <t>(1 - p)^n-k</t>
  </si>
  <si>
    <t>Distribución de Poisson</t>
  </si>
  <si>
    <t>Ejemplo 7 En cierta población pequeña, cada año se diagnostica un promedio de 2 nuevos casos de cáncer esofágico. Si la incidencia anuall de este tipo de cáncer sigue una distribución de Poisson, calcule la probabilidad de que en un año el número de nuevos casos diagnosticados de cáncer sea:</t>
  </si>
  <si>
    <t>(a) Exactamente 10</t>
  </si>
  <si>
    <t>P(X=10)</t>
  </si>
  <si>
    <t>(b) Al menos 8,</t>
  </si>
  <si>
    <t>P(X&gt;=8)</t>
  </si>
  <si>
    <t>(c) No mas de 12,</t>
  </si>
  <si>
    <t>P(X&lt;=12)</t>
  </si>
  <si>
    <t>(d) Entre 5 y 9, inclusive ambos,</t>
  </si>
  <si>
    <t>P(5&lt;=x&lt;=9)</t>
  </si>
  <si>
    <t>(e) Menos de 3.</t>
  </si>
  <si>
    <t>lambda =</t>
  </si>
  <si>
    <t>Ejemplo: Consideremos un reloj antiguo, y definamos la variable X como ’el ángulo que la aguja del reloj forma con un eje imaginario, pasando por el centro del reloj y el número XII’. Midiendo el ángulo X en grados y teniendo en cuenta que: 1. la aguja del reloj debe dar 60 saltos (da un salto por segundo) para completar una vuelta; y 2. la aguja tiene la misma probabilidad de parar en cualquier punto, tenemos que la variable X tiene distribución Uniforme Discreta con función de probabilidad dada en el siguiente cuadro:</t>
  </si>
  <si>
    <t>...</t>
  </si>
  <si>
    <t>,,,</t>
  </si>
  <si>
    <t>Trasladando el problema de un reloj eléctrico, donde la aguja del reloj se mueve de forma continua (sin dar saltos), necesitamos otro modelo para representar la variable aleatoria X. Entonces,tenemos:</t>
  </si>
  <si>
    <t>1. el conjunto de valores posibles de X es [0, 360) = {x ∈ R : 0 ≤ x &lt; 360} (o sea, ya no se trata de un conjunto enumerable de valores);</t>
  </si>
  <si>
    <t>2. no existe un lugar de preferencia para que la aguja se detenga</t>
  </si>
  <si>
    <t>Distribución Uniforme Continua</t>
  </si>
  <si>
    <t>Ejemplo 9 El tiempo de vida (en horas) de una transitor es una variable aleatoria con función de densidad de probabilidad dada por:</t>
  </si>
  <si>
    <t>1/b =</t>
  </si>
  <si>
    <t>la vida media del transitor es E(T) = 500 horas y la probabilidad de que su
tiempo sea mayor a la media es:</t>
  </si>
  <si>
    <t>P(x&gt;500)</t>
  </si>
  <si>
    <t>Ejemplo 10 Los caudales medios anuales de un río se distribuyen normalmente, con media 1.5 m3 seg y desvío estándar 0.6 m3 seg . Determine:</t>
  </si>
  <si>
    <t>(a) ¿Cuál es la probabilidad de que se produzca un caudal medio igual o menor a 1 m3 seg en cualquier año?</t>
  </si>
  <si>
    <t>P(x&lt;=1)</t>
  </si>
  <si>
    <t>media =</t>
  </si>
  <si>
    <t>des est =</t>
  </si>
  <si>
    <t>P(z=est(x))</t>
  </si>
  <si>
    <t>est =</t>
  </si>
  <si>
    <t>(b) ¿Cuál es la probabilidad de que se produzca un caudal medio entre 0.5 m3 seg y 2.5 m3 seg ?</t>
  </si>
  <si>
    <t>P(0,5&lt;x&lt;2.5) = P(x&lt;2.5) - P(x&lt;0,5) =</t>
  </si>
  <si>
    <t>P(a&lt;z&lt;b) =</t>
  </si>
  <si>
    <t>(c) ¿Cuál es la probabilidad de que se produzca un caudal medio entre 0.5 m3 seg y 1 m3 seg ?</t>
  </si>
  <si>
    <t>P(0,5&lt;x&lt;1)</t>
  </si>
  <si>
    <t>P(z&lt;-1,67)</t>
  </si>
  <si>
    <t>P(z&lt;est(1)) - P(z&lt;est(0,5))</t>
  </si>
  <si>
    <t>P(z&lt;-0,83)</t>
  </si>
</sst>
</file>

<file path=xl/styles.xml><?xml version="1.0" encoding="utf-8"?>
<styleSheet xmlns="http://schemas.openxmlformats.org/spreadsheetml/2006/main" xmlns:mc="http://schemas.openxmlformats.org/markup-compatibility/2006" xmlns:xr9="http://schemas.microsoft.com/office/spreadsheetml/2016/revision9" mc:Ignorable="xr9">
  <numFmts count="11">
    <numFmt numFmtId="42" formatCode="_(&quot;$&quot;* #,##0_);_(&quot;$&quot;* \(#,##0\);_(&quot;$&quot;* &quot;-&quot;_);_(@_)"/>
    <numFmt numFmtId="44" formatCode="_(&quot;$&quot;* #,##0.00_);_(&quot;$&quot;* \(#,##0.00\);_(&quot;$&quot;* &quot;-&quot;??_);_(@_)"/>
    <numFmt numFmtId="176" formatCode="_-* #,##0.00_-;\-* #,##0.00_-;_-* &quot;-&quot;??_-;_-@_-"/>
    <numFmt numFmtId="177" formatCode="_ * #,##0_ ;_ * \-#,##0_ ;_ * &quot;-&quot;_ ;_ @_ "/>
    <numFmt numFmtId="178" formatCode="0.0000_ "/>
    <numFmt numFmtId="179" formatCode="0.0000E+00"/>
    <numFmt numFmtId="180" formatCode="0.000000000000000000000_ "/>
    <numFmt numFmtId="181" formatCode="0.00000_ "/>
    <numFmt numFmtId="182" formatCode="0.000000_ "/>
    <numFmt numFmtId="183" formatCode="0.00_ "/>
    <numFmt numFmtId="184" formatCode="0.0"/>
  </numFmts>
  <fonts count="23">
    <font>
      <sz val="11"/>
      <color theme="1"/>
      <name val="Aptos Narrow"/>
      <charset val="134"/>
      <scheme val="minor"/>
    </font>
    <font>
      <sz val="11"/>
      <color theme="1"/>
      <name val="Arial"/>
      <charset val="134"/>
    </font>
    <font>
      <u/>
      <sz val="11"/>
      <color rgb="FF0000FF"/>
      <name val="Aptos Narrow"/>
      <charset val="0"/>
      <scheme val="minor"/>
    </font>
    <font>
      <u/>
      <sz val="11"/>
      <color rgb="FF800080"/>
      <name val="Aptos Narrow"/>
      <charset val="0"/>
      <scheme val="minor"/>
    </font>
    <font>
      <sz val="11"/>
      <color rgb="FFFF0000"/>
      <name val="Aptos Narrow"/>
      <charset val="0"/>
      <scheme val="minor"/>
    </font>
    <font>
      <b/>
      <sz val="18"/>
      <color theme="3"/>
      <name val="Aptos Narrow"/>
      <charset val="134"/>
      <scheme val="minor"/>
    </font>
    <font>
      <i/>
      <sz val="11"/>
      <color rgb="FF7F7F7F"/>
      <name val="Aptos Narrow"/>
      <charset val="0"/>
      <scheme val="minor"/>
    </font>
    <font>
      <b/>
      <sz val="15"/>
      <color theme="3"/>
      <name val="Aptos Narrow"/>
      <charset val="134"/>
      <scheme val="minor"/>
    </font>
    <font>
      <b/>
      <sz val="13"/>
      <color theme="3"/>
      <name val="Aptos Narrow"/>
      <charset val="134"/>
      <scheme val="minor"/>
    </font>
    <font>
      <b/>
      <sz val="11"/>
      <color theme="3"/>
      <name val="Aptos Narrow"/>
      <charset val="134"/>
      <scheme val="minor"/>
    </font>
    <font>
      <sz val="11"/>
      <color rgb="FF3F3F76"/>
      <name val="Aptos Narrow"/>
      <charset val="0"/>
      <scheme val="minor"/>
    </font>
    <font>
      <b/>
      <sz val="11"/>
      <color rgb="FF3F3F3F"/>
      <name val="Aptos Narrow"/>
      <charset val="0"/>
      <scheme val="minor"/>
    </font>
    <font>
      <b/>
      <sz val="11"/>
      <color rgb="FFFA7D00"/>
      <name val="Aptos Narrow"/>
      <charset val="0"/>
      <scheme val="minor"/>
    </font>
    <font>
      <b/>
      <sz val="11"/>
      <color rgb="FFFFFFFF"/>
      <name val="Aptos Narrow"/>
      <charset val="0"/>
      <scheme val="minor"/>
    </font>
    <font>
      <sz val="11"/>
      <color rgb="FFFA7D00"/>
      <name val="Aptos Narrow"/>
      <charset val="0"/>
      <scheme val="minor"/>
    </font>
    <font>
      <b/>
      <sz val="11"/>
      <color theme="1"/>
      <name val="Aptos Narrow"/>
      <charset val="0"/>
      <scheme val="minor"/>
    </font>
    <font>
      <sz val="11"/>
      <color rgb="FF006100"/>
      <name val="Aptos Narrow"/>
      <charset val="0"/>
      <scheme val="minor"/>
    </font>
    <font>
      <sz val="11"/>
      <color rgb="FF9C0006"/>
      <name val="Aptos Narrow"/>
      <charset val="0"/>
      <scheme val="minor"/>
    </font>
    <font>
      <sz val="11"/>
      <color rgb="FF9C6500"/>
      <name val="Aptos Narrow"/>
      <charset val="0"/>
      <scheme val="minor"/>
    </font>
    <font>
      <sz val="11"/>
      <color theme="0"/>
      <name val="Aptos Narrow"/>
      <charset val="0"/>
      <scheme val="minor"/>
    </font>
    <font>
      <sz val="11"/>
      <color theme="1"/>
      <name val="Aptos Narrow"/>
      <charset val="0"/>
      <scheme val="minor"/>
    </font>
    <font>
      <sz val="11"/>
      <color theme="1"/>
      <name val="Aptos Narrow"/>
      <charset val="134"/>
    </font>
    <font>
      <sz val="11"/>
      <color theme="1"/>
      <name val="Times New Roman"/>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6"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7" applyNumberFormat="0" applyFill="0" applyAlignment="0" applyProtection="0">
      <alignment vertical="center"/>
    </xf>
    <xf numFmtId="0" fontId="8" fillId="0" borderId="7" applyNumberFormat="0" applyFill="0" applyAlignment="0" applyProtection="0">
      <alignment vertical="center"/>
    </xf>
    <xf numFmtId="0" fontId="9" fillId="0" borderId="8" applyNumberFormat="0" applyFill="0" applyAlignment="0" applyProtection="0">
      <alignment vertical="center"/>
    </xf>
    <xf numFmtId="0" fontId="9" fillId="0" borderId="0" applyNumberFormat="0" applyFill="0" applyBorder="0" applyAlignment="0" applyProtection="0">
      <alignment vertical="center"/>
    </xf>
    <xf numFmtId="0" fontId="10" fillId="3" borderId="9" applyNumberFormat="0" applyAlignment="0" applyProtection="0">
      <alignment vertical="center"/>
    </xf>
    <xf numFmtId="0" fontId="11" fillId="4" borderId="10" applyNumberFormat="0" applyAlignment="0" applyProtection="0">
      <alignment vertical="center"/>
    </xf>
    <xf numFmtId="0" fontId="12" fillId="4" borderId="9" applyNumberFormat="0" applyAlignment="0" applyProtection="0">
      <alignment vertical="center"/>
    </xf>
    <xf numFmtId="0" fontId="13" fillId="5" borderId="11" applyNumberFormat="0" applyAlignment="0" applyProtection="0">
      <alignment vertical="center"/>
    </xf>
    <xf numFmtId="0" fontId="14" fillId="0" borderId="12" applyNumberFormat="0" applyFill="0" applyAlignment="0" applyProtection="0">
      <alignment vertical="center"/>
    </xf>
    <xf numFmtId="0" fontId="15" fillId="0" borderId="13"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48">
    <xf numFmtId="0" fontId="0" fillId="0" borderId="0" xfId="0"/>
    <xf numFmtId="0" fontId="0" fillId="0" borderId="0" xfId="0" applyAlignment="1">
      <alignment horizontal="left" vertical="center" wrapText="1"/>
    </xf>
    <xf numFmtId="0" fontId="0" fillId="0" borderId="1" xfId="0" applyBorder="1"/>
    <xf numFmtId="178" fontId="0" fillId="0" borderId="1" xfId="0" applyNumberFormat="1" applyBorder="1"/>
    <xf numFmtId="0" fontId="0" fillId="0" borderId="0" xfId="0" applyAlignment="1"/>
    <xf numFmtId="0" fontId="1" fillId="0" borderId="0" xfId="0" applyFont="1"/>
    <xf numFmtId="0" fontId="1" fillId="0" borderId="0" xfId="0" applyFont="1" applyAlignment="1">
      <alignment horizontal="left" wrapText="1"/>
    </xf>
    <xf numFmtId="179" fontId="1" fillId="0" borderId="0" xfId="0" applyNumberFormat="1" applyFont="1"/>
    <xf numFmtId="178" fontId="1" fillId="0" borderId="0" xfId="0" applyNumberFormat="1" applyFont="1"/>
    <xf numFmtId="180" fontId="1" fillId="0" borderId="0" xfId="0" applyNumberFormat="1" applyFont="1"/>
    <xf numFmtId="0" fontId="1" fillId="0" borderId="1" xfId="0" applyFont="1" applyBorder="1" applyAlignment="1">
      <alignment horizontal="center"/>
    </xf>
    <xf numFmtId="0" fontId="1" fillId="0" borderId="1" xfId="0" applyFont="1" applyBorder="1"/>
    <xf numFmtId="178" fontId="1" fillId="0" borderId="1" xfId="0" applyNumberFormat="1" applyFont="1" applyBorder="1"/>
    <xf numFmtId="181" fontId="1" fillId="0" borderId="1" xfId="0" applyNumberFormat="1" applyFont="1" applyBorder="1"/>
    <xf numFmtId="182" fontId="1" fillId="0" borderId="0" xfId="0" applyNumberFormat="1" applyFont="1"/>
    <xf numFmtId="0" fontId="1" fillId="0" borderId="1" xfId="0" applyNumberFormat="1" applyFont="1" applyBorder="1"/>
    <xf numFmtId="0" fontId="1" fillId="0" borderId="0" xfId="0" applyFont="1" applyAlignment="1">
      <alignment horizontal="left" vertical="center" wrapText="1"/>
    </xf>
    <xf numFmtId="0" fontId="1" fillId="0" borderId="0" xfId="0" applyFont="1" applyAlignment="1">
      <alignment horizontal="center"/>
    </xf>
    <xf numFmtId="0" fontId="1" fillId="0" borderId="0" xfId="0" applyFont="1" applyAlignment="1">
      <alignment horizontal="center" wrapText="1"/>
    </xf>
    <xf numFmtId="0" fontId="1" fillId="0" borderId="0" xfId="0" applyNumberFormat="1" applyFont="1"/>
    <xf numFmtId="176" fontId="1" fillId="0" borderId="1" xfId="1" applyFont="1" applyBorder="1"/>
    <xf numFmtId="176" fontId="1" fillId="0" borderId="1" xfId="0" applyNumberFormat="1" applyFont="1" applyBorder="1"/>
    <xf numFmtId="0" fontId="1" fillId="0" borderId="1" xfId="0" applyFont="1" applyFill="1" applyBorder="1" applyAlignment="1">
      <alignment horizontal="center"/>
    </xf>
    <xf numFmtId="176" fontId="1" fillId="0" borderId="0" xfId="0" applyNumberFormat="1" applyFont="1"/>
    <xf numFmtId="0" fontId="1" fillId="0" borderId="0" xfId="0" applyFont="1" applyFill="1" applyBorder="1" applyAlignment="1">
      <alignment horizontal="center"/>
    </xf>
    <xf numFmtId="176" fontId="1" fillId="0" borderId="0" xfId="0" applyNumberFormat="1" applyFont="1" applyBorder="1"/>
    <xf numFmtId="183" fontId="1" fillId="0" borderId="0" xfId="0" applyNumberFormat="1" applyFont="1"/>
    <xf numFmtId="0" fontId="0" fillId="0" borderId="0" xfId="0" applyAlignment="1">
      <alignment horizontal="left" vertical="center" wrapText="1"/>
    </xf>
    <xf numFmtId="0" fontId="0" fillId="0" borderId="1" xfId="0" applyBorder="1"/>
    <xf numFmtId="0" fontId="0" fillId="0" borderId="0" xfId="0" applyBorder="1"/>
    <xf numFmtId="0" fontId="0" fillId="0" borderId="0" xfId="0" applyAlignment="1">
      <alignment horizontal="left"/>
    </xf>
    <xf numFmtId="0" fontId="0" fillId="0" borderId="0" xfId="0" applyAlignment="1">
      <alignment horizontal="left" wrapText="1"/>
    </xf>
    <xf numFmtId="0" fontId="0" fillId="0" borderId="0" xfId="0" applyAlignment="1">
      <alignment vertical="center" wrapText="1"/>
    </xf>
    <xf numFmtId="0" fontId="0" fillId="0" borderId="2" xfId="0" applyBorder="1" applyAlignment="1">
      <alignment horizontal="center"/>
    </xf>
    <xf numFmtId="0" fontId="0" fillId="0" borderId="1" xfId="0" applyBorder="1" applyAlignment="1">
      <alignment horizontal="center" vertical="center"/>
    </xf>
    <xf numFmtId="0" fontId="0" fillId="0" borderId="3" xfId="0" applyBorder="1" applyAlignment="1">
      <alignment horizontal="center"/>
    </xf>
    <xf numFmtId="0" fontId="0" fillId="0" borderId="4" xfId="0" applyBorder="1" applyAlignment="1">
      <alignment horizontal="center"/>
    </xf>
    <xf numFmtId="0" fontId="0" fillId="0" borderId="2" xfId="0" applyBorder="1"/>
    <xf numFmtId="0" fontId="0" fillId="0" borderId="3" xfId="0" applyBorder="1"/>
    <xf numFmtId="2" fontId="0" fillId="0" borderId="0" xfId="0" applyNumberFormat="1"/>
    <xf numFmtId="0" fontId="0" fillId="0" borderId="5" xfId="0" applyBorder="1"/>
    <xf numFmtId="0" fontId="0" fillId="0" borderId="4" xfId="0" applyBorder="1"/>
    <xf numFmtId="184" fontId="0" fillId="0" borderId="0" xfId="0" applyNumberFormat="1" applyAlignment="1">
      <alignment horizontal="center"/>
    </xf>
    <xf numFmtId="0" fontId="0" fillId="0" borderId="1" xfId="0" applyBorder="1" applyAlignment="1">
      <alignment horizontal="center"/>
    </xf>
    <xf numFmtId="184" fontId="0" fillId="0" borderId="1" xfId="0" applyNumberFormat="1" applyBorder="1" applyAlignment="1">
      <alignment horizontal="center"/>
    </xf>
    <xf numFmtId="0" fontId="0" fillId="0" borderId="1" xfId="0" applyFill="1" applyBorder="1" applyAlignment="1">
      <alignment horizontal="center"/>
    </xf>
    <xf numFmtId="184" fontId="0" fillId="0" borderId="1" xfId="0" applyNumberFormat="1" applyBorder="1"/>
    <xf numFmtId="0" fontId="0" fillId="0" borderId="1" xfId="0" applyFill="1" applyBorder="1"/>
  </cellXfs>
  <cellStyles count="49">
    <cellStyle name="Normal" xfId="0" builtinId="0"/>
    <cellStyle name="Coma" xfId="1" builtinId="3"/>
    <cellStyle name="Moneda" xfId="2" builtinId="4"/>
    <cellStyle name="Porcentaje" xfId="3" builtinId="5"/>
    <cellStyle name="Coma [0]" xfId="4" builtinId="6"/>
    <cellStyle name="Moneda [0]" xfId="5" builtinId="7"/>
    <cellStyle name="Hipervínculo" xfId="6" builtinId="8"/>
    <cellStyle name="Hipervínculo visitado" xfId="7" builtinId="9"/>
    <cellStyle name="Nota" xfId="8" builtinId="10"/>
    <cellStyle name="Texto de advertencia" xfId="9" builtinId="11"/>
    <cellStyle name="Título" xfId="10" builtinId="15"/>
    <cellStyle name="Texto explicativo" xfId="11" builtinId="53"/>
    <cellStyle name="Título 1" xfId="12" builtinId="16"/>
    <cellStyle name="Título 2" xfId="13" builtinId="17"/>
    <cellStyle name="Título 3" xfId="14" builtinId="18"/>
    <cellStyle name="Título 4" xfId="15" builtinId="19"/>
    <cellStyle name="Entrada" xfId="16" builtinId="20"/>
    <cellStyle name="Salida" xfId="17" builtinId="21"/>
    <cellStyle name="Cálculo" xfId="18" builtinId="22"/>
    <cellStyle name="Celda de comprobación" xfId="19" builtinId="23"/>
    <cellStyle name="Celda vinculada" xfId="20" builtinId="24"/>
    <cellStyle name="Total" xfId="21" builtinId="25"/>
    <cellStyle name="Correcto" xfId="22" builtinId="26"/>
    <cellStyle name="Incorrecto" xfId="23" builtinId="27"/>
    <cellStyle name="Neutro" xfId="24" builtinId="28"/>
    <cellStyle name="Énfasis1" xfId="25" builtinId="29"/>
    <cellStyle name="20% - Énfasis1" xfId="26" builtinId="30"/>
    <cellStyle name="40% - Énfasis1" xfId="27" builtinId="31"/>
    <cellStyle name="60% - Énfasis1" xfId="28" builtinId="32"/>
    <cellStyle name="Énfasis2" xfId="29" builtinId="33"/>
    <cellStyle name="20% - Énfasis2" xfId="30" builtinId="34"/>
    <cellStyle name="40% - Énfasis2" xfId="31" builtinId="35"/>
    <cellStyle name="60% - Énfasis2" xfId="32" builtinId="36"/>
    <cellStyle name="Énfasis3" xfId="33" builtinId="37"/>
    <cellStyle name="20% - Énfasis3" xfId="34" builtinId="38"/>
    <cellStyle name="40% - Énfasis3" xfId="35" builtinId="39"/>
    <cellStyle name="60% - Énfasis3" xfId="36" builtinId="40"/>
    <cellStyle name="Énfasis4" xfId="37" builtinId="41"/>
    <cellStyle name="20% - Énfasis4" xfId="38" builtinId="42"/>
    <cellStyle name="40% - Énfasis4" xfId="39" builtinId="43"/>
    <cellStyle name="60% - Énfasis4" xfId="40" builtinId="44"/>
    <cellStyle name="Énfasis5" xfId="41" builtinId="45"/>
    <cellStyle name="20% - Énfasis5" xfId="42" builtinId="46"/>
    <cellStyle name="40% - Énfasis5" xfId="43" builtinId="47"/>
    <cellStyle name="60% - Énfasis5" xfId="44" builtinId="48"/>
    <cellStyle name="Énfasis6" xfId="45" builtinId="49"/>
    <cellStyle name="20% - Énfasis6" xfId="46" builtinId="50"/>
    <cellStyle name="40% - Énfasis6" xfId="47" builtinId="51"/>
    <cellStyle name="60% - Énfasis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eetMetadata" Target="metadata.xml"/><Relationship Id="rId1" Type="http://schemas.openxmlformats.org/officeDocument/2006/relationships/worksheet" Target="worksheets/sheet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R42"/>
  <sheetViews>
    <sheetView workbookViewId="0">
      <selection activeCell="S33" sqref="S33"/>
    </sheetView>
  </sheetViews>
  <sheetFormatPr defaultColWidth="11" defaultRowHeight="14.25"/>
  <cols>
    <col min="11" max="11" width="9.21666666666667" customWidth="1"/>
    <col min="12" max="12" width="8.10833333333333" customWidth="1"/>
    <col min="13" max="13" width="9.21666666666667" customWidth="1"/>
  </cols>
  <sheetData>
    <row r="1" ht="97.2" customHeight="1" spans="2:13">
      <c r="B1" s="27" t="s">
        <v>0</v>
      </c>
      <c r="C1" s="27"/>
      <c r="D1" s="27"/>
      <c r="E1" s="27"/>
      <c r="F1" s="27"/>
      <c r="G1" s="27"/>
      <c r="H1" s="27"/>
      <c r="I1" s="27"/>
      <c r="J1" s="27"/>
      <c r="K1" s="32"/>
      <c r="L1" s="32"/>
      <c r="M1" s="32"/>
    </row>
    <row r="2" spans="8:10">
      <c r="H2" t="s">
        <v>1</v>
      </c>
      <c r="I2" t="s">
        <v>2</v>
      </c>
      <c r="J2" t="s">
        <v>3</v>
      </c>
    </row>
    <row r="3" spans="2:10">
      <c r="B3" s="28" t="s">
        <v>4</v>
      </c>
      <c r="C3" s="28" t="s">
        <v>5</v>
      </c>
      <c r="D3" s="28" t="s">
        <v>6</v>
      </c>
      <c r="E3" s="29"/>
      <c r="F3" s="29"/>
      <c r="H3">
        <v>0.7</v>
      </c>
      <c r="I3">
        <v>0.2</v>
      </c>
      <c r="J3">
        <v>0.1</v>
      </c>
    </row>
    <row r="4" spans="2:10">
      <c r="B4" s="28" t="s">
        <v>1</v>
      </c>
      <c r="C4" s="28">
        <v>0.8</v>
      </c>
      <c r="D4" s="28">
        <v>0.7</v>
      </c>
      <c r="F4" t="s">
        <v>1</v>
      </c>
      <c r="G4">
        <v>0.8</v>
      </c>
      <c r="H4">
        <f>$G4*H$3</f>
        <v>0.56</v>
      </c>
      <c r="I4">
        <f>$G4*I$3</f>
        <v>0.16</v>
      </c>
      <c r="J4">
        <f>$G4*J$3</f>
        <v>0.08</v>
      </c>
    </row>
    <row r="5" spans="2:10">
      <c r="B5" s="28" t="s">
        <v>2</v>
      </c>
      <c r="C5" s="28">
        <v>0.1</v>
      </c>
      <c r="D5" s="28">
        <v>0.2</v>
      </c>
      <c r="F5" t="s">
        <v>2</v>
      </c>
      <c r="G5">
        <v>0.1</v>
      </c>
      <c r="H5">
        <f>$G5*H$3</f>
        <v>0.07</v>
      </c>
      <c r="I5">
        <f>$G5*I$3</f>
        <v>0.02</v>
      </c>
      <c r="J5">
        <f>$G5*J$3</f>
        <v>0.01</v>
      </c>
    </row>
    <row r="6" spans="2:10">
      <c r="B6" s="28" t="s">
        <v>3</v>
      </c>
      <c r="C6" s="28">
        <v>0.1</v>
      </c>
      <c r="D6" s="28">
        <v>0.1</v>
      </c>
      <c r="F6" t="s">
        <v>3</v>
      </c>
      <c r="G6">
        <v>0.1</v>
      </c>
      <c r="H6">
        <f>$G6*H$3</f>
        <v>0.07</v>
      </c>
      <c r="I6">
        <f>$G6*I$3</f>
        <v>0.02</v>
      </c>
      <c r="J6">
        <f>$G6*J$3</f>
        <v>0.01</v>
      </c>
    </row>
    <row r="8" ht="15.6" customHeight="1" spans="2:10">
      <c r="B8" s="30" t="s">
        <v>7</v>
      </c>
      <c r="C8" s="30"/>
      <c r="D8" s="30"/>
      <c r="E8" s="30"/>
      <c r="F8" s="30"/>
      <c r="G8" s="30"/>
      <c r="H8" s="30"/>
      <c r="I8" s="30"/>
      <c r="J8" s="30"/>
    </row>
    <row r="9" spans="2:2">
      <c r="B9" t="s">
        <v>8</v>
      </c>
    </row>
    <row r="10" ht="32.4" customHeight="1" spans="2:10">
      <c r="B10" s="31" t="s">
        <v>9</v>
      </c>
      <c r="C10" s="31"/>
      <c r="D10" s="31"/>
      <c r="E10" s="31"/>
      <c r="F10" s="31"/>
      <c r="G10" s="31"/>
      <c r="H10" s="31"/>
      <c r="I10" s="31"/>
      <c r="J10" s="31"/>
    </row>
    <row r="11" ht="34.8" customHeight="1" spans="2:10">
      <c r="B11" s="31" t="s">
        <v>10</v>
      </c>
      <c r="C11" s="31"/>
      <c r="D11" s="31"/>
      <c r="E11" s="31"/>
      <c r="F11" s="31"/>
      <c r="G11" s="31"/>
      <c r="H11" s="31"/>
      <c r="I11" s="31"/>
      <c r="J11" s="31"/>
    </row>
    <row r="12" spans="2:10">
      <c r="B12" s="30" t="s">
        <v>11</v>
      </c>
      <c r="C12" s="30"/>
      <c r="D12" s="30"/>
      <c r="E12" s="30"/>
      <c r="F12" s="30"/>
      <c r="G12" s="30"/>
      <c r="H12" s="30"/>
      <c r="I12" s="30"/>
      <c r="J12" s="30"/>
    </row>
    <row r="13" spans="2:10">
      <c r="B13" s="30"/>
      <c r="C13" s="30"/>
      <c r="D13" s="30"/>
      <c r="E13" s="30"/>
      <c r="F13" s="30"/>
      <c r="G13" s="30"/>
      <c r="H13" s="30"/>
      <c r="I13" s="30"/>
      <c r="J13" s="30"/>
    </row>
    <row r="14" spans="3:9">
      <c r="C14" s="28" t="s">
        <v>5</v>
      </c>
      <c r="D14" s="28" t="s">
        <v>6</v>
      </c>
      <c r="E14" s="28" t="s">
        <v>12</v>
      </c>
      <c r="F14" s="28" t="s">
        <v>13</v>
      </c>
      <c r="G14" s="28" t="s">
        <v>14</v>
      </c>
      <c r="H14" s="28" t="s">
        <v>15</v>
      </c>
      <c r="I14" s="28" t="s">
        <v>16</v>
      </c>
    </row>
    <row r="15" spans="2:15">
      <c r="B15" s="28" t="s">
        <v>17</v>
      </c>
      <c r="C15" s="28">
        <v>0.8</v>
      </c>
      <c r="D15" s="28">
        <v>0.7</v>
      </c>
      <c r="E15" s="28">
        <v>0</v>
      </c>
      <c r="F15" s="28">
        <v>0</v>
      </c>
      <c r="G15" s="28">
        <v>25</v>
      </c>
      <c r="H15" s="28">
        <f>G15-F15+E15-10</f>
        <v>15</v>
      </c>
      <c r="I15" s="28">
        <f>C15*D15</f>
        <v>0.56</v>
      </c>
      <c r="L15" s="33">
        <v>15</v>
      </c>
      <c r="M15" t="s">
        <v>18</v>
      </c>
      <c r="O15" t="s">
        <v>19</v>
      </c>
    </row>
    <row r="16" spans="2:15">
      <c r="B16" s="28" t="s">
        <v>20</v>
      </c>
      <c r="C16" s="28">
        <v>0.8</v>
      </c>
      <c r="D16" s="28">
        <v>0.2</v>
      </c>
      <c r="E16" s="28">
        <v>0</v>
      </c>
      <c r="F16" s="28">
        <v>5</v>
      </c>
      <c r="G16" s="28">
        <v>25</v>
      </c>
      <c r="H16" s="28">
        <f t="shared" ref="H16:H23" si="0">G16-F16+E16-10</f>
        <v>10</v>
      </c>
      <c r="I16" s="28">
        <f t="shared" ref="I16:I23" si="1">C16*D16</f>
        <v>0.16</v>
      </c>
      <c r="K16" s="34" t="s">
        <v>21</v>
      </c>
      <c r="L16" s="35">
        <v>10</v>
      </c>
      <c r="M16" t="s">
        <v>22</v>
      </c>
      <c r="O16" t="s">
        <v>23</v>
      </c>
    </row>
    <row r="17" spans="2:15">
      <c r="B17" s="28" t="s">
        <v>24</v>
      </c>
      <c r="C17" s="28">
        <v>0.8</v>
      </c>
      <c r="D17" s="28">
        <v>0.1</v>
      </c>
      <c r="E17" s="28">
        <v>5</v>
      </c>
      <c r="F17" s="28">
        <v>0</v>
      </c>
      <c r="G17" s="28">
        <v>0</v>
      </c>
      <c r="H17" s="28">
        <f t="shared" si="0"/>
        <v>-5</v>
      </c>
      <c r="I17" s="28">
        <f t="shared" si="1"/>
        <v>0.08</v>
      </c>
      <c r="L17" s="35">
        <v>5</v>
      </c>
      <c r="M17" t="s">
        <v>25</v>
      </c>
      <c r="O17" t="s">
        <v>26</v>
      </c>
    </row>
    <row r="18" spans="2:15">
      <c r="B18" s="28" t="s">
        <v>27</v>
      </c>
      <c r="C18" s="28">
        <v>0.1</v>
      </c>
      <c r="D18" s="28">
        <v>0.7</v>
      </c>
      <c r="E18" s="28">
        <v>0</v>
      </c>
      <c r="F18" s="28">
        <v>5</v>
      </c>
      <c r="G18" s="28">
        <v>25</v>
      </c>
      <c r="H18" s="28">
        <f t="shared" si="0"/>
        <v>10</v>
      </c>
      <c r="I18" s="28">
        <f t="shared" si="1"/>
        <v>0.07</v>
      </c>
      <c r="L18" s="36">
        <v>-5</v>
      </c>
      <c r="M18" t="s">
        <v>28</v>
      </c>
      <c r="O18" t="s">
        <v>29</v>
      </c>
    </row>
    <row r="19" spans="2:9">
      <c r="B19" s="28" t="s">
        <v>30</v>
      </c>
      <c r="C19" s="28">
        <v>0.1</v>
      </c>
      <c r="D19" s="28">
        <v>0.2</v>
      </c>
      <c r="E19" s="28">
        <v>0</v>
      </c>
      <c r="F19" s="28">
        <v>10</v>
      </c>
      <c r="G19" s="28">
        <v>25</v>
      </c>
      <c r="H19" s="28">
        <f t="shared" si="0"/>
        <v>5</v>
      </c>
      <c r="I19" s="28">
        <f t="shared" si="1"/>
        <v>0.02</v>
      </c>
    </row>
    <row r="20" spans="2:13">
      <c r="B20" s="28" t="s">
        <v>31</v>
      </c>
      <c r="C20" s="28">
        <v>0.1</v>
      </c>
      <c r="D20" s="28">
        <v>0.1</v>
      </c>
      <c r="E20" s="28">
        <v>5</v>
      </c>
      <c r="F20" s="28">
        <v>0</v>
      </c>
      <c r="G20" s="28">
        <v>0</v>
      </c>
      <c r="H20" s="28">
        <f t="shared" si="0"/>
        <v>-5</v>
      </c>
      <c r="I20" s="28">
        <f t="shared" si="1"/>
        <v>0.01</v>
      </c>
      <c r="L20" s="37" t="s">
        <v>32</v>
      </c>
      <c r="M20">
        <v>0.56</v>
      </c>
    </row>
    <row r="21" spans="2:13">
      <c r="B21" s="28" t="s">
        <v>33</v>
      </c>
      <c r="C21" s="28">
        <v>0.1</v>
      </c>
      <c r="D21" s="28">
        <v>0.7</v>
      </c>
      <c r="E21" s="28">
        <v>5</v>
      </c>
      <c r="F21" s="28">
        <v>0</v>
      </c>
      <c r="G21" s="28">
        <v>0</v>
      </c>
      <c r="H21" s="28">
        <f t="shared" si="0"/>
        <v>-5</v>
      </c>
      <c r="I21" s="28">
        <f t="shared" si="1"/>
        <v>0.07</v>
      </c>
      <c r="L21" s="38" t="s">
        <v>34</v>
      </c>
      <c r="M21" s="39">
        <f>I16+I18</f>
        <v>0.23</v>
      </c>
    </row>
    <row r="22" spans="2:13">
      <c r="B22" s="28" t="s">
        <v>35</v>
      </c>
      <c r="C22" s="28">
        <v>0.1</v>
      </c>
      <c r="D22" s="28">
        <v>0.2</v>
      </c>
      <c r="E22" s="28">
        <v>5</v>
      </c>
      <c r="F22" s="28">
        <v>0</v>
      </c>
      <c r="G22" s="28">
        <v>0</v>
      </c>
      <c r="H22" s="28">
        <f t="shared" si="0"/>
        <v>-5</v>
      </c>
      <c r="I22" s="28">
        <f t="shared" si="1"/>
        <v>0.02</v>
      </c>
      <c r="K22" s="40" t="s">
        <v>36</v>
      </c>
      <c r="L22" s="38" t="s">
        <v>37</v>
      </c>
      <c r="M22" s="39">
        <f>I19</f>
        <v>0.02</v>
      </c>
    </row>
    <row r="23" spans="2:13">
      <c r="B23" s="28" t="s">
        <v>38</v>
      </c>
      <c r="C23" s="28">
        <v>0.1</v>
      </c>
      <c r="D23" s="28">
        <v>0.1</v>
      </c>
      <c r="E23" s="28">
        <v>5</v>
      </c>
      <c r="F23" s="28">
        <v>0</v>
      </c>
      <c r="G23" s="28">
        <v>0</v>
      </c>
      <c r="H23" s="28">
        <f t="shared" si="0"/>
        <v>-5</v>
      </c>
      <c r="I23" s="28">
        <f t="shared" si="1"/>
        <v>0.01</v>
      </c>
      <c r="L23" s="41" t="s">
        <v>39</v>
      </c>
      <c r="M23">
        <f>SUM(I20:I23)+I17</f>
        <v>0.19</v>
      </c>
    </row>
    <row r="24" spans="8:9">
      <c r="H24" s="28">
        <f>SUM(H15:H23)</f>
        <v>15</v>
      </c>
      <c r="I24" s="28">
        <f>SUM(I15:I23)</f>
        <v>1</v>
      </c>
    </row>
    <row r="25" spans="11:11">
      <c r="K25" t="s">
        <v>40</v>
      </c>
    </row>
    <row r="26" spans="11:15">
      <c r="K26" s="28" t="s">
        <v>41</v>
      </c>
      <c r="L26" s="28" cm="1">
        <f t="array" ref="L26:O26">TRANSPOSE(L15:L18)</f>
        <v>15</v>
      </c>
      <c r="M26" s="28">
        <v>10</v>
      </c>
      <c r="N26" s="28">
        <v>5</v>
      </c>
      <c r="O26" s="28">
        <v>-5</v>
      </c>
    </row>
    <row r="27" spans="11:15">
      <c r="K27" s="28" t="s">
        <v>42</v>
      </c>
      <c r="L27" s="28" cm="1">
        <f t="array" ref="L27:O27">TRANSPOSE(M20:M23)</f>
        <v>0.56</v>
      </c>
      <c r="M27" s="28">
        <v>0.23</v>
      </c>
      <c r="N27" s="28">
        <v>0.02</v>
      </c>
      <c r="O27" s="28">
        <v>0.19</v>
      </c>
    </row>
    <row r="28" spans="11:16">
      <c r="K28" s="28" t="s">
        <v>43</v>
      </c>
      <c r="L28" s="28">
        <f>L27*L26</f>
        <v>8.4</v>
      </c>
      <c r="M28" s="28">
        <f t="shared" ref="M28:O28" si="2">M27*M26</f>
        <v>2.3</v>
      </c>
      <c r="N28" s="28">
        <f t="shared" si="2"/>
        <v>0.1</v>
      </c>
      <c r="O28" s="28">
        <f t="shared" si="2"/>
        <v>-0.95</v>
      </c>
      <c r="P28" s="28">
        <f>SUM(L28,M28,N28,O28)</f>
        <v>9.85</v>
      </c>
    </row>
    <row r="30" spans="11:12">
      <c r="K30" t="s">
        <v>44</v>
      </c>
      <c r="L30">
        <f>P28</f>
        <v>9.85</v>
      </c>
    </row>
    <row r="31" spans="12:12">
      <c r="L31" s="42"/>
    </row>
    <row r="32" spans="11:12">
      <c r="K32" t="s">
        <v>45</v>
      </c>
      <c r="L32" s="42"/>
    </row>
    <row r="33" spans="11:17">
      <c r="K33" s="43" t="s">
        <v>46</v>
      </c>
      <c r="L33" s="44" t="s">
        <v>47</v>
      </c>
      <c r="M33" s="43" t="s">
        <v>48</v>
      </c>
      <c r="N33" s="43" t="s">
        <v>49</v>
      </c>
      <c r="O33" s="45" t="s">
        <v>50</v>
      </c>
      <c r="P33" s="45" t="s">
        <v>51</v>
      </c>
      <c r="Q33" s="45" t="s">
        <v>52</v>
      </c>
    </row>
    <row r="34" spans="11:17">
      <c r="K34" s="28">
        <v>15</v>
      </c>
      <c r="L34" s="44">
        <f>2*K34</f>
        <v>30</v>
      </c>
      <c r="M34" s="28">
        <v>0.56</v>
      </c>
      <c r="N34" s="28">
        <f>L34*M34</f>
        <v>16.8</v>
      </c>
      <c r="O34" s="28">
        <f>K34*K34</f>
        <v>225</v>
      </c>
      <c r="P34" s="28">
        <f>K34*M34</f>
        <v>8.4</v>
      </c>
      <c r="Q34" s="46">
        <f>L34*L34</f>
        <v>900</v>
      </c>
    </row>
    <row r="35" spans="11:17">
      <c r="K35" s="28">
        <v>10</v>
      </c>
      <c r="L35" s="44">
        <f>2*K35</f>
        <v>20</v>
      </c>
      <c r="M35" s="46">
        <v>0.23</v>
      </c>
      <c r="N35" s="28">
        <f t="shared" ref="N35:N37" si="3">L35*M35</f>
        <v>4.6</v>
      </c>
      <c r="O35" s="28">
        <f t="shared" ref="O35:O37" si="4">K35*K35</f>
        <v>100</v>
      </c>
      <c r="P35" s="28">
        <f t="shared" ref="P35:P37" si="5">K35*M35</f>
        <v>2.3</v>
      </c>
      <c r="Q35" s="46">
        <f t="shared" ref="Q35:Q37" si="6">L35*L35</f>
        <v>400</v>
      </c>
    </row>
    <row r="36" spans="11:17">
      <c r="K36" s="28">
        <v>5</v>
      </c>
      <c r="L36" s="44">
        <f>2*K36</f>
        <v>10</v>
      </c>
      <c r="M36" s="28">
        <v>0.02</v>
      </c>
      <c r="N36" s="28">
        <f t="shared" si="3"/>
        <v>0.2</v>
      </c>
      <c r="O36" s="28">
        <f t="shared" si="4"/>
        <v>25</v>
      </c>
      <c r="P36" s="28">
        <f t="shared" si="5"/>
        <v>0.1</v>
      </c>
      <c r="Q36" s="46">
        <f t="shared" si="6"/>
        <v>100</v>
      </c>
    </row>
    <row r="37" spans="11:17">
      <c r="K37" s="28">
        <v>-5</v>
      </c>
      <c r="L37" s="44">
        <f>2*K37</f>
        <v>-10</v>
      </c>
      <c r="M37" s="28">
        <v>0.19</v>
      </c>
      <c r="N37" s="28">
        <f t="shared" si="3"/>
        <v>-1.9</v>
      </c>
      <c r="O37" s="28">
        <f t="shared" si="4"/>
        <v>25</v>
      </c>
      <c r="P37" s="28">
        <f t="shared" si="5"/>
        <v>-0.95</v>
      </c>
      <c r="Q37" s="46">
        <f t="shared" si="6"/>
        <v>100</v>
      </c>
    </row>
    <row r="38" spans="13:17">
      <c r="M38" s="28">
        <f>SUM(M34:M37)</f>
        <v>1</v>
      </c>
      <c r="N38" s="47">
        <f>SUM(N34:N37)</f>
        <v>19.7</v>
      </c>
      <c r="O38" s="28">
        <f>SUM(O34:O37)</f>
        <v>375</v>
      </c>
      <c r="P38" s="28">
        <f>SUM(P34:P37)</f>
        <v>9.85</v>
      </c>
      <c r="Q38" s="28">
        <f>SUM(Q34:Q37)</f>
        <v>1500</v>
      </c>
    </row>
    <row r="40" spans="11:18">
      <c r="K40" t="s">
        <v>53</v>
      </c>
      <c r="L40">
        <f>P38</f>
        <v>9.85</v>
      </c>
      <c r="M40" t="s">
        <v>54</v>
      </c>
      <c r="N40">
        <f>L40*L40</f>
        <v>97.0225</v>
      </c>
      <c r="O40" t="s">
        <v>55</v>
      </c>
      <c r="P40">
        <f>N38</f>
        <v>19.7</v>
      </c>
      <c r="Q40" t="s">
        <v>56</v>
      </c>
      <c r="R40">
        <f>P40*P40</f>
        <v>388.09</v>
      </c>
    </row>
    <row r="41" spans="11:16">
      <c r="K41" t="s">
        <v>57</v>
      </c>
      <c r="L41">
        <f>O38</f>
        <v>375</v>
      </c>
      <c r="O41" t="s">
        <v>58</v>
      </c>
      <c r="P41">
        <f>Q38</f>
        <v>1500</v>
      </c>
    </row>
    <row r="42" spans="11:16">
      <c r="K42" t="s">
        <v>59</v>
      </c>
      <c r="L42">
        <f>L41-N40</f>
        <v>277.9775</v>
      </c>
      <c r="O42" t="s">
        <v>60</v>
      </c>
      <c r="P42">
        <f>P41-R40</f>
        <v>1111.91</v>
      </c>
    </row>
  </sheetData>
  <mergeCells count="5">
    <mergeCell ref="B1:J1"/>
    <mergeCell ref="B8:J8"/>
    <mergeCell ref="B10:J10"/>
    <mergeCell ref="B11:J11"/>
    <mergeCell ref="B12:J12"/>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I18"/>
  <sheetViews>
    <sheetView workbookViewId="0">
      <selection activeCell="C36" sqref="C36"/>
    </sheetView>
  </sheetViews>
  <sheetFormatPr defaultColWidth="11" defaultRowHeight="14.25"/>
  <cols>
    <col min="1" max="1" width="11" style="5"/>
    <col min="2" max="2" width="12.625" style="5" customWidth="1"/>
    <col min="3" max="3" width="10.875" style="5" customWidth="1"/>
    <col min="4" max="5" width="11" style="5"/>
    <col min="6" max="6" width="11.375" style="5" customWidth="1"/>
    <col min="7" max="7" width="11" style="5"/>
    <col min="8" max="8" width="10.125" style="5" customWidth="1"/>
    <col min="9" max="9" width="11" style="5" customWidth="1"/>
    <col min="10" max="16384" width="11" style="5"/>
  </cols>
  <sheetData>
    <row r="2" ht="20" customHeight="1" spans="2:5">
      <c r="B2" s="5" t="s">
        <v>61</v>
      </c>
      <c r="E2" s="5" t="s">
        <v>62</v>
      </c>
    </row>
    <row r="3" ht="41" customHeight="1" spans="2:8">
      <c r="B3" s="18" t="s">
        <v>63</v>
      </c>
      <c r="C3" s="18"/>
      <c r="D3" s="18"/>
      <c r="E3" s="18"/>
      <c r="F3" s="18"/>
      <c r="G3" s="18"/>
      <c r="H3" s="18"/>
    </row>
    <row r="4" spans="9:9">
      <c r="I4" s="17" t="s">
        <v>64</v>
      </c>
    </row>
    <row r="5" spans="2:9">
      <c r="B5" s="10" t="s">
        <v>46</v>
      </c>
      <c r="C5" s="10">
        <v>1</v>
      </c>
      <c r="D5" s="10">
        <v>2</v>
      </c>
      <c r="E5" s="10">
        <v>3</v>
      </c>
      <c r="F5" s="10">
        <v>4</v>
      </c>
      <c r="G5" s="10">
        <v>5</v>
      </c>
      <c r="H5" s="10">
        <v>6</v>
      </c>
      <c r="I5" s="10">
        <f>SUM(C5:H5)</f>
        <v>21</v>
      </c>
    </row>
    <row r="6" spans="2:9">
      <c r="B6" s="10" t="s">
        <v>65</v>
      </c>
      <c r="C6" s="20">
        <f>1/6</f>
        <v>0.166666666666667</v>
      </c>
      <c r="D6" s="20">
        <f t="shared" ref="D6:H6" si="0">1/6</f>
        <v>0.166666666666667</v>
      </c>
      <c r="E6" s="20">
        <f t="shared" si="0"/>
        <v>0.166666666666667</v>
      </c>
      <c r="F6" s="20">
        <f t="shared" si="0"/>
        <v>0.166666666666667</v>
      </c>
      <c r="G6" s="20">
        <f t="shared" si="0"/>
        <v>0.166666666666667</v>
      </c>
      <c r="H6" s="20">
        <f t="shared" si="0"/>
        <v>0.166666666666667</v>
      </c>
      <c r="I6" s="21">
        <f>SUM(C6:H6)</f>
        <v>1</v>
      </c>
    </row>
    <row r="7" spans="2:9">
      <c r="B7" s="10" t="s">
        <v>51</v>
      </c>
      <c r="C7" s="21">
        <f>C5*C6</f>
        <v>0.166666666666667</v>
      </c>
      <c r="D7" s="21">
        <f t="shared" ref="D7:H7" si="1">D5*D6</f>
        <v>0.333333333333333</v>
      </c>
      <c r="E7" s="21">
        <f t="shared" si="1"/>
        <v>0.5</v>
      </c>
      <c r="F7" s="21">
        <f t="shared" si="1"/>
        <v>0.666666666666667</v>
      </c>
      <c r="G7" s="21">
        <f t="shared" si="1"/>
        <v>0.833333333333333</v>
      </c>
      <c r="H7" s="21">
        <f t="shared" si="1"/>
        <v>1</v>
      </c>
      <c r="I7" s="21">
        <f>SUM(C7:H7)</f>
        <v>3.5</v>
      </c>
    </row>
    <row r="8" spans="2:9">
      <c r="B8" s="22" t="s">
        <v>50</v>
      </c>
      <c r="C8" s="11">
        <f>C5*C5</f>
        <v>1</v>
      </c>
      <c r="D8" s="11">
        <f t="shared" ref="D8:H8" si="2">D5*D5</f>
        <v>4</v>
      </c>
      <c r="E8" s="11">
        <f t="shared" si="2"/>
        <v>9</v>
      </c>
      <c r="F8" s="11">
        <f t="shared" si="2"/>
        <v>16</v>
      </c>
      <c r="G8" s="11">
        <f t="shared" si="2"/>
        <v>25</v>
      </c>
      <c r="H8" s="11">
        <f t="shared" si="2"/>
        <v>36</v>
      </c>
      <c r="I8" s="21">
        <f>SUM(C8:H8)</f>
        <v>91</v>
      </c>
    </row>
    <row r="11" spans="2:8">
      <c r="B11" s="17" t="s">
        <v>66</v>
      </c>
      <c r="C11" s="23">
        <f>I7</f>
        <v>3.5</v>
      </c>
      <c r="D11" s="17" t="s">
        <v>67</v>
      </c>
      <c r="E11" s="5">
        <f>C11*C11</f>
        <v>12.25</v>
      </c>
      <c r="G11" s="17" t="s">
        <v>66</v>
      </c>
      <c r="H11" s="5">
        <f>I5/6</f>
        <v>3.5</v>
      </c>
    </row>
    <row r="12" spans="2:9">
      <c r="B12" s="24" t="s">
        <v>68</v>
      </c>
      <c r="C12" s="23">
        <f>E12-E11</f>
        <v>2.9166666666667</v>
      </c>
      <c r="D12" s="17" t="s">
        <v>69</v>
      </c>
      <c r="E12" s="23">
        <f>I8/6</f>
        <v>15.1666666666667</v>
      </c>
      <c r="G12" s="24" t="s">
        <v>68</v>
      </c>
      <c r="H12" s="25">
        <f>(1/6)*(I8-(1/6)*(I5*I5))</f>
        <v>2.91666666666667</v>
      </c>
      <c r="I12" s="23"/>
    </row>
    <row r="13" spans="2:8">
      <c r="B13" s="17" t="s">
        <v>70</v>
      </c>
      <c r="C13" s="26">
        <f>SQRT(C12)</f>
        <v>1.70782512765994</v>
      </c>
      <c r="G13" s="17" t="s">
        <v>70</v>
      </c>
      <c r="H13" s="26">
        <f>SQRT(H12)</f>
        <v>1.70782512765993</v>
      </c>
    </row>
    <row r="14" spans="7:7">
      <c r="G14" s="23"/>
    </row>
    <row r="15" spans="9:9">
      <c r="I15" s="23"/>
    </row>
    <row r="16" spans="7:7">
      <c r="G16" s="23"/>
    </row>
    <row r="18" spans="9:9">
      <c r="I18" s="23"/>
    </row>
  </sheetData>
  <mergeCells count="1">
    <mergeCell ref="B3:H3"/>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M18"/>
  <sheetViews>
    <sheetView workbookViewId="0">
      <selection activeCell="B21" sqref="B21"/>
    </sheetView>
  </sheetViews>
  <sheetFormatPr defaultColWidth="9" defaultRowHeight="14.25"/>
  <cols>
    <col min="1" max="2" width="9" style="5"/>
    <col min="3" max="3" width="7" style="5" customWidth="1"/>
    <col min="4" max="4" width="9.875" style="5" customWidth="1"/>
    <col min="5" max="5" width="9.375" style="5" customWidth="1"/>
    <col min="6" max="16384" width="9" style="5"/>
  </cols>
  <sheetData>
    <row r="2" spans="2:2">
      <c r="B2" s="5" t="s">
        <v>71</v>
      </c>
    </row>
    <row r="3" ht="88" customHeight="1" spans="2:13">
      <c r="B3" s="18" t="s">
        <v>72</v>
      </c>
      <c r="C3" s="18"/>
      <c r="D3" s="18"/>
      <c r="E3" s="18"/>
      <c r="F3" s="18"/>
      <c r="G3" s="18"/>
      <c r="H3" s="18"/>
      <c r="I3" s="18"/>
      <c r="J3" s="18"/>
      <c r="K3" s="18"/>
      <c r="L3" s="18"/>
      <c r="M3" s="18"/>
    </row>
    <row r="5" ht="15" spans="2:2">
      <c r="B5" s="5" t="s">
        <v>73</v>
      </c>
    </row>
    <row r="6" spans="2:2">
      <c r="B6" s="5" t="s">
        <v>74</v>
      </c>
    </row>
    <row r="7" spans="2:2">
      <c r="B7" s="5" t="s">
        <v>75</v>
      </c>
    </row>
    <row r="9" spans="3:6">
      <c r="C9" s="17" t="s">
        <v>46</v>
      </c>
      <c r="D9" s="17" t="s">
        <v>76</v>
      </c>
      <c r="E9" s="17" t="s">
        <v>77</v>
      </c>
      <c r="F9" s="17" t="s">
        <v>78</v>
      </c>
    </row>
    <row r="10" spans="3:6">
      <c r="C10" s="17">
        <v>0</v>
      </c>
      <c r="D10" s="8">
        <f>BINOMDIST(C10,4,0.25,0)</f>
        <v>0.31640625</v>
      </c>
      <c r="E10" s="8">
        <f>BINOMDIST(C10,4,0.25,1)</f>
        <v>0.31640625</v>
      </c>
      <c r="F10" s="8">
        <f>C10*D10</f>
        <v>0</v>
      </c>
    </row>
    <row r="11" spans="3:6">
      <c r="C11" s="17">
        <v>1</v>
      </c>
      <c r="D11" s="8">
        <f>BINOMDIST(C11,4,0.25,0)</f>
        <v>0.421875</v>
      </c>
      <c r="E11" s="8">
        <f>BINOMDIST(C11,4,0.25,1)</f>
        <v>0.73828125</v>
      </c>
      <c r="F11" s="8">
        <f>C11*D11</f>
        <v>0.421875</v>
      </c>
    </row>
    <row r="12" spans="3:6">
      <c r="C12" s="17">
        <v>2</v>
      </c>
      <c r="D12" s="8">
        <f>BINOMDIST(C12,4,0.25,0)</f>
        <v>0.2109375</v>
      </c>
      <c r="E12" s="8">
        <f>BINOMDIST(C12,4,0.25,1)</f>
        <v>0.94921875</v>
      </c>
      <c r="F12" s="8">
        <f>C12*D12</f>
        <v>0.421875</v>
      </c>
    </row>
    <row r="13" spans="3:6">
      <c r="C13" s="17">
        <v>3</v>
      </c>
      <c r="D13" s="8">
        <f>BINOMDIST(C13,4,0.25,0)</f>
        <v>0.046875</v>
      </c>
      <c r="E13" s="8">
        <f>BINOMDIST(C13,4,0.25,1)</f>
        <v>0.99609375</v>
      </c>
      <c r="F13" s="8">
        <f>C13*D13</f>
        <v>0.140625</v>
      </c>
    </row>
    <row r="14" spans="3:6">
      <c r="C14" s="17">
        <v>4</v>
      </c>
      <c r="D14" s="8">
        <f>BINOMDIST(C14,4,0.25,0)</f>
        <v>0.00390625</v>
      </c>
      <c r="E14" s="5">
        <f>BINOMDIST(C14,4,0.25,1)</f>
        <v>1</v>
      </c>
      <c r="F14" s="8">
        <f>C14*D14</f>
        <v>0.015625</v>
      </c>
    </row>
    <row r="15" spans="4:6">
      <c r="D15" s="19">
        <f>SUM(D10:D14)</f>
        <v>1</v>
      </c>
      <c r="F15" s="8">
        <f>SUM(F10:F14)</f>
        <v>1</v>
      </c>
    </row>
    <row r="16" spans="2:9">
      <c r="B16" s="5" t="s">
        <v>66</v>
      </c>
      <c r="C16" s="5">
        <f>4*(0.25)</f>
        <v>1</v>
      </c>
      <c r="H16" s="5" t="s">
        <v>79</v>
      </c>
      <c r="I16" s="8">
        <f>1-E10</f>
        <v>0.68359375</v>
      </c>
    </row>
    <row r="17" spans="2:3">
      <c r="B17" s="5" t="s">
        <v>68</v>
      </c>
      <c r="C17" s="5">
        <f>4*(0.25)*(0.75)</f>
        <v>0.75</v>
      </c>
    </row>
    <row r="18" spans="2:3">
      <c r="B18" s="5" t="s">
        <v>70</v>
      </c>
      <c r="C18" s="5">
        <f>SQRT(C17)</f>
        <v>0.866025403784439</v>
      </c>
    </row>
  </sheetData>
  <mergeCells count="1">
    <mergeCell ref="B3:M3"/>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M25"/>
  <sheetViews>
    <sheetView workbookViewId="0">
      <selection activeCell="L13" sqref="L13"/>
    </sheetView>
  </sheetViews>
  <sheetFormatPr defaultColWidth="9" defaultRowHeight="14.25"/>
  <cols>
    <col min="1" max="7" width="9" style="5"/>
    <col min="8" max="8" width="12.625" style="5"/>
    <col min="9" max="9" width="9" style="5"/>
    <col min="10" max="10" width="11.25" style="5" customWidth="1"/>
    <col min="11" max="11" width="9.875" style="5" customWidth="1"/>
    <col min="12" max="12" width="9.625" style="5" customWidth="1"/>
    <col min="13" max="16384" width="9" style="5"/>
  </cols>
  <sheetData>
    <row r="2" spans="2:2">
      <c r="B2" s="5" t="s">
        <v>80</v>
      </c>
    </row>
    <row r="4" ht="51" customHeight="1" spans="2:13">
      <c r="B4" s="16" t="s">
        <v>81</v>
      </c>
      <c r="C4" s="16"/>
      <c r="D4" s="16"/>
      <c r="E4" s="16"/>
      <c r="F4" s="16"/>
      <c r="G4" s="16"/>
      <c r="H4" s="16"/>
      <c r="I4" s="16"/>
      <c r="J4" s="16"/>
      <c r="K4" s="16"/>
      <c r="L4" s="16"/>
      <c r="M4" s="16"/>
    </row>
    <row r="6" spans="2:8">
      <c r="B6" s="5" t="s">
        <v>82</v>
      </c>
      <c r="C6" s="5" t="s">
        <v>83</v>
      </c>
      <c r="G6" s="5" t="s">
        <v>46</v>
      </c>
      <c r="H6" s="5" t="s">
        <v>76</v>
      </c>
    </row>
    <row r="7" spans="7:7">
      <c r="G7" s="5">
        <v>0</v>
      </c>
    </row>
    <row r="8" spans="2:7">
      <c r="B8" s="5" t="s">
        <v>66</v>
      </c>
      <c r="C8" s="5" t="s">
        <v>84</v>
      </c>
      <c r="G8" s="5">
        <v>1</v>
      </c>
    </row>
    <row r="9" spans="7:7">
      <c r="G9" s="5">
        <v>2</v>
      </c>
    </row>
    <row r="10" spans="2:7">
      <c r="B10" s="5" t="s">
        <v>68</v>
      </c>
      <c r="C10" s="5" t="s">
        <v>85</v>
      </c>
      <c r="G10" s="5">
        <v>3</v>
      </c>
    </row>
    <row r="11" spans="7:7">
      <c r="G11" s="5">
        <v>4</v>
      </c>
    </row>
    <row r="13" spans="7:12">
      <c r="G13" s="5" t="s">
        <v>86</v>
      </c>
      <c r="H13" s="5">
        <v>100</v>
      </c>
      <c r="J13" s="5" t="s">
        <v>83</v>
      </c>
      <c r="L13" s="5">
        <f>(K14*K17)/K18</f>
        <v>0.0375953942964252</v>
      </c>
    </row>
    <row r="14" spans="7:11">
      <c r="G14" s="5" t="s">
        <v>87</v>
      </c>
      <c r="H14" s="5">
        <v>9</v>
      </c>
      <c r="J14" s="17" t="s">
        <v>88</v>
      </c>
      <c r="K14" s="5">
        <f>COMBIN(H15,H16)</f>
        <v>6</v>
      </c>
    </row>
    <row r="15" spans="7:11">
      <c r="G15" s="5" t="s">
        <v>89</v>
      </c>
      <c r="H15" s="5">
        <v>4</v>
      </c>
      <c r="J15" s="17" t="s">
        <v>90</v>
      </c>
      <c r="K15" s="5">
        <f>H13-H15</f>
        <v>96</v>
      </c>
    </row>
    <row r="16" spans="7:11">
      <c r="G16" s="5" t="s">
        <v>91</v>
      </c>
      <c r="H16" s="5">
        <v>2</v>
      </c>
      <c r="J16" s="17" t="s">
        <v>92</v>
      </c>
      <c r="K16" s="5">
        <f>H14-H16</f>
        <v>7</v>
      </c>
    </row>
    <row r="17" spans="10:11">
      <c r="J17" s="17" t="s">
        <v>93</v>
      </c>
      <c r="K17" s="5">
        <f>COMBIN(K15,K16)</f>
        <v>11919192480</v>
      </c>
    </row>
    <row r="18" spans="10:11">
      <c r="J18" s="5" t="s">
        <v>94</v>
      </c>
      <c r="K18" s="5">
        <f>COMBIN(H13,H14)</f>
        <v>1902231808400</v>
      </c>
    </row>
    <row r="19" spans="7:8">
      <c r="G19" s="5" t="s">
        <v>95</v>
      </c>
      <c r="H19" s="5">
        <f>H15/H13</f>
        <v>0.04</v>
      </c>
    </row>
    <row r="20" spans="7:8">
      <c r="G20" s="5" t="s">
        <v>96</v>
      </c>
      <c r="H20" s="5">
        <f>1-H19</f>
        <v>0.96</v>
      </c>
    </row>
    <row r="21" spans="7:8">
      <c r="G21" s="5" t="s">
        <v>97</v>
      </c>
      <c r="H21" s="5">
        <f>COMBIN(H14,H16)</f>
        <v>36</v>
      </c>
    </row>
    <row r="22" spans="7:8">
      <c r="G22" s="5" t="s">
        <v>98</v>
      </c>
      <c r="H22" s="5">
        <f>POWER(H19,H16)</f>
        <v>0.0016</v>
      </c>
    </row>
    <row r="23" spans="7:8">
      <c r="G23" s="5" t="s">
        <v>99</v>
      </c>
      <c r="H23" s="5">
        <f>POWER(H20,H14-H16)</f>
        <v>0.75144747810816</v>
      </c>
    </row>
    <row r="24" spans="8:8">
      <c r="H24" s="5">
        <f>H21*H22*H23</f>
        <v>0.04328337473903</v>
      </c>
    </row>
    <row r="25" spans="8:8">
      <c r="H25" s="5">
        <f>BINOMDIST(H16,H14,H19,0)</f>
        <v>0.04328337473903</v>
      </c>
    </row>
  </sheetData>
  <mergeCells count="1">
    <mergeCell ref="B4:M4"/>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L27"/>
  <sheetViews>
    <sheetView workbookViewId="0">
      <selection activeCell="H12" sqref="H12"/>
    </sheetView>
  </sheetViews>
  <sheetFormatPr defaultColWidth="9" defaultRowHeight="14.25"/>
  <cols>
    <col min="1" max="2" width="9" style="5"/>
    <col min="3" max="3" width="9.625" style="5" customWidth="1"/>
    <col min="4" max="4" width="10" style="5" customWidth="1"/>
    <col min="5" max="5" width="10.75" style="5" customWidth="1"/>
    <col min="6" max="6" width="10.125" style="5" customWidth="1"/>
    <col min="7" max="7" width="11.125" style="5" customWidth="1"/>
    <col min="8" max="9" width="8.5" style="5" customWidth="1"/>
    <col min="10" max="10" width="9" style="5"/>
    <col min="11" max="11" width="12.625" style="5"/>
    <col min="12" max="16384" width="9" style="5"/>
  </cols>
  <sheetData>
    <row r="2" spans="2:2">
      <c r="B2" s="5" t="s">
        <v>100</v>
      </c>
    </row>
    <row r="4" ht="45" customHeight="1" spans="2:12">
      <c r="B4" s="6" t="s">
        <v>101</v>
      </c>
      <c r="C4" s="6"/>
      <c r="D4" s="6"/>
      <c r="E4" s="6"/>
      <c r="F4" s="6"/>
      <c r="G4" s="6"/>
      <c r="H4" s="6"/>
      <c r="I4" s="6"/>
      <c r="J4" s="6"/>
      <c r="K4" s="6"/>
      <c r="L4" s="6"/>
    </row>
    <row r="6" spans="2:6">
      <c r="B6" s="5" t="s">
        <v>102</v>
      </c>
      <c r="E6" s="5" t="s">
        <v>103</v>
      </c>
      <c r="F6" s="7">
        <f>POISSON(10,2,0)</f>
        <v>3.81898506487796e-5</v>
      </c>
    </row>
    <row r="7" spans="2:6">
      <c r="B7" s="5" t="s">
        <v>104</v>
      </c>
      <c r="E7" s="5" t="s">
        <v>105</v>
      </c>
      <c r="F7" s="8">
        <f>1-D20</f>
        <v>0.00109671896785857</v>
      </c>
    </row>
    <row r="8" spans="2:6">
      <c r="B8" s="5" t="s">
        <v>106</v>
      </c>
      <c r="E8" s="5" t="s">
        <v>107</v>
      </c>
      <c r="F8" s="8">
        <f>POISSON(12,2,1)</f>
        <v>0.999999792653042</v>
      </c>
    </row>
    <row r="9" spans="2:8">
      <c r="B9" s="5" t="s">
        <v>108</v>
      </c>
      <c r="E9" s="5" t="s">
        <v>109</v>
      </c>
      <c r="F9" s="8">
        <f>SUM(C18:C22)</f>
        <v>0.0526065192686939</v>
      </c>
      <c r="G9" s="8"/>
      <c r="H9" s="9"/>
    </row>
    <row r="10" spans="2:2">
      <c r="B10" s="5" t="s">
        <v>110</v>
      </c>
    </row>
    <row r="12" spans="2:4">
      <c r="B12" s="10" t="s">
        <v>46</v>
      </c>
      <c r="C12" s="10" t="s">
        <v>76</v>
      </c>
      <c r="D12" s="10" t="s">
        <v>77</v>
      </c>
    </row>
    <row r="13" spans="2:5">
      <c r="B13" s="11">
        <v>0</v>
      </c>
      <c r="C13" s="12">
        <f>POISSON(B13,$C$27,0)</f>
        <v>0.135335283236613</v>
      </c>
      <c r="D13" s="13">
        <f>C13</f>
        <v>0.135335283236613</v>
      </c>
      <c r="E13" s="14"/>
    </row>
    <row r="14" spans="2:5">
      <c r="B14" s="11">
        <v>1</v>
      </c>
      <c r="C14" s="12">
        <f t="shared" ref="C14:C23" si="0">POISSON(B14,$C$27,0)</f>
        <v>0.270670566473225</v>
      </c>
      <c r="D14" s="13">
        <f>C14+D13</f>
        <v>0.406005849709838</v>
      </c>
      <c r="E14" s="14"/>
    </row>
    <row r="15" spans="2:5">
      <c r="B15" s="11">
        <v>2</v>
      </c>
      <c r="C15" s="12">
        <f t="shared" si="0"/>
        <v>0.270670566473225</v>
      </c>
      <c r="D15" s="13">
        <f t="shared" ref="D15:D23" si="1">C15+D14</f>
        <v>0.676676416183064</v>
      </c>
      <c r="E15" s="14"/>
    </row>
    <row r="16" spans="2:5">
      <c r="B16" s="11">
        <v>3</v>
      </c>
      <c r="C16" s="12">
        <f t="shared" si="0"/>
        <v>0.180447044315484</v>
      </c>
      <c r="D16" s="13">
        <f t="shared" si="1"/>
        <v>0.857123460498547</v>
      </c>
      <c r="E16" s="14"/>
    </row>
    <row r="17" spans="2:5">
      <c r="B17" s="11">
        <v>4</v>
      </c>
      <c r="C17" s="12">
        <f t="shared" si="0"/>
        <v>0.0902235221577418</v>
      </c>
      <c r="D17" s="13">
        <f t="shared" si="1"/>
        <v>0.947346982656289</v>
      </c>
      <c r="E17" s="14"/>
    </row>
    <row r="18" spans="2:5">
      <c r="B18" s="11">
        <v>5</v>
      </c>
      <c r="C18" s="12">
        <f t="shared" si="0"/>
        <v>0.0360894088630967</v>
      </c>
      <c r="D18" s="13">
        <f t="shared" si="1"/>
        <v>0.983436391519386</v>
      </c>
      <c r="E18" s="14"/>
    </row>
    <row r="19" spans="2:5">
      <c r="B19" s="11">
        <v>6</v>
      </c>
      <c r="C19" s="12">
        <f t="shared" si="0"/>
        <v>0.0120298029543656</v>
      </c>
      <c r="D19" s="13">
        <f t="shared" si="1"/>
        <v>0.995466194473751</v>
      </c>
      <c r="E19" s="14"/>
    </row>
    <row r="20" spans="2:5">
      <c r="B20" s="11">
        <v>7</v>
      </c>
      <c r="C20" s="12">
        <f t="shared" si="0"/>
        <v>0.00343708655839016</v>
      </c>
      <c r="D20" s="13">
        <f t="shared" si="1"/>
        <v>0.998903281032141</v>
      </c>
      <c r="E20" s="14"/>
    </row>
    <row r="21" spans="2:5">
      <c r="B21" s="11">
        <v>8</v>
      </c>
      <c r="C21" s="12">
        <f t="shared" si="0"/>
        <v>0.000859271639597541</v>
      </c>
      <c r="D21" s="13">
        <f t="shared" si="1"/>
        <v>0.999762552671739</v>
      </c>
      <c r="E21" s="14"/>
    </row>
    <row r="22" spans="2:5">
      <c r="B22" s="11">
        <v>9</v>
      </c>
      <c r="C22" s="12">
        <f t="shared" si="0"/>
        <v>0.000190949253243898</v>
      </c>
      <c r="D22" s="13">
        <f t="shared" si="1"/>
        <v>0.999953501924983</v>
      </c>
      <c r="E22" s="14"/>
    </row>
    <row r="23" spans="2:6">
      <c r="B23" s="11">
        <v>10</v>
      </c>
      <c r="C23" s="12">
        <f>1-D22</f>
        <v>4.64980750171096e-5</v>
      </c>
      <c r="D23" s="13">
        <f t="shared" si="1"/>
        <v>1</v>
      </c>
      <c r="E23" s="14"/>
      <c r="F23" s="8"/>
    </row>
    <row r="24" spans="2:4">
      <c r="B24" s="11"/>
      <c r="C24" s="15">
        <f>SUM(C13:C23)</f>
        <v>1</v>
      </c>
      <c r="D24" s="11"/>
    </row>
    <row r="26" spans="2:2">
      <c r="B26" s="5" t="s">
        <v>87</v>
      </c>
    </row>
    <row r="27" spans="2:3">
      <c r="B27" s="5" t="s">
        <v>111</v>
      </c>
      <c r="C27" s="5">
        <v>2</v>
      </c>
    </row>
  </sheetData>
  <mergeCells count="1">
    <mergeCell ref="B4:L4"/>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N57"/>
  <sheetViews>
    <sheetView tabSelected="1" topLeftCell="A25" workbookViewId="0">
      <selection activeCell="F57" sqref="F57"/>
    </sheetView>
  </sheetViews>
  <sheetFormatPr defaultColWidth="9" defaultRowHeight="14.25"/>
  <cols>
    <col min="2" max="2" width="10.875" customWidth="1"/>
    <col min="3" max="3" width="9.125" customWidth="1"/>
    <col min="4" max="4" width="13.75"/>
    <col min="5" max="6" width="12.625"/>
    <col min="8" max="8" width="13.75"/>
  </cols>
  <sheetData>
    <row r="2" ht="64" customHeight="1" spans="2:14">
      <c r="B2" s="1" t="s">
        <v>112</v>
      </c>
      <c r="C2" s="1"/>
      <c r="D2" s="1"/>
      <c r="E2" s="1"/>
      <c r="F2" s="1"/>
      <c r="G2" s="1"/>
      <c r="H2" s="1"/>
      <c r="I2" s="1"/>
      <c r="J2" s="1"/>
      <c r="K2" s="1"/>
      <c r="L2" s="1"/>
      <c r="M2" s="1"/>
      <c r="N2" s="1"/>
    </row>
    <row r="4" spans="2:14">
      <c r="B4" s="2" t="s">
        <v>46</v>
      </c>
      <c r="C4" s="2">
        <v>0</v>
      </c>
      <c r="D4" s="2">
        <f>C4+6</f>
        <v>6</v>
      </c>
      <c r="E4" s="2">
        <f t="shared" ref="E4:M4" si="0">D4+6</f>
        <v>12</v>
      </c>
      <c r="F4" s="2">
        <f t="shared" si="0"/>
        <v>18</v>
      </c>
      <c r="G4" s="2">
        <f t="shared" si="0"/>
        <v>24</v>
      </c>
      <c r="H4" s="2">
        <f t="shared" si="0"/>
        <v>30</v>
      </c>
      <c r="I4" s="2">
        <f t="shared" si="0"/>
        <v>36</v>
      </c>
      <c r="J4" s="2">
        <f t="shared" si="0"/>
        <v>42</v>
      </c>
      <c r="K4" s="2">
        <f t="shared" si="0"/>
        <v>48</v>
      </c>
      <c r="L4" s="2">
        <f t="shared" si="0"/>
        <v>54</v>
      </c>
      <c r="M4" s="2">
        <f t="shared" si="0"/>
        <v>60</v>
      </c>
      <c r="N4" s="2" t="s">
        <v>113</v>
      </c>
    </row>
    <row r="5" spans="2:14">
      <c r="B5" s="2" t="s">
        <v>65</v>
      </c>
      <c r="C5" s="3">
        <f>1/360</f>
        <v>0.00277777777777778</v>
      </c>
      <c r="D5" s="3">
        <f t="shared" ref="D5:M5" si="1">1/360</f>
        <v>0.00277777777777778</v>
      </c>
      <c r="E5" s="3">
        <f t="shared" si="1"/>
        <v>0.00277777777777778</v>
      </c>
      <c r="F5" s="3">
        <f t="shared" si="1"/>
        <v>0.00277777777777778</v>
      </c>
      <c r="G5" s="3">
        <f t="shared" si="1"/>
        <v>0.00277777777777778</v>
      </c>
      <c r="H5" s="3">
        <f t="shared" si="1"/>
        <v>0.00277777777777778</v>
      </c>
      <c r="I5" s="3">
        <f t="shared" si="1"/>
        <v>0.00277777777777778</v>
      </c>
      <c r="J5" s="3">
        <f t="shared" si="1"/>
        <v>0.00277777777777778</v>
      </c>
      <c r="K5" s="3">
        <f t="shared" si="1"/>
        <v>0.00277777777777778</v>
      </c>
      <c r="L5" s="3">
        <f t="shared" si="1"/>
        <v>0.00277777777777778</v>
      </c>
      <c r="M5" s="3">
        <f t="shared" si="1"/>
        <v>0.00277777777777778</v>
      </c>
      <c r="N5" s="2" t="s">
        <v>114</v>
      </c>
    </row>
    <row r="8" ht="39" customHeight="1" spans="2:14">
      <c r="B8" s="1" t="s">
        <v>115</v>
      </c>
      <c r="C8" s="1"/>
      <c r="D8" s="1"/>
      <c r="E8" s="1"/>
      <c r="F8" s="1"/>
      <c r="G8" s="1"/>
      <c r="H8" s="1"/>
      <c r="I8" s="1"/>
      <c r="J8" s="1"/>
      <c r="K8" s="1"/>
      <c r="L8" s="1"/>
      <c r="M8" s="1"/>
      <c r="N8" s="1"/>
    </row>
    <row r="10" spans="2:2">
      <c r="B10" t="s">
        <v>116</v>
      </c>
    </row>
    <row r="11" spans="2:2">
      <c r="B11" t="s">
        <v>117</v>
      </c>
    </row>
    <row r="13" spans="2:2">
      <c r="B13" t="s">
        <v>118</v>
      </c>
    </row>
    <row r="15" spans="2:3">
      <c r="B15" t="s">
        <v>66</v>
      </c>
      <c r="C15">
        <f>(360+0)/2</f>
        <v>180</v>
      </c>
    </row>
    <row r="16" spans="2:3">
      <c r="B16" t="s">
        <v>68</v>
      </c>
      <c r="C16">
        <f>POWER(360-0,2)/12</f>
        <v>10800</v>
      </c>
    </row>
    <row r="19" spans="2:2">
      <c r="B19" t="s">
        <v>119</v>
      </c>
    </row>
    <row r="22" spans="2:3">
      <c r="B22" t="s">
        <v>120</v>
      </c>
      <c r="C22">
        <f>1/500</f>
        <v>0.002</v>
      </c>
    </row>
    <row r="24" spans="2:3">
      <c r="B24" t="s">
        <v>66</v>
      </c>
      <c r="C24">
        <f>1/C22</f>
        <v>500</v>
      </c>
    </row>
    <row r="25" spans="2:3">
      <c r="B25" t="s">
        <v>68</v>
      </c>
      <c r="C25">
        <f>C24*C24</f>
        <v>250000</v>
      </c>
    </row>
    <row r="27" spans="2:2">
      <c r="B27" s="4" t="s">
        <v>121</v>
      </c>
    </row>
    <row r="29" spans="2:3">
      <c r="B29" t="s">
        <v>122</v>
      </c>
      <c r="C29">
        <f>1-EXPONDIST(500,1/500,1)</f>
        <v>0.367879441171442</v>
      </c>
    </row>
    <row r="31" spans="2:2">
      <c r="B31" t="s">
        <v>123</v>
      </c>
    </row>
    <row r="33" spans="2:2">
      <c r="B33" t="s">
        <v>124</v>
      </c>
    </row>
    <row r="35" spans="2:8">
      <c r="B35" t="s">
        <v>125</v>
      </c>
      <c r="C35">
        <f>NORMDIST(1,H35,H36,1)</f>
        <v>0.202328380963643</v>
      </c>
      <c r="G35" t="s">
        <v>126</v>
      </c>
      <c r="H35">
        <v>1.5</v>
      </c>
    </row>
    <row r="36" spans="7:8">
      <c r="G36" t="s">
        <v>127</v>
      </c>
      <c r="H36">
        <v>0.6</v>
      </c>
    </row>
    <row r="37" spans="2:8">
      <c r="B37" t="s">
        <v>128</v>
      </c>
      <c r="C37">
        <f>NORMSDIST(H38)</f>
        <v>0.202328380963643</v>
      </c>
      <c r="G37" t="s">
        <v>91</v>
      </c>
      <c r="H37">
        <v>1</v>
      </c>
    </row>
    <row r="38" spans="7:8">
      <c r="G38" t="s">
        <v>129</v>
      </c>
      <c r="H38">
        <f>(H37-H35)/H36</f>
        <v>-0.833333333333333</v>
      </c>
    </row>
    <row r="40" spans="2:2">
      <c r="B40" t="s">
        <v>130</v>
      </c>
    </row>
    <row r="42" spans="2:5">
      <c r="B42" t="s">
        <v>131</v>
      </c>
      <c r="C42"/>
      <c r="E42">
        <f>NORMDIST(2.5,H35,H36,1)-NORMDIST(0.5,H35,H36,1)</f>
        <v>0.904419295454371</v>
      </c>
    </row>
    <row r="43" spans="7:8">
      <c r="G43" t="s">
        <v>91</v>
      </c>
      <c r="H43">
        <v>2.5</v>
      </c>
    </row>
    <row r="44" spans="7:8">
      <c r="G44" t="s">
        <v>129</v>
      </c>
      <c r="H44">
        <f>(H43-$H$35)/$H$36</f>
        <v>1.66666666666667</v>
      </c>
    </row>
    <row r="45" spans="2:3">
      <c r="B45" t="s">
        <v>132</v>
      </c>
      <c r="C45">
        <f>NORMSDIST(H44)-NORMSDIST(H47)</f>
        <v>0.904419295454371</v>
      </c>
    </row>
    <row r="46" spans="7:8">
      <c r="G46" t="s">
        <v>91</v>
      </c>
      <c r="H46">
        <v>0.5</v>
      </c>
    </row>
    <row r="47" spans="7:8">
      <c r="G47" t="s">
        <v>129</v>
      </c>
      <c r="H47">
        <f>(H46-H35)/H36</f>
        <v>-1.66666666666667</v>
      </c>
    </row>
    <row r="49" spans="2:2">
      <c r="B49" t="s">
        <v>133</v>
      </c>
    </row>
    <row r="51" spans="2:8">
      <c r="B51" t="s">
        <v>134</v>
      </c>
      <c r="C51">
        <f>NORMDIST(1,H35,H36,1)-NORMDIST(0.5,H35,H36,1)</f>
        <v>0.154538028690828</v>
      </c>
      <c r="G51" t="s">
        <v>91</v>
      </c>
      <c r="H51">
        <v>0.5</v>
      </c>
    </row>
    <row r="52" spans="5:8">
      <c r="E52" t="s">
        <v>135</v>
      </c>
      <c r="F52">
        <f>NORMSDIST(H52)</f>
        <v>0.952540318197053</v>
      </c>
      <c r="G52" t="s">
        <v>129</v>
      </c>
      <c r="H52">
        <v>1.67</v>
      </c>
    </row>
    <row r="53" spans="2:2">
      <c r="B53" t="s">
        <v>136</v>
      </c>
    </row>
    <row r="54" spans="7:8">
      <c r="G54" t="s">
        <v>91</v>
      </c>
      <c r="H54">
        <v>1</v>
      </c>
    </row>
    <row r="55" spans="2:8">
      <c r="B55">
        <f>NORMSDIST(H55)-NORMSDIST(H52)</f>
        <v>-0.155809710025121</v>
      </c>
      <c r="E55" t="s">
        <v>137</v>
      </c>
      <c r="F55">
        <f>NORMSDIST(H55)</f>
        <v>0.796730608171932</v>
      </c>
      <c r="G55" t="s">
        <v>129</v>
      </c>
      <c r="H55">
        <v>0.83</v>
      </c>
    </row>
    <row r="57" spans="6:6">
      <c r="F57">
        <f>F52-F55</f>
        <v>0.155809710025121</v>
      </c>
    </row>
  </sheetData>
  <mergeCells count="2">
    <mergeCell ref="B2:N2"/>
    <mergeCell ref="B8:N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Hoja1</vt:lpstr>
      <vt:lpstr>Hoja2</vt:lpstr>
      <vt:lpstr>Hoja3</vt:lpstr>
      <vt:lpstr>Hoja4</vt:lpstr>
      <vt:lpstr>Hoja5</vt:lpstr>
      <vt:lpstr>Hoja6</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Oscar Matto</dc:creator>
  <cp:lastModifiedBy>Felix Oscar</cp:lastModifiedBy>
  <dcterms:created xsi:type="dcterms:W3CDTF">2024-06-07T21:55:00Z</dcterms:created>
  <dcterms:modified xsi:type="dcterms:W3CDTF">2024-06-13T16:48:16Z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48CDC362A74248ADA2284C48E3D28DF8_12</vt:lpwstr>
  </property>
  <property fmtid="{D5CDD505-2E9C-101B-9397-08002B2CF9AE}" pid="3" name="KSOProductBuildVer">
    <vt:lpwstr>3082-12.2.0.17119</vt:lpwstr>
  </property>
</Properties>
</file>