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11460" activeTab="4"/>
  </bookViews>
  <sheets>
    <sheet name="Hoja1" sheetId="1" r:id="rId1"/>
    <sheet name="Hoja2" sheetId="2" r:id="rId2"/>
    <sheet name="Hoja3" sheetId="3" r:id="rId3"/>
    <sheet name="Hoja4" sheetId="4" r:id="rId4"/>
    <sheet name="Hoja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<sst xmlns="http://schemas.openxmlformats.org/spreadsheetml/2006/main" count="192" uniqueCount="130">
  <si>
    <t>Ejercicio 1</t>
  </si>
  <si>
    <t>Hay una urna con 255 boletos para un sorteo. Se extrae uno de ellos, ¿cuál es la probabilidad de que haya salido el boleto número 240?</t>
  </si>
  <si>
    <t>n =</t>
  </si>
  <si>
    <t>E(x) =</t>
  </si>
  <si>
    <t>E^2(X) =</t>
  </si>
  <si>
    <t>SumaCuadrados(1..255) =</t>
  </si>
  <si>
    <t>p(x) =</t>
  </si>
  <si>
    <t>Var(x) =</t>
  </si>
  <si>
    <t>E(X^2) =</t>
  </si>
  <si>
    <t>Como todos tienen la misma probabilidad se utiliza la Distribución Uniforme Discreta</t>
  </si>
  <si>
    <t>Ejercicio 2</t>
  </si>
  <si>
    <t>Se sabe que una máquina produce un 3 % de piezas defectuosas. Elegimos una pieza al azar para comprobar si no presenta defectos. ¿Cómo se distribuye la variable X que vale 1 si la pieza no es defectuosa y 0 si es defectuosa? ¿Cuáles son su media y su varianza?</t>
  </si>
  <si>
    <t>1 - p =</t>
  </si>
  <si>
    <t>p =</t>
  </si>
  <si>
    <t>Como los únicos valores que puede tomar la variable son 0 y 1 es una Distribución de Bernuolli</t>
  </si>
  <si>
    <t>Ejercicio 3</t>
  </si>
  <si>
    <t>A menudo en las grandes ciudades, el funcionamiento de los semáforos y sus posibles fallas, se modela a través de simulación por computadoras de manera de encontrar la mejor solución para evitar accidentes de tránsito. Si una determinada zona de la ciudad cuenta con 15 semáforos, y la probabilidad de que uno falle es de 0,09.</t>
  </si>
  <si>
    <t>a) ¿Cuál es la probabilidad de que fallen 3 semáforos juntos?</t>
  </si>
  <si>
    <t>P(x=3)</t>
  </si>
  <si>
    <t>b) ¿Cuál es la probabilidad de que fallen a lo sumo 2 semáforos?</t>
  </si>
  <si>
    <t>P(x&lt;=2)</t>
  </si>
  <si>
    <t>c) ¿Cual es el número media esperado de semáforos que fallen?</t>
  </si>
  <si>
    <t>d) ¿Cuál es la varianza de la variable?</t>
  </si>
  <si>
    <t>1- p =</t>
  </si>
  <si>
    <t>Los valores de las variables son que falle o no falle, es decir, hay 2 posibilidades. Pero el experimento se repite varias veces, ya que hay 15 semáforos</t>
  </si>
  <si>
    <t>Por lo tanto, es una distribución Binomial</t>
  </si>
  <si>
    <t>x</t>
  </si>
  <si>
    <t>P(X=x)</t>
  </si>
  <si>
    <t>Fx(x)</t>
  </si>
  <si>
    <t>Ejercicio 4</t>
  </si>
  <si>
    <t>Suponga que, para un embarque muy grande de circuitos integrados, la probabilidad de que falle cualquier de ellos es de 0,1. Suponga que se cumplen los supuestos en que se basan las distribuciones binomiales y calcule la probabilidad de que en una muestra aleatoria de 20 falle, como mínimo, 1 chip integrado.</t>
  </si>
  <si>
    <t>(n x)</t>
  </si>
  <si>
    <t>p ^ x</t>
  </si>
  <si>
    <t>(1-p)^(n-x)</t>
  </si>
  <si>
    <t>P(x&gt;=1) = 1 - P(x&lt;1) =</t>
  </si>
  <si>
    <t>P(x&gt;=1) =</t>
  </si>
  <si>
    <t>Ejercicio 5</t>
  </si>
  <si>
    <t>Un auditor del departamento de impuesto sobre la renta, está inspeccionando una muestra de 18 declaraciones de impuestos para una posible auditoría. El contador sabe por experiencia que el 20 % de las declaraciones son incorrectas.</t>
  </si>
  <si>
    <t>a) ¿Cuál es la probabilidad de que se encuentre:</t>
  </si>
  <si>
    <t>i) ninguna declaración incorrecta?</t>
  </si>
  <si>
    <t>P(x=0)</t>
  </si>
  <si>
    <t>ii) 5 declaraciones incorrectas?</t>
  </si>
  <si>
    <t>P(x=5)</t>
  </si>
  <si>
    <t>iii) 2 o más declaraciones incorrectas?</t>
  </si>
  <si>
    <t>P(x&gt;=2)</t>
  </si>
  <si>
    <t>iv) entre 3 y 7 declaraciones incorrectas?</t>
  </si>
  <si>
    <t>P(3&lt;x&lt;7)</t>
  </si>
  <si>
    <t>b) ¿Cuál es el no esperado de declaraciones incorrectas?</t>
  </si>
  <si>
    <t>c) ¿Cuál es el no esperado de declaraciones incorrectas si se revisan 200 de ellas?</t>
  </si>
  <si>
    <t>1-p =</t>
  </si>
  <si>
    <t>La inspección de una declaración no tiene que ver con la otra, y como tiene dos posibilidades.</t>
  </si>
  <si>
    <t>Declaración correcto o incorrecta. La distribución que se sigue es la Binomial</t>
  </si>
  <si>
    <t>Ejercicio 7</t>
  </si>
  <si>
    <t>Las imperfecciones en los tableros de circuitos y los microcircuitos de computadoras se prestan para un análisis estadístico. Un tipo particular de tablero contiene 200 diodos y la probabilidad de que falle alguno es de 0,03.</t>
  </si>
  <si>
    <t>a) ¿Cuál es el número esperado de fallas en los diodos?</t>
  </si>
  <si>
    <t>b) ¿Cuál es la varianza?</t>
  </si>
  <si>
    <t>c) El tablero funciona si no tiene diodos defectuosos, ¿cuál es la probabilidad de que un tablero funcione?</t>
  </si>
  <si>
    <t>P(X=0) =</t>
  </si>
  <si>
    <t>Éxito = falla</t>
  </si>
  <si>
    <t>Fracaso = no falla</t>
  </si>
  <si>
    <t>Distribución Binomial: Ya que el hecho de que falle un diodo es independiente del otro, hay sólo dos posibilidades y varios diodos</t>
  </si>
  <si>
    <t>Ejercicio 8</t>
  </si>
  <si>
    <t>La contaminación constituye un problema en la fabricación de discos de almacenamiento
óptico. El número de partículas de contaminación que ocurren en un disco óptico tiene una
distribución de Poisson y el número promedio de partículas por cm2 de superficie del disco
es de 0,1. El área de un disco bajo estudio es 100.</t>
  </si>
  <si>
    <t>Distribución de Poisson</t>
  </si>
  <si>
    <t>1 cm^2 hay 0,1 particulas</t>
  </si>
  <si>
    <t>Se estudia el área en 100cm^2 osea que hay 10 particulas en promedio</t>
  </si>
  <si>
    <t>lambda</t>
  </si>
  <si>
    <t>a) Encuentre la probabilidad de que ocurran 12 partículas en el área del disco bajo estudio.</t>
  </si>
  <si>
    <t>b) La probabilidad de que ocurran 0 partículas en el área del disco bajo estudio.</t>
  </si>
  <si>
    <t>c) Determine la probabilidad de que 2 o menos partículas ocurran en el área del disco bajo estudio.</t>
  </si>
  <si>
    <t>Ejercicio 9</t>
  </si>
  <si>
    <t>Se supone que el número de clientes que llegan por hora a ciertas instalaciones de servicio automotriz sigue una distribución de Poisson con media λ = 7</t>
  </si>
  <si>
    <t>a) Calcule la probabilidad de que lleguen más de 10 clientes en un periodo de dos horas.</t>
  </si>
  <si>
    <t>P(x&gt;=10) =</t>
  </si>
  <si>
    <t>b) ¿Cuál es el número medio de llegadas durante un periodo de 2 horas?</t>
  </si>
  <si>
    <t>1 hora</t>
  </si>
  <si>
    <t>2 hora</t>
  </si>
  <si>
    <t>P(x&gt;=10)</t>
  </si>
  <si>
    <t>Ejercicio 10</t>
  </si>
  <si>
    <t>Un fabricante de chips de silicio los empaqueta en lotes de 25. El comprador los inspecciona tomando 3 chips y acepta un lote si encuentra menos de 2 chips defectuosos.</t>
  </si>
  <si>
    <t>a) Calcular la probabilidad de que el comprador acepte un lote con 6 chips defectuosos.</t>
  </si>
  <si>
    <t>P(x&lt;2) =</t>
  </si>
  <si>
    <t>b) ¿Cuál es el número esperado y la varianza de chips defectuosos en los 3 inspeccionados?</t>
  </si>
  <si>
    <t>Es un experimento sin reposición con 2 posibilidades, éxito o fracaso. Por lo tanto, es una distribución HiperGeometrica</t>
  </si>
  <si>
    <t>N =</t>
  </si>
  <si>
    <t>Ejercicio 11</t>
  </si>
  <si>
    <t>Lotes con 40 componentes cada uno que contenga 3 o más defectuosos se consideran inaceptables. El procedimiento para obtener muestras del lote consiste en seleccionar 5 componentes al azar y rechazar el lote si se encuentra un componente defectuoso.</t>
  </si>
  <si>
    <t>a) ¿Cuál es la probabilidad de que, en la muestra, se encuentre exactamente un componente defectuoso, si en todo el lote hay 3 defectuosos?</t>
  </si>
  <si>
    <t>b) ¿Cuál es la esperanza de la variable bajo estudio?</t>
  </si>
  <si>
    <t>K =</t>
  </si>
  <si>
    <t>Total</t>
  </si>
  <si>
    <t>P(x=1) =</t>
  </si>
  <si>
    <t>Ejercicio 12</t>
  </si>
  <si>
    <t>De acuerdo con una encuesta de la Administrative Management Society, la mitad de las empresas estadounidenses da a sus empleados 4 semanas de vacaciones después de 15 años de servicio en la empresa. Calcule la probabilidad de que, de 6 empresas encuestadas al azar, el número que da a sus empleados 4 semanas de vacaciones después de 15 años de servicio es:</t>
  </si>
  <si>
    <t>0,5 de las empresas dan</t>
  </si>
  <si>
    <t>4 semanas de vacaciones por</t>
  </si>
  <si>
    <t>15 años de servicio</t>
  </si>
  <si>
    <t>Las posibilidades son de que de o no de 4 semanas de vacaciones por 15 años de servicio</t>
  </si>
  <si>
    <t>Dado una cantidad de empresas que son independientes la distribución es Binomial</t>
  </si>
  <si>
    <t>a) cualquiera entre 2 y 5, inclusive ambos;</t>
  </si>
  <si>
    <t>P(2&lt;=x&lt;=5) =</t>
  </si>
  <si>
    <t>b) menor que 3.</t>
  </si>
  <si>
    <t>P(x&lt;3)=</t>
  </si>
  <si>
    <t>Ejercicio 13</t>
  </si>
  <si>
    <t>Una compañía de seguros garantiza pólizas de seguros individuales contra retrasos aéreos de más de doce horas. Una encuesta ha permitido estimar a lo largo de un año que cada persona tiene una probabilidad de cada de mil de ser víctima de un retraso aéreo que esté cubierto por este tipo de póliza y que la compañía aseguradora podrá vender una media de cuatro mil pólizas al año. Se pide hallar las siguientes probabilidades:</t>
  </si>
  <si>
    <t>a) Que el número de retrasos cubiertos por la póliza no pase de cuatro por año,</t>
  </si>
  <si>
    <t>P(x&lt;=4)</t>
  </si>
  <si>
    <t>b) Número de retrasos esperados por año,</t>
  </si>
  <si>
    <t>E(x)</t>
  </si>
  <si>
    <t>c) Que el número de retrasos sea superior a dos por año,</t>
  </si>
  <si>
    <t>P(x&gt;2)</t>
  </si>
  <si>
    <t>d) Que ocurran doce retrasos por año.</t>
  </si>
  <si>
    <t>P(x=12)</t>
  </si>
  <si>
    <t>Póliza de seguros individuales por retraso aéreo de más de 12 horas</t>
  </si>
  <si>
    <t>En un año la probabilidad es 1 de cada 1000</t>
  </si>
  <si>
    <t>En un año la compañia vende en promedio 4000 pólizas</t>
  </si>
  <si>
    <t>lambda =</t>
  </si>
  <si>
    <t>Ejercicio 14</t>
  </si>
  <si>
    <t>Una empresa grande tiene un sistema de inspección para los lotes de compresores pequeños que compra a los vendedores. Un lote típico contiene 15 compresores. En el sistema de inspección se selecciona una muestra aleatoria de 5 compresores para someterlos a prueba.
Suponga que en el lote de 15 hay 2 defectuosos.</t>
  </si>
  <si>
    <t>a) ¿Cuál es la probabilidad de que en una muestra determinada haya un compresor defectuoso?</t>
  </si>
  <si>
    <t>b) ¿Cuál es la probabilidad de que la inspección descubra los 2 compresores defectuosos?</t>
  </si>
  <si>
    <t>P(x=2) =</t>
  </si>
  <si>
    <t>El experimento puede dar un compresor defectuoso o no defectuoso, además se trabaja con una población conocida y se realiza sin reposición</t>
  </si>
  <si>
    <t>La distribución es HiperGeométrica</t>
  </si>
  <si>
    <t>Ejercicio 15</t>
  </si>
  <si>
    <t>Una fuerza de tareas gubernamental sospecha que algunas fábricas infringen los reglamentos federales contra la contaminación ambiental en lo que se refiere a la descarga de cierto tipo de producto. Veinte empresas están bajo sospecha pero no todas se pueden inspeccionar. Suponga que 3 de las empresas infringen los reglamentos.</t>
  </si>
  <si>
    <t>a) ¿Cuál es la probabilidad de que si se inspeccionan 5 empresas no se encuentre ninguna infracción?</t>
  </si>
  <si>
    <t>P(x=0) =</t>
  </si>
  <si>
    <t>b) ¿Cuál es la probabilidad de que la inspección de 5 empresas descubra a 2 que infringen el reglamento?</t>
  </si>
  <si>
    <t>El experimento puede descubrir o no a una empresa que infrinja los reglamentos, estos no se inspeccionan más de una vez, por lo que es sin reposicón</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</si>
</sst>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00_ "/>
    <numFmt numFmtId="179" formatCode="0.000000000_ "/>
    <numFmt numFmtId="180" formatCode="0.0000_ "/>
  </numFmts>
  <fonts count="21">
    <font>
      <sz val="11"/>
      <color theme="1"/>
      <name val="Calibri"/>
      <charset val="134"/>
      <scheme val="minor"/>
    </font>
    <font>
      <sz val="11"/>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4">
    <xf numFmtId="0" fontId="0" fillId="0" borderId="0" xfId="0">
      <alignment vertical="center"/>
    </xf>
    <xf numFmtId="0" fontId="0" fillId="0" borderId="0" xfId="0" applyAlignment="1">
      <alignment horizontal="left" vertical="center" wrapText="1"/>
    </xf>
    <xf numFmtId="0" fontId="0" fillId="0" borderId="1" xfId="0" applyBorder="1" applyAlignment="1">
      <alignment horizontal="center" vertical="center"/>
    </xf>
    <xf numFmtId="0" fontId="0" fillId="0" borderId="1" xfId="0" applyBorder="1">
      <alignment vertical="center"/>
    </xf>
    <xf numFmtId="0" fontId="0" fillId="0" borderId="1" xfId="0" applyNumberFormat="1" applyBorder="1">
      <alignment vertical="center"/>
    </xf>
    <xf numFmtId="0" fontId="0" fillId="0" borderId="0" xfId="0" applyAlignment="1">
      <alignment horizontal="center" vertical="center"/>
    </xf>
    <xf numFmtId="0" fontId="0" fillId="0" borderId="0" xfId="0" applyNumberFormat="1">
      <alignment vertical="center"/>
    </xf>
    <xf numFmtId="0" fontId="1" fillId="0" borderId="0" xfId="0" applyFont="1">
      <alignment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1" xfId="0" applyFont="1" applyBorder="1" applyAlignment="1">
      <alignment horizontal="center" vertical="center"/>
    </xf>
    <xf numFmtId="0" fontId="1" fillId="0" borderId="1" xfId="0" applyFont="1" applyBorder="1">
      <alignment vertical="center"/>
    </xf>
    <xf numFmtId="0" fontId="1" fillId="0" borderId="1" xfId="0" applyFont="1" applyBorder="1" applyAlignment="1">
      <alignment horizontal="center" vertical="center"/>
    </xf>
    <xf numFmtId="0" fontId="1" fillId="0" borderId="1" xfId="0" applyNumberFormat="1" applyFont="1" applyBorder="1">
      <alignment vertical="center"/>
    </xf>
    <xf numFmtId="0" fontId="1" fillId="0" borderId="0" xfId="0" applyFont="1" applyBorder="1">
      <alignment vertical="center"/>
    </xf>
    <xf numFmtId="0" fontId="1" fillId="0" borderId="0" xfId="0" applyNumberFormat="1" applyFont="1">
      <alignment vertical="center"/>
    </xf>
    <xf numFmtId="0" fontId="1" fillId="0" borderId="0" xfId="0" applyFont="1" applyAlignment="1">
      <alignment horizontal="center" vertical="center"/>
    </xf>
    <xf numFmtId="0" fontId="0" fillId="0" borderId="0" xfId="0" applyAlignment="1">
      <alignment horizontal="center" vertical="center" wrapText="1"/>
    </xf>
    <xf numFmtId="0" fontId="1" fillId="0" borderId="0" xfId="0" applyFont="1">
      <alignment vertical="center"/>
    </xf>
    <xf numFmtId="0" fontId="0" fillId="0" borderId="0" xfId="0" applyAlignment="1">
      <alignment vertical="center" wrapText="1"/>
    </xf>
    <xf numFmtId="0" fontId="1" fillId="0" borderId="0" xfId="0" applyFont="1" applyAlignment="1">
      <alignment vertical="center" wrapText="1"/>
    </xf>
    <xf numFmtId="178" fontId="0" fillId="0" borderId="1" xfId="0" applyNumberFormat="1" applyBorder="1">
      <alignment vertical="center"/>
    </xf>
    <xf numFmtId="179" fontId="0" fillId="0" borderId="0" xfId="0" applyNumberFormat="1">
      <alignment vertical="center"/>
    </xf>
    <xf numFmtId="180" fontId="0" fillId="0" borderId="0" xfId="0" applyNumberFormat="1">
      <alignment vertical="center"/>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261"/>
  <sheetViews>
    <sheetView workbookViewId="0">
      <selection activeCell="I27" sqref="I27"/>
    </sheetView>
  </sheetViews>
  <sheetFormatPr defaultColWidth="9.14285714285714" defaultRowHeight="15"/>
  <cols>
    <col min="2" max="2" width="10.1428571428571" customWidth="1"/>
    <col min="3" max="3" width="12.8571428571429"/>
    <col min="4" max="4" width="16.4285714285714" customWidth="1"/>
    <col min="5" max="5" width="12.8571428571429"/>
    <col min="8" max="9" width="12.8571428571429"/>
    <col min="11" max="11" width="12.8571428571429"/>
    <col min="12" max="12" width="14.4285714285714" customWidth="1"/>
    <col min="13" max="13" width="9.57142857142857"/>
  </cols>
  <sheetData>
    <row r="2" spans="2:2">
      <c r="B2" t="s">
        <v>0</v>
      </c>
    </row>
    <row r="3" spans="2:2">
      <c r="B3" t="s">
        <v>1</v>
      </c>
    </row>
    <row r="5" spans="2:13">
      <c r="B5" t="s">
        <v>2</v>
      </c>
      <c r="C5">
        <v>255</v>
      </c>
      <c r="E5" t="s">
        <v>3</v>
      </c>
      <c r="F5">
        <f>256/2</f>
        <v>128</v>
      </c>
      <c r="H5" t="s">
        <v>4</v>
      </c>
      <c r="I5">
        <f>F5*F5</f>
        <v>16384</v>
      </c>
      <c r="K5" t="s">
        <v>5</v>
      </c>
      <c r="M5">
        <f>(C5*(C5+1)*(2*C5+1))/6</f>
        <v>5559680</v>
      </c>
    </row>
    <row r="6" spans="2:9">
      <c r="B6" t="s">
        <v>6</v>
      </c>
      <c r="C6">
        <f>1/C5</f>
        <v>0.00392156862745098</v>
      </c>
      <c r="E6" t="s">
        <v>7</v>
      </c>
      <c r="F6">
        <f>I6-I5</f>
        <v>5418.66666666667</v>
      </c>
      <c r="H6" t="s">
        <v>8</v>
      </c>
      <c r="I6">
        <f>M5/C5</f>
        <v>21802.6666666667</v>
      </c>
    </row>
    <row r="8" spans="2:2">
      <c r="B8" t="s">
        <v>9</v>
      </c>
    </row>
    <row r="10" spans="2:2">
      <c r="B10" t="s">
        <v>10</v>
      </c>
    </row>
    <row r="11" ht="42" customHeight="1" spans="2:12">
      <c r="B11" s="17" t="s">
        <v>11</v>
      </c>
      <c r="C11" s="17"/>
      <c r="D11" s="17"/>
      <c r="E11" s="17"/>
      <c r="F11" s="17"/>
      <c r="G11" s="17"/>
      <c r="H11" s="17"/>
      <c r="I11" s="17"/>
      <c r="J11" s="17"/>
      <c r="K11" s="17"/>
      <c r="L11" s="17"/>
    </row>
    <row r="13" spans="2:4">
      <c r="B13" t="s">
        <v>12</v>
      </c>
      <c r="C13">
        <f>3/100</f>
        <v>0.03</v>
      </c>
      <c r="D13">
        <v>0</v>
      </c>
    </row>
    <row r="14" spans="2:4">
      <c r="B14" t="s">
        <v>13</v>
      </c>
      <c r="C14">
        <f>1-C13</f>
        <v>0.97</v>
      </c>
      <c r="D14">
        <v>1</v>
      </c>
    </row>
    <row r="16" spans="2:2">
      <c r="B16" t="s">
        <v>14</v>
      </c>
    </row>
    <row r="18" spans="2:3">
      <c r="B18" t="s">
        <v>3</v>
      </c>
      <c r="C18">
        <f>C14</f>
        <v>0.97</v>
      </c>
    </row>
    <row r="19" spans="2:3">
      <c r="B19" t="s">
        <v>7</v>
      </c>
      <c r="C19">
        <f>C13*C14</f>
        <v>0.0291</v>
      </c>
    </row>
    <row r="21" spans="2:2">
      <c r="B21" t="s">
        <v>15</v>
      </c>
    </row>
    <row r="22" ht="56" customHeight="1" spans="2:11">
      <c r="B22" s="1" t="s">
        <v>16</v>
      </c>
      <c r="C22" s="1"/>
      <c r="D22" s="1"/>
      <c r="E22" s="1"/>
      <c r="F22" s="1"/>
      <c r="G22" s="1"/>
      <c r="H22" s="1"/>
      <c r="I22" s="1"/>
      <c r="J22" s="1"/>
      <c r="K22" s="1"/>
    </row>
    <row r="24" spans="2:9">
      <c r="B24" t="s">
        <v>17</v>
      </c>
      <c r="H24" t="s">
        <v>18</v>
      </c>
      <c r="I24">
        <f>C39</f>
        <v>0.106963506797656</v>
      </c>
    </row>
    <row r="25" spans="2:9">
      <c r="B25" t="s">
        <v>19</v>
      </c>
      <c r="H25" t="s">
        <v>20</v>
      </c>
      <c r="I25" s="22">
        <f>D38</f>
        <v>0.853096325408683</v>
      </c>
    </row>
    <row r="26" spans="2:9">
      <c r="B26" t="s">
        <v>21</v>
      </c>
      <c r="H26" t="s">
        <v>3</v>
      </c>
      <c r="I26">
        <f>C30*C29</f>
        <v>1.35</v>
      </c>
    </row>
    <row r="27" spans="2:9">
      <c r="B27" t="s">
        <v>22</v>
      </c>
      <c r="H27" t="s">
        <v>7</v>
      </c>
      <c r="I27">
        <f>C30*C29*F29</f>
        <v>1.2285</v>
      </c>
    </row>
    <row r="29" spans="2:6">
      <c r="B29" t="s">
        <v>13</v>
      </c>
      <c r="C29">
        <f>9/100</f>
        <v>0.09</v>
      </c>
      <c r="E29" t="s">
        <v>23</v>
      </c>
      <c r="F29">
        <f>1-C29</f>
        <v>0.91</v>
      </c>
    </row>
    <row r="30" spans="2:3">
      <c r="B30" t="s">
        <v>2</v>
      </c>
      <c r="C30">
        <v>15</v>
      </c>
    </row>
    <row r="32" spans="2:2">
      <c r="B32" t="s">
        <v>24</v>
      </c>
    </row>
    <row r="33" spans="2:2">
      <c r="B33" t="s">
        <v>25</v>
      </c>
    </row>
    <row r="35" spans="2:4">
      <c r="B35" s="5" t="s">
        <v>26</v>
      </c>
      <c r="C35" t="s">
        <v>27</v>
      </c>
      <c r="D35" t="s">
        <v>28</v>
      </c>
    </row>
    <row r="36" spans="2:4">
      <c r="B36">
        <v>0</v>
      </c>
      <c r="C36">
        <f>BINOMDIST(B36,15,$C$29,0)</f>
        <v>0.243008175525758</v>
      </c>
      <c r="D36" s="22">
        <f>BINOMDIST(B36,15,$C$29,1)</f>
        <v>0.243008175525758</v>
      </c>
    </row>
    <row r="37" spans="2:4">
      <c r="B37">
        <v>1</v>
      </c>
      <c r="C37">
        <f>BINOMDIST(B37,15,$C$29,0)</f>
        <v>0.360506634021728</v>
      </c>
      <c r="D37" s="22">
        <f t="shared" ref="D37:D51" si="0">BINOMDIST(B37,15,$C$29,1)</f>
        <v>0.603514809547486</v>
      </c>
    </row>
    <row r="38" spans="2:4">
      <c r="B38">
        <v>2</v>
      </c>
      <c r="C38">
        <f t="shared" ref="C38:C51" si="1">BINOMDIST(B38,15,$C$29,0)</f>
        <v>0.249581515861196</v>
      </c>
      <c r="D38" s="22">
        <f t="shared" si="0"/>
        <v>0.853096325408683</v>
      </c>
    </row>
    <row r="39" spans="2:4">
      <c r="B39">
        <v>3</v>
      </c>
      <c r="C39">
        <f t="shared" si="1"/>
        <v>0.106963506797656</v>
      </c>
      <c r="D39" s="22">
        <f t="shared" si="0"/>
        <v>0.960059832206338</v>
      </c>
    </row>
    <row r="40" spans="2:4">
      <c r="B40">
        <f>B39+1</f>
        <v>4</v>
      </c>
      <c r="C40">
        <f t="shared" si="1"/>
        <v>0.0317364250938099</v>
      </c>
      <c r="D40" s="22">
        <f t="shared" si="0"/>
        <v>0.991796257300148</v>
      </c>
    </row>
    <row r="41" spans="2:4">
      <c r="B41">
        <f t="shared" ref="B41:B50" si="2">B40+1</f>
        <v>5</v>
      </c>
      <c r="C41">
        <f t="shared" si="1"/>
        <v>0.00690528809733446</v>
      </c>
      <c r="D41" s="22">
        <f t="shared" si="0"/>
        <v>0.998701545397482</v>
      </c>
    </row>
    <row r="42" spans="2:4">
      <c r="B42">
        <f t="shared" si="2"/>
        <v>6</v>
      </c>
      <c r="C42">
        <f t="shared" si="1"/>
        <v>0.00113823430175843</v>
      </c>
      <c r="D42" s="22">
        <f t="shared" si="0"/>
        <v>0.999839779699241</v>
      </c>
    </row>
    <row r="43" spans="2:4">
      <c r="B43">
        <f t="shared" si="2"/>
        <v>7</v>
      </c>
      <c r="C43">
        <f t="shared" si="1"/>
        <v>0.000144736229893929</v>
      </c>
      <c r="D43" s="22">
        <f t="shared" si="0"/>
        <v>0.999984515929135</v>
      </c>
    </row>
    <row r="44" spans="2:4">
      <c r="B44">
        <f t="shared" si="2"/>
        <v>8</v>
      </c>
      <c r="C44">
        <f t="shared" si="1"/>
        <v>1.43145721873117e-5</v>
      </c>
      <c r="D44" s="22">
        <f t="shared" si="0"/>
        <v>0.999998830501322</v>
      </c>
    </row>
    <row r="45" spans="2:4">
      <c r="B45">
        <f t="shared" si="2"/>
        <v>9</v>
      </c>
      <c r="C45">
        <f t="shared" si="1"/>
        <v>1.10112093748551e-6</v>
      </c>
      <c r="D45" s="22">
        <f t="shared" si="0"/>
        <v>0.99999993162226</v>
      </c>
    </row>
    <row r="46" spans="2:4">
      <c r="B46">
        <f t="shared" si="2"/>
        <v>10</v>
      </c>
      <c r="C46">
        <f t="shared" si="1"/>
        <v>6.53412424441952e-8</v>
      </c>
      <c r="D46" s="22">
        <f t="shared" si="0"/>
        <v>0.999999996963502</v>
      </c>
    </row>
    <row r="47" spans="2:5">
      <c r="B47">
        <f t="shared" si="2"/>
        <v>11</v>
      </c>
      <c r="C47">
        <f t="shared" si="1"/>
        <v>2.93741849149729e-9</v>
      </c>
      <c r="D47" s="22">
        <f t="shared" si="0"/>
        <v>0.99999999990092</v>
      </c>
      <c r="E47" s="23"/>
    </row>
    <row r="48" spans="2:4">
      <c r="B48">
        <f t="shared" si="2"/>
        <v>12</v>
      </c>
      <c r="C48">
        <f t="shared" si="1"/>
        <v>9.68379722471634e-11</v>
      </c>
      <c r="D48" s="22">
        <f t="shared" si="0"/>
        <v>0.999999999997758</v>
      </c>
    </row>
    <row r="49" spans="2:4">
      <c r="B49">
        <f t="shared" si="2"/>
        <v>13</v>
      </c>
      <c r="C49">
        <f t="shared" si="1"/>
        <v>2.21016504706121e-12</v>
      </c>
      <c r="D49" s="22">
        <f t="shared" si="0"/>
        <v>0.999999999999969</v>
      </c>
    </row>
    <row r="50" spans="2:4">
      <c r="B50">
        <f t="shared" si="2"/>
        <v>14</v>
      </c>
      <c r="C50">
        <f t="shared" si="1"/>
        <v>3.12268217010218e-14</v>
      </c>
      <c r="D50" s="22">
        <f t="shared" si="0"/>
        <v>1</v>
      </c>
    </row>
    <row r="51" spans="2:4">
      <c r="B51">
        <f>B50+1</f>
        <v>15</v>
      </c>
      <c r="C51">
        <f t="shared" si="1"/>
        <v>2.05891132094648e-16</v>
      </c>
      <c r="D51" s="22">
        <f t="shared" si="0"/>
        <v>1</v>
      </c>
    </row>
    <row r="52" spans="3:3">
      <c r="C52" s="6">
        <f>SUM(C36:C51)</f>
        <v>1</v>
      </c>
    </row>
    <row r="261" spans="15:16">
      <c r="O261" s="6"/>
      <c r="P261" s="6"/>
    </row>
  </sheetData>
  <mergeCells count="2">
    <mergeCell ref="B11:L11"/>
    <mergeCell ref="B22:K2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O68"/>
  <sheetViews>
    <sheetView topLeftCell="A28" workbookViewId="0">
      <selection activeCell="H57" sqref="H57"/>
    </sheetView>
  </sheetViews>
  <sheetFormatPr defaultColWidth="9.14285714285714" defaultRowHeight="15"/>
  <cols>
    <col min="3" max="3" width="10.4285714285714" customWidth="1"/>
    <col min="4" max="4" width="9.14285714285714" customWidth="1"/>
    <col min="7" max="11" width="12.8571428571429"/>
    <col min="12" max="12" width="10.4285714285714" customWidth="1"/>
    <col min="13" max="13" width="10.8571428571429" customWidth="1"/>
    <col min="14" max="15" width="12.8571428571429"/>
  </cols>
  <sheetData>
    <row r="2" spans="2:2">
      <c r="B2" t="s">
        <v>29</v>
      </c>
    </row>
    <row r="3" ht="54" customHeight="1" spans="2:14">
      <c r="B3" s="1" t="s">
        <v>30</v>
      </c>
      <c r="C3" s="1"/>
      <c r="D3" s="1"/>
      <c r="E3" s="1"/>
      <c r="F3" s="1"/>
      <c r="G3" s="1"/>
      <c r="H3" s="1"/>
      <c r="I3" s="1"/>
      <c r="J3" s="1"/>
      <c r="K3" s="1"/>
      <c r="L3" s="1"/>
      <c r="M3" s="1"/>
      <c r="N3" s="1"/>
    </row>
    <row r="6" spans="2:15">
      <c r="B6" s="3" t="s">
        <v>13</v>
      </c>
      <c r="C6" s="3">
        <f>10/100</f>
        <v>0.1</v>
      </c>
      <c r="F6" s="2" t="s">
        <v>26</v>
      </c>
      <c r="G6" s="2" t="s">
        <v>27</v>
      </c>
      <c r="H6" s="3" t="s">
        <v>28</v>
      </c>
      <c r="J6" s="2" t="s">
        <v>26</v>
      </c>
      <c r="K6" s="2" t="s">
        <v>31</v>
      </c>
      <c r="L6" s="2" t="s">
        <v>32</v>
      </c>
      <c r="M6" s="2" t="s">
        <v>33</v>
      </c>
      <c r="N6" s="2" t="str">
        <f>CONCATENATE("P(",J6,")")</f>
        <v>P(x)</v>
      </c>
      <c r="O6" s="3" t="s">
        <v>28</v>
      </c>
    </row>
    <row r="7" spans="2:15">
      <c r="B7" s="3" t="s">
        <v>2</v>
      </c>
      <c r="C7" s="3">
        <v>20</v>
      </c>
      <c r="F7" s="3">
        <v>0</v>
      </c>
      <c r="G7" s="3">
        <f>BINOMDIST(F7,$C$7,$C$6,0)</f>
        <v>0.121576654590569</v>
      </c>
      <c r="H7" s="3">
        <f>BINOMDIST(F7,$C$7,$C$6,1)</f>
        <v>0.121576654590569</v>
      </c>
      <c r="J7" s="3">
        <v>0</v>
      </c>
      <c r="K7" s="3">
        <f>COMBIN($C$7,J7)</f>
        <v>1</v>
      </c>
      <c r="L7" s="3">
        <f>POWER($C$6,J7)</f>
        <v>1</v>
      </c>
      <c r="M7" s="3">
        <f>POWER(1-$C$6,$C$7-J7)</f>
        <v>0.121576654590569</v>
      </c>
      <c r="N7" s="3">
        <f>K7*L7*M7</f>
        <v>0.121576654590569</v>
      </c>
      <c r="O7" s="3">
        <f>N7</f>
        <v>0.121576654590569</v>
      </c>
    </row>
    <row r="8" spans="6:15">
      <c r="F8" s="3">
        <v>1</v>
      </c>
      <c r="G8" s="3">
        <f t="shared" ref="G8:G27" si="0">BINOMDIST(F8,$C$7,$C$6,0)</f>
        <v>0.270170343534598</v>
      </c>
      <c r="H8" s="3">
        <f t="shared" ref="H8:H27" si="1">BINOMDIST(F8,$C$7,$C$6,1)</f>
        <v>0.391746998125168</v>
      </c>
      <c r="J8" s="3">
        <f>J7+1</f>
        <v>1</v>
      </c>
      <c r="K8" s="3">
        <f t="shared" ref="K8:K27" si="2">COMBIN($C$7,J8)</f>
        <v>20</v>
      </c>
      <c r="L8" s="3">
        <f t="shared" ref="L8:L27" si="3">POWER($C$6,J8)</f>
        <v>0.1</v>
      </c>
      <c r="M8" s="3">
        <f t="shared" ref="M8:M27" si="4">POWER(1-$C$6,$C$7-J8)</f>
        <v>0.135085171767299</v>
      </c>
      <c r="N8" s="3">
        <f t="shared" ref="N8:N27" si="5">K8*L8*M8</f>
        <v>0.270170343534599</v>
      </c>
      <c r="O8" s="3">
        <f>N8+O7</f>
        <v>0.391746998125168</v>
      </c>
    </row>
    <row r="9" spans="2:15">
      <c r="B9" t="s">
        <v>34</v>
      </c>
      <c r="C9"/>
      <c r="D9" s="3">
        <f>1-N7</f>
        <v>0.878423345409431</v>
      </c>
      <c r="F9" s="3">
        <v>2</v>
      </c>
      <c r="G9" s="3">
        <f t="shared" si="0"/>
        <v>0.285179807064298</v>
      </c>
      <c r="H9" s="3">
        <f t="shared" si="1"/>
        <v>0.676926805189466</v>
      </c>
      <c r="J9" s="3">
        <f t="shared" ref="J9:J26" si="6">J8+1</f>
        <v>2</v>
      </c>
      <c r="K9" s="3">
        <f t="shared" si="2"/>
        <v>190</v>
      </c>
      <c r="L9" s="3">
        <f t="shared" si="3"/>
        <v>0.01</v>
      </c>
      <c r="M9" s="3">
        <f t="shared" si="4"/>
        <v>0.150094635296999</v>
      </c>
      <c r="N9" s="3">
        <f t="shared" si="5"/>
        <v>0.285179807064299</v>
      </c>
      <c r="O9" s="3">
        <f t="shared" ref="O9:O27" si="7">N9+O8</f>
        <v>0.676926805189466</v>
      </c>
    </row>
    <row r="10" spans="6:15">
      <c r="F10" s="3">
        <v>3</v>
      </c>
      <c r="G10" s="3">
        <f t="shared" si="0"/>
        <v>0.190119871376199</v>
      </c>
      <c r="H10" s="3">
        <f t="shared" si="1"/>
        <v>0.867046676565665</v>
      </c>
      <c r="J10" s="3">
        <f t="shared" si="6"/>
        <v>3</v>
      </c>
      <c r="K10" s="3">
        <f t="shared" si="2"/>
        <v>1140</v>
      </c>
      <c r="L10" s="3">
        <f t="shared" si="3"/>
        <v>0.001</v>
      </c>
      <c r="M10" s="3">
        <f t="shared" si="4"/>
        <v>0.166771816996666</v>
      </c>
      <c r="N10" s="3">
        <f t="shared" si="5"/>
        <v>0.190119871376199</v>
      </c>
      <c r="O10" s="3">
        <f t="shared" si="7"/>
        <v>0.867046676565665</v>
      </c>
    </row>
    <row r="11" spans="2:15">
      <c r="B11" t="s">
        <v>35</v>
      </c>
      <c r="C11" s="21">
        <f>SUM(G8:G27)</f>
        <v>0.878423345409431</v>
      </c>
      <c r="F11" s="3">
        <v>4</v>
      </c>
      <c r="G11" s="3">
        <f t="shared" si="0"/>
        <v>0.0897788281498717</v>
      </c>
      <c r="H11" s="3">
        <f t="shared" si="1"/>
        <v>0.956825504715537</v>
      </c>
      <c r="J11" s="3">
        <f t="shared" si="6"/>
        <v>4</v>
      </c>
      <c r="K11" s="3">
        <f t="shared" si="2"/>
        <v>4845</v>
      </c>
      <c r="L11" s="3">
        <f t="shared" si="3"/>
        <v>0.0001</v>
      </c>
      <c r="M11" s="3">
        <f t="shared" si="4"/>
        <v>0.185302018885184</v>
      </c>
      <c r="N11" s="3">
        <f t="shared" si="5"/>
        <v>0.0897788281498717</v>
      </c>
      <c r="O11" s="3">
        <f t="shared" si="7"/>
        <v>0.956825504715537</v>
      </c>
    </row>
    <row r="12" spans="6:15">
      <c r="F12" s="3">
        <v>5</v>
      </c>
      <c r="G12" s="3">
        <f t="shared" si="0"/>
        <v>0.0319213611199544</v>
      </c>
      <c r="H12" s="3">
        <f t="shared" si="1"/>
        <v>0.988746865835491</v>
      </c>
      <c r="J12" s="3">
        <f t="shared" si="6"/>
        <v>5</v>
      </c>
      <c r="K12" s="3">
        <f t="shared" si="2"/>
        <v>15504</v>
      </c>
      <c r="L12" s="3">
        <f t="shared" si="3"/>
        <v>1e-5</v>
      </c>
      <c r="M12" s="3">
        <f t="shared" si="4"/>
        <v>0.205891132094649</v>
      </c>
      <c r="N12" s="3">
        <f t="shared" si="5"/>
        <v>0.0319213611199544</v>
      </c>
      <c r="O12" s="3">
        <f t="shared" si="7"/>
        <v>0.988746865835491</v>
      </c>
    </row>
    <row r="13" spans="6:15">
      <c r="F13" s="3">
        <v>6</v>
      </c>
      <c r="G13" s="3">
        <f t="shared" si="0"/>
        <v>0.00886704475554287</v>
      </c>
      <c r="H13" s="3">
        <f t="shared" si="1"/>
        <v>0.997613910591034</v>
      </c>
      <c r="J13" s="3">
        <f t="shared" si="6"/>
        <v>6</v>
      </c>
      <c r="K13" s="3">
        <f t="shared" si="2"/>
        <v>38760</v>
      </c>
      <c r="L13" s="3">
        <f t="shared" si="3"/>
        <v>1e-6</v>
      </c>
      <c r="M13" s="3">
        <f t="shared" si="4"/>
        <v>0.22876792454961</v>
      </c>
      <c r="N13" s="3">
        <f t="shared" si="5"/>
        <v>0.00886704475554289</v>
      </c>
      <c r="O13" s="3">
        <f t="shared" si="7"/>
        <v>0.997613910591034</v>
      </c>
    </row>
    <row r="14" spans="6:15">
      <c r="F14" s="3">
        <v>7</v>
      </c>
      <c r="G14" s="3">
        <f t="shared" si="0"/>
        <v>0.00197045439012064</v>
      </c>
      <c r="H14" s="3">
        <f t="shared" si="1"/>
        <v>0.999584364981155</v>
      </c>
      <c r="J14" s="3">
        <f t="shared" si="6"/>
        <v>7</v>
      </c>
      <c r="K14" s="3">
        <f t="shared" si="2"/>
        <v>77520</v>
      </c>
      <c r="L14" s="3">
        <f t="shared" si="3"/>
        <v>1e-7</v>
      </c>
      <c r="M14" s="3">
        <f t="shared" si="4"/>
        <v>0.2541865828329</v>
      </c>
      <c r="N14" s="3">
        <f t="shared" si="5"/>
        <v>0.00197045439012064</v>
      </c>
      <c r="O14" s="3">
        <f t="shared" si="7"/>
        <v>0.999584364981155</v>
      </c>
    </row>
    <row r="15" spans="6:15">
      <c r="F15" s="3">
        <v>8</v>
      </c>
      <c r="G15" s="3">
        <f t="shared" si="0"/>
        <v>0.000355776487105116</v>
      </c>
      <c r="H15" s="3">
        <f t="shared" si="1"/>
        <v>0.99994014146826</v>
      </c>
      <c r="J15" s="3">
        <f t="shared" si="6"/>
        <v>8</v>
      </c>
      <c r="K15" s="3">
        <f t="shared" si="2"/>
        <v>125970</v>
      </c>
      <c r="L15" s="3">
        <f t="shared" si="3"/>
        <v>1e-8</v>
      </c>
      <c r="M15" s="3">
        <f t="shared" si="4"/>
        <v>0.282429536481</v>
      </c>
      <c r="N15" s="3">
        <f t="shared" si="5"/>
        <v>0.000355776487105116</v>
      </c>
      <c r="O15" s="3">
        <f t="shared" si="7"/>
        <v>0.99994014146826</v>
      </c>
    </row>
    <row r="16" spans="6:15">
      <c r="F16" s="3">
        <v>9</v>
      </c>
      <c r="G16" s="3">
        <f t="shared" si="0"/>
        <v>5.27076277192763e-5</v>
      </c>
      <c r="H16" s="3">
        <f t="shared" si="1"/>
        <v>0.999992849095979</v>
      </c>
      <c r="J16" s="3">
        <f t="shared" si="6"/>
        <v>9</v>
      </c>
      <c r="K16" s="3">
        <f t="shared" si="2"/>
        <v>167960</v>
      </c>
      <c r="L16" s="3">
        <f t="shared" si="3"/>
        <v>1e-9</v>
      </c>
      <c r="M16" s="3">
        <f t="shared" si="4"/>
        <v>0.31381059609</v>
      </c>
      <c r="N16" s="3">
        <f t="shared" si="5"/>
        <v>5.27076277192764e-5</v>
      </c>
      <c r="O16" s="3">
        <f t="shared" si="7"/>
        <v>0.999992849095979</v>
      </c>
    </row>
    <row r="17" spans="6:15">
      <c r="F17" s="3">
        <v>10</v>
      </c>
      <c r="G17" s="3">
        <f t="shared" si="0"/>
        <v>6.44204338791156e-6</v>
      </c>
      <c r="H17" s="3">
        <f t="shared" si="1"/>
        <v>0.999999291139367</v>
      </c>
      <c r="J17" s="3">
        <f t="shared" si="6"/>
        <v>10</v>
      </c>
      <c r="K17" s="3">
        <f t="shared" si="2"/>
        <v>184756</v>
      </c>
      <c r="L17" s="3">
        <f t="shared" si="3"/>
        <v>1e-10</v>
      </c>
      <c r="M17" s="3">
        <f t="shared" si="4"/>
        <v>0.3486784401</v>
      </c>
      <c r="N17" s="3">
        <f t="shared" si="5"/>
        <v>6.44204338791157e-6</v>
      </c>
      <c r="O17" s="3">
        <f t="shared" si="7"/>
        <v>0.999999291139367</v>
      </c>
    </row>
    <row r="18" spans="6:15">
      <c r="F18" s="3">
        <v>11</v>
      </c>
      <c r="G18" s="3">
        <f t="shared" si="0"/>
        <v>6.50711453324399e-7</v>
      </c>
      <c r="H18" s="3">
        <f t="shared" si="1"/>
        <v>0.99999994185082</v>
      </c>
      <c r="J18" s="3">
        <f t="shared" si="6"/>
        <v>11</v>
      </c>
      <c r="K18" s="3">
        <f t="shared" si="2"/>
        <v>167960</v>
      </c>
      <c r="L18" s="3">
        <f t="shared" si="3"/>
        <v>1e-11</v>
      </c>
      <c r="M18" s="3">
        <f t="shared" si="4"/>
        <v>0.387420489</v>
      </c>
      <c r="N18" s="3">
        <f t="shared" si="5"/>
        <v>6.507114533244e-7</v>
      </c>
      <c r="O18" s="3">
        <f t="shared" si="7"/>
        <v>0.999999941850821</v>
      </c>
    </row>
    <row r="19" spans="6:15">
      <c r="F19" s="3">
        <v>12</v>
      </c>
      <c r="G19" s="3">
        <f t="shared" si="0"/>
        <v>5.42259544437001e-8</v>
      </c>
      <c r="H19" s="3">
        <f t="shared" si="1"/>
        <v>0.999999996076775</v>
      </c>
      <c r="J19" s="3">
        <f t="shared" si="6"/>
        <v>12</v>
      </c>
      <c r="K19" s="3">
        <f t="shared" si="2"/>
        <v>125970</v>
      </c>
      <c r="L19" s="3">
        <f t="shared" si="3"/>
        <v>1e-12</v>
      </c>
      <c r="M19" s="3">
        <f t="shared" si="4"/>
        <v>0.43046721</v>
      </c>
      <c r="N19" s="3">
        <f t="shared" si="5"/>
        <v>5.42259544437e-8</v>
      </c>
      <c r="O19" s="3">
        <f t="shared" si="7"/>
        <v>0.999999996076775</v>
      </c>
    </row>
    <row r="20" spans="6:15">
      <c r="F20" s="3">
        <v>13</v>
      </c>
      <c r="G20" s="3">
        <f t="shared" si="0"/>
        <v>3.70775756880001e-9</v>
      </c>
      <c r="H20" s="3">
        <f t="shared" si="1"/>
        <v>0.999999999784532</v>
      </c>
      <c r="J20" s="3">
        <f t="shared" si="6"/>
        <v>13</v>
      </c>
      <c r="K20" s="3">
        <f t="shared" si="2"/>
        <v>77520</v>
      </c>
      <c r="L20" s="3">
        <f t="shared" si="3"/>
        <v>1e-13</v>
      </c>
      <c r="M20" s="3">
        <f t="shared" si="4"/>
        <v>0.4782969</v>
      </c>
      <c r="N20" s="3">
        <f t="shared" si="5"/>
        <v>3.7077575688e-9</v>
      </c>
      <c r="O20" s="3">
        <f t="shared" si="7"/>
        <v>0.999999999784533</v>
      </c>
    </row>
    <row r="21" spans="6:15">
      <c r="F21" s="3">
        <v>14</v>
      </c>
      <c r="G21" s="3">
        <f t="shared" si="0"/>
        <v>2.059865316e-10</v>
      </c>
      <c r="H21" s="3">
        <f t="shared" si="1"/>
        <v>0.999999999990519</v>
      </c>
      <c r="J21" s="3">
        <f t="shared" si="6"/>
        <v>14</v>
      </c>
      <c r="K21" s="3">
        <f t="shared" si="2"/>
        <v>38760</v>
      </c>
      <c r="L21" s="3">
        <f t="shared" si="3"/>
        <v>1e-14</v>
      </c>
      <c r="M21" s="3">
        <f t="shared" si="4"/>
        <v>0.531441</v>
      </c>
      <c r="N21" s="3">
        <f t="shared" si="5"/>
        <v>2.059865316e-10</v>
      </c>
      <c r="O21" s="3">
        <f t="shared" si="7"/>
        <v>0.999999999990519</v>
      </c>
    </row>
    <row r="22" spans="6:15">
      <c r="F22" s="3">
        <v>15</v>
      </c>
      <c r="G22" s="3">
        <f t="shared" si="0"/>
        <v>9.15495696000002e-12</v>
      </c>
      <c r="H22" s="3">
        <f t="shared" si="1"/>
        <v>0.999999999999674</v>
      </c>
      <c r="J22" s="3">
        <f t="shared" si="6"/>
        <v>15</v>
      </c>
      <c r="K22" s="3">
        <f t="shared" si="2"/>
        <v>15504</v>
      </c>
      <c r="L22" s="3">
        <f t="shared" si="3"/>
        <v>1e-15</v>
      </c>
      <c r="M22" s="3">
        <f t="shared" si="4"/>
        <v>0.59049</v>
      </c>
      <c r="N22" s="3">
        <f t="shared" si="5"/>
        <v>9.15495696000001e-12</v>
      </c>
      <c r="O22" s="3">
        <f t="shared" si="7"/>
        <v>0.999999999999674</v>
      </c>
    </row>
    <row r="23" spans="6:15">
      <c r="F23" s="3">
        <v>16</v>
      </c>
      <c r="G23" s="3">
        <f t="shared" si="0"/>
        <v>3.17880450000001e-13</v>
      </c>
      <c r="H23" s="3">
        <f t="shared" si="1"/>
        <v>0.999999999999992</v>
      </c>
      <c r="J23" s="3">
        <f t="shared" si="6"/>
        <v>16</v>
      </c>
      <c r="K23" s="3">
        <f t="shared" si="2"/>
        <v>4845</v>
      </c>
      <c r="L23" s="3">
        <f t="shared" si="3"/>
        <v>1e-16</v>
      </c>
      <c r="M23" s="3">
        <f t="shared" si="4"/>
        <v>0.6561</v>
      </c>
      <c r="N23" s="3">
        <f t="shared" si="5"/>
        <v>3.1788045e-13</v>
      </c>
      <c r="O23" s="3">
        <f t="shared" si="7"/>
        <v>0.999999999999992</v>
      </c>
    </row>
    <row r="24" spans="6:15">
      <c r="F24" s="3">
        <v>17</v>
      </c>
      <c r="G24" s="3">
        <f t="shared" si="0"/>
        <v>8.3106e-15</v>
      </c>
      <c r="H24" s="3">
        <f t="shared" si="1"/>
        <v>1</v>
      </c>
      <c r="J24" s="3">
        <f t="shared" si="6"/>
        <v>17</v>
      </c>
      <c r="K24" s="3">
        <f t="shared" si="2"/>
        <v>1140</v>
      </c>
      <c r="L24" s="3">
        <f t="shared" si="3"/>
        <v>1e-17</v>
      </c>
      <c r="M24" s="3">
        <f t="shared" si="4"/>
        <v>0.729</v>
      </c>
      <c r="N24" s="3">
        <f t="shared" si="5"/>
        <v>8.31060000000001e-15</v>
      </c>
      <c r="O24" s="3">
        <f t="shared" si="7"/>
        <v>1</v>
      </c>
    </row>
    <row r="25" spans="6:15">
      <c r="F25" s="3">
        <v>18</v>
      </c>
      <c r="G25" s="3">
        <f t="shared" si="0"/>
        <v>1.53899999999999e-16</v>
      </c>
      <c r="H25" s="3">
        <f t="shared" si="1"/>
        <v>1</v>
      </c>
      <c r="J25" s="3">
        <f t="shared" si="6"/>
        <v>18</v>
      </c>
      <c r="K25" s="3">
        <f t="shared" si="2"/>
        <v>190</v>
      </c>
      <c r="L25" s="3">
        <f t="shared" si="3"/>
        <v>1e-18</v>
      </c>
      <c r="M25" s="3">
        <f t="shared" si="4"/>
        <v>0.81</v>
      </c>
      <c r="N25" s="3">
        <f t="shared" si="5"/>
        <v>1.539e-16</v>
      </c>
      <c r="O25" s="3">
        <f t="shared" si="7"/>
        <v>1</v>
      </c>
    </row>
    <row r="26" spans="6:15">
      <c r="F26" s="3">
        <v>19</v>
      </c>
      <c r="G26" s="3">
        <f t="shared" si="0"/>
        <v>1.79999999999999e-18</v>
      </c>
      <c r="H26" s="3">
        <f t="shared" si="1"/>
        <v>1</v>
      </c>
      <c r="J26" s="3">
        <f t="shared" si="6"/>
        <v>19</v>
      </c>
      <c r="K26" s="3">
        <f t="shared" si="2"/>
        <v>20</v>
      </c>
      <c r="L26" s="3">
        <f t="shared" si="3"/>
        <v>1e-19</v>
      </c>
      <c r="M26" s="3">
        <f t="shared" si="4"/>
        <v>0.9</v>
      </c>
      <c r="N26" s="3">
        <f t="shared" si="5"/>
        <v>1.8e-18</v>
      </c>
      <c r="O26" s="3">
        <f t="shared" si="7"/>
        <v>1</v>
      </c>
    </row>
    <row r="27" spans="6:15">
      <c r="F27" s="3">
        <v>20</v>
      </c>
      <c r="G27" s="3">
        <f t="shared" si="0"/>
        <v>1.00000000000001e-20</v>
      </c>
      <c r="H27" s="3">
        <f t="shared" si="1"/>
        <v>1</v>
      </c>
      <c r="J27" s="3">
        <f>J26+1</f>
        <v>20</v>
      </c>
      <c r="K27" s="3">
        <f t="shared" si="2"/>
        <v>1</v>
      </c>
      <c r="L27" s="3">
        <f t="shared" si="3"/>
        <v>1e-20</v>
      </c>
      <c r="M27" s="3">
        <f t="shared" si="4"/>
        <v>1</v>
      </c>
      <c r="N27" s="3">
        <f t="shared" si="5"/>
        <v>1e-20</v>
      </c>
      <c r="O27" s="3">
        <f t="shared" si="7"/>
        <v>1</v>
      </c>
    </row>
    <row r="28" spans="7:14">
      <c r="G28" s="4">
        <f>SUM(G7:G27)</f>
        <v>1</v>
      </c>
      <c r="N28" s="4">
        <f>SUM(N7:N27)</f>
        <v>1</v>
      </c>
    </row>
    <row r="30" spans="2:2">
      <c r="B30" t="s">
        <v>36</v>
      </c>
    </row>
    <row r="31" ht="40" customHeight="1" spans="2:14">
      <c r="B31" s="1" t="s">
        <v>37</v>
      </c>
      <c r="C31" s="1"/>
      <c r="D31" s="1"/>
      <c r="E31" s="1"/>
      <c r="F31" s="1"/>
      <c r="G31" s="1"/>
      <c r="H31" s="1"/>
      <c r="I31" s="1"/>
      <c r="J31" s="1"/>
      <c r="K31" s="1"/>
      <c r="L31" s="1"/>
      <c r="M31" s="19"/>
      <c r="N31" s="19"/>
    </row>
    <row r="32" spans="2:2">
      <c r="B32" t="s">
        <v>38</v>
      </c>
    </row>
    <row r="33" spans="3:9">
      <c r="C33" t="s">
        <v>39</v>
      </c>
      <c r="H33" t="s">
        <v>40</v>
      </c>
      <c r="I33">
        <f>C49</f>
        <v>0.018014398509482</v>
      </c>
    </row>
    <row r="34" spans="3:9">
      <c r="C34" t="s">
        <v>41</v>
      </c>
      <c r="H34" t="s">
        <v>42</v>
      </c>
      <c r="I34">
        <f>C54</f>
        <v>0.150729850028556</v>
      </c>
    </row>
    <row r="35" spans="3:10">
      <c r="C35" t="s">
        <v>43</v>
      </c>
      <c r="H35" t="s">
        <v>44</v>
      </c>
      <c r="I35" s="6">
        <f>SUM(C51:C67)</f>
        <v>0.900920808197849</v>
      </c>
      <c r="J35">
        <f>1-D50</f>
        <v>0.900920808197849</v>
      </c>
    </row>
    <row r="36" spans="3:10">
      <c r="C36" t="s">
        <v>45</v>
      </c>
      <c r="H36" t="s">
        <v>46</v>
      </c>
      <c r="I36" s="6">
        <f>SUM(C53:C55)</f>
        <v>0.447703542644343</v>
      </c>
      <c r="J36">
        <f>D55-D52</f>
        <v>0.447703542644342</v>
      </c>
    </row>
    <row r="37" spans="2:2">
      <c r="B37" t="s">
        <v>47</v>
      </c>
    </row>
    <row r="38" spans="2:2">
      <c r="B38" t="s">
        <v>48</v>
      </c>
    </row>
    <row r="41" spans="2:3">
      <c r="B41" s="3" t="s">
        <v>2</v>
      </c>
      <c r="C41" s="3">
        <v>18</v>
      </c>
    </row>
    <row r="42" spans="2:3">
      <c r="B42" s="3" t="s">
        <v>13</v>
      </c>
      <c r="C42" s="3">
        <f>20/100</f>
        <v>0.2</v>
      </c>
    </row>
    <row r="43" spans="2:3">
      <c r="B43" s="3" t="s">
        <v>49</v>
      </c>
      <c r="C43" s="3">
        <f>1-C42</f>
        <v>0.8</v>
      </c>
    </row>
    <row r="45" spans="2:2">
      <c r="B45" t="s">
        <v>50</v>
      </c>
    </row>
    <row r="46" spans="2:2">
      <c r="B46" t="s">
        <v>51</v>
      </c>
    </row>
    <row r="48" spans="2:4">
      <c r="B48" s="2" t="s">
        <v>26</v>
      </c>
      <c r="C48" s="2" t="s">
        <v>27</v>
      </c>
      <c r="D48" s="2" t="s">
        <v>28</v>
      </c>
    </row>
    <row r="49" spans="2:4">
      <c r="B49" s="3">
        <v>0</v>
      </c>
      <c r="C49" s="3">
        <f>BINOMDIST(B49,$C$41,$C$42,0)</f>
        <v>0.018014398509482</v>
      </c>
      <c r="D49" s="3">
        <f>BINOMDIST(B49,$C$41,$C$42,1)</f>
        <v>0.018014398509482</v>
      </c>
    </row>
    <row r="50" spans="2:4">
      <c r="B50" s="3">
        <f>1+B49</f>
        <v>1</v>
      </c>
      <c r="C50" s="3">
        <f>BINOMDIST(B50,$C$41,$C$42,0)</f>
        <v>0.0810647932926689</v>
      </c>
      <c r="D50" s="3">
        <f t="shared" ref="D50:D67" si="8">BINOMDIST(B50,$C$41,$C$42,1)</f>
        <v>0.0990791918021509</v>
      </c>
    </row>
    <row r="51" spans="2:4">
      <c r="B51" s="3">
        <f t="shared" ref="B51:B61" si="9">1+B50</f>
        <v>2</v>
      </c>
      <c r="C51" s="3">
        <f t="shared" ref="C51:C61" si="10">BINOMDIST(B51,$C$41,$C$42,0)</f>
        <v>0.172262685746921</v>
      </c>
      <c r="D51" s="3">
        <f t="shared" si="8"/>
        <v>0.271341877549072</v>
      </c>
    </row>
    <row r="52" spans="2:4">
      <c r="B52" s="3">
        <f t="shared" si="9"/>
        <v>3</v>
      </c>
      <c r="C52" s="3">
        <f t="shared" si="10"/>
        <v>0.229683580995895</v>
      </c>
      <c r="D52" s="3">
        <f t="shared" si="8"/>
        <v>0.501025458544968</v>
      </c>
    </row>
    <row r="53" spans="2:4">
      <c r="B53" s="3">
        <f t="shared" si="9"/>
        <v>4</v>
      </c>
      <c r="C53" s="3">
        <f t="shared" si="10"/>
        <v>0.215328357183652</v>
      </c>
      <c r="D53" s="3">
        <f t="shared" si="8"/>
        <v>0.716353815728619</v>
      </c>
    </row>
    <row r="54" spans="2:4">
      <c r="B54" s="3">
        <f t="shared" si="9"/>
        <v>5</v>
      </c>
      <c r="C54" s="3">
        <f t="shared" si="10"/>
        <v>0.150729850028556</v>
      </c>
      <c r="D54" s="3">
        <f t="shared" si="8"/>
        <v>0.867083665757176</v>
      </c>
    </row>
    <row r="55" spans="2:4">
      <c r="B55" s="3">
        <f t="shared" si="9"/>
        <v>6</v>
      </c>
      <c r="C55" s="3">
        <f t="shared" si="10"/>
        <v>0.0816453354321347</v>
      </c>
      <c r="D55" s="3">
        <f t="shared" si="8"/>
        <v>0.948729001189311</v>
      </c>
    </row>
    <row r="56" spans="2:4">
      <c r="B56" s="3">
        <f t="shared" si="9"/>
        <v>7</v>
      </c>
      <c r="C56" s="3">
        <f t="shared" si="10"/>
        <v>0.0349908580423434</v>
      </c>
      <c r="D56" s="3">
        <f t="shared" si="8"/>
        <v>0.983719859231654</v>
      </c>
    </row>
    <row r="57" spans="2:4">
      <c r="B57" s="3">
        <f t="shared" si="9"/>
        <v>8</v>
      </c>
      <c r="C57" s="3">
        <f t="shared" si="10"/>
        <v>0.0120281074520556</v>
      </c>
      <c r="D57" s="3">
        <f t="shared" si="8"/>
        <v>0.995747966683709</v>
      </c>
    </row>
    <row r="58" spans="2:4">
      <c r="B58" s="3">
        <f t="shared" si="9"/>
        <v>9</v>
      </c>
      <c r="C58" s="3">
        <f t="shared" si="10"/>
        <v>0.00334114095890432</v>
      </c>
      <c r="D58" s="3">
        <f t="shared" si="8"/>
        <v>0.999089107642614</v>
      </c>
    </row>
    <row r="59" spans="2:4">
      <c r="B59" s="3">
        <f t="shared" si="9"/>
        <v>10</v>
      </c>
      <c r="C59" s="3">
        <f t="shared" si="10"/>
        <v>0.000751756715753473</v>
      </c>
      <c r="D59" s="3">
        <f t="shared" si="8"/>
        <v>0.999840864358367</v>
      </c>
    </row>
    <row r="60" spans="2:4">
      <c r="B60" s="3">
        <f t="shared" si="9"/>
        <v>11</v>
      </c>
      <c r="C60" s="3">
        <f t="shared" si="10"/>
        <v>0.000136683039227904</v>
      </c>
      <c r="D60" s="3">
        <f t="shared" si="8"/>
        <v>0.999977547397595</v>
      </c>
    </row>
    <row r="61" spans="2:4">
      <c r="B61" s="3">
        <f t="shared" si="9"/>
        <v>12</v>
      </c>
      <c r="C61" s="3">
        <f t="shared" si="10"/>
        <v>1.9932943220736e-5</v>
      </c>
      <c r="D61" s="3">
        <f t="shared" si="8"/>
        <v>0.999997480340816</v>
      </c>
    </row>
    <row r="62" spans="2:4">
      <c r="B62" s="3">
        <f>1+B61</f>
        <v>13</v>
      </c>
      <c r="C62" s="3">
        <f>BINOMDIST(B62,$C$41,$C$42,0)</f>
        <v>2.299954987008e-6</v>
      </c>
      <c r="D62" s="3">
        <f t="shared" si="8"/>
        <v>0.999999780295803</v>
      </c>
    </row>
    <row r="63" spans="2:4">
      <c r="B63" s="3">
        <f>1+B62</f>
        <v>14</v>
      </c>
      <c r="C63" s="3">
        <f>BINOMDIST(B63,$C$41,$C$42,0)</f>
        <v>2.05353123839999e-7</v>
      </c>
      <c r="D63" s="3">
        <f t="shared" si="8"/>
        <v>0.999999985648927</v>
      </c>
    </row>
    <row r="64" spans="2:4">
      <c r="B64" s="3">
        <f>1+B63</f>
        <v>15</v>
      </c>
      <c r="C64" s="3">
        <f>BINOMDIST(B64,$C$41,$C$42,0)</f>
        <v>1.3690208256e-8</v>
      </c>
      <c r="D64" s="3">
        <f t="shared" si="8"/>
        <v>0.999999999339135</v>
      </c>
    </row>
    <row r="65" spans="2:4">
      <c r="B65" s="3">
        <f>1+B64</f>
        <v>16</v>
      </c>
      <c r="C65" s="3">
        <f>BINOMDIST(B65,$C$41,$C$42,0)</f>
        <v>6.41728512000001e-10</v>
      </c>
      <c r="D65" s="3">
        <f t="shared" si="8"/>
        <v>0.999999999980864</v>
      </c>
    </row>
    <row r="66" spans="2:4">
      <c r="B66" s="3">
        <f>1+B65</f>
        <v>17</v>
      </c>
      <c r="C66" s="3">
        <f>BINOMDIST(B66,$C$41,$C$42,0)</f>
        <v>1.8874368e-11</v>
      </c>
      <c r="D66" s="3">
        <f t="shared" si="8"/>
        <v>0.999999999999738</v>
      </c>
    </row>
    <row r="67" spans="2:4">
      <c r="B67" s="3">
        <f>1+B66</f>
        <v>18</v>
      </c>
      <c r="C67" s="3">
        <f>BINOMDIST(B67,$C$41,$C$42,0)</f>
        <v>2.62144000000001e-13</v>
      </c>
      <c r="D67" s="3">
        <f t="shared" si="8"/>
        <v>1</v>
      </c>
    </row>
    <row r="68" spans="3:3">
      <c r="C68" s="6">
        <f>SUM(C49:C67)</f>
        <v>1</v>
      </c>
    </row>
  </sheetData>
  <mergeCells count="2">
    <mergeCell ref="B3:N3"/>
    <mergeCell ref="B31:L3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56"/>
  <sheetViews>
    <sheetView workbookViewId="0">
      <selection activeCell="B58" sqref="B58"/>
    </sheetView>
  </sheetViews>
  <sheetFormatPr defaultColWidth="9.14285714285714" defaultRowHeight="14.25"/>
  <cols>
    <col min="1" max="2" width="9.14285714285714" style="7"/>
    <col min="3" max="4" width="14.5714285714286" style="7"/>
    <col min="5" max="5" width="9.42857142857143" style="7" customWidth="1"/>
    <col min="6" max="7" width="14.5714285714286" style="7"/>
    <col min="8" max="9" width="9.14285714285714" style="7"/>
    <col min="10" max="10" width="14.1428571428571" style="7" customWidth="1"/>
    <col min="11" max="11" width="13.2857142857143" style="7"/>
    <col min="12" max="12" width="14.5714285714286" style="7"/>
    <col min="13" max="16384" width="9.14285714285714" style="7"/>
  </cols>
  <sheetData>
    <row r="2" spans="2:2">
      <c r="B2" s="7" t="s">
        <v>52</v>
      </c>
    </row>
    <row r="4" ht="44" customHeight="1" spans="2:13">
      <c r="B4" s="17" t="s">
        <v>53</v>
      </c>
      <c r="C4" s="17"/>
      <c r="D4" s="17"/>
      <c r="E4" s="17"/>
      <c r="F4" s="17"/>
      <c r="G4" s="17"/>
      <c r="H4" s="17"/>
      <c r="I4" s="17"/>
      <c r="J4" s="17"/>
      <c r="K4" s="17"/>
      <c r="L4" s="17"/>
      <c r="M4" s="19"/>
    </row>
    <row r="5" spans="2:2">
      <c r="B5" s="7" t="s">
        <v>54</v>
      </c>
    </row>
    <row r="6" ht="15" spans="2:2">
      <c r="B6" t="s">
        <v>55</v>
      </c>
    </row>
    <row r="7" ht="15" spans="2:2">
      <c r="B7" t="s">
        <v>56</v>
      </c>
    </row>
    <row r="8" ht="15" spans="2:2">
      <c r="B8"/>
    </row>
    <row r="9" spans="2:6">
      <c r="B9" s="9" t="s">
        <v>2</v>
      </c>
      <c r="C9" s="7">
        <v>200</v>
      </c>
      <c r="E9" s="7" t="s">
        <v>3</v>
      </c>
      <c r="F9" s="7">
        <f>C9*C10</f>
        <v>6</v>
      </c>
    </row>
    <row r="10" spans="2:6">
      <c r="B10" s="7" t="s">
        <v>13</v>
      </c>
      <c r="C10" s="7">
        <f>3/100</f>
        <v>0.03</v>
      </c>
      <c r="E10" s="7" t="s">
        <v>7</v>
      </c>
      <c r="F10" s="7">
        <f>C9*C10*(1-C10)</f>
        <v>5.82</v>
      </c>
    </row>
    <row r="11" spans="5:6">
      <c r="E11" s="7" t="s">
        <v>57</v>
      </c>
      <c r="F11" s="7">
        <f>BINOMDIST(0,C9,C10,0)</f>
        <v>0.00226124100999578</v>
      </c>
    </row>
    <row r="12" spans="2:2">
      <c r="B12" s="7" t="s">
        <v>58</v>
      </c>
    </row>
    <row r="13" spans="2:2">
      <c r="B13" s="7" t="s">
        <v>59</v>
      </c>
    </row>
    <row r="15" spans="2:2">
      <c r="B15" s="7" t="s">
        <v>60</v>
      </c>
    </row>
    <row r="18" spans="2:2">
      <c r="B18" s="7" t="s">
        <v>61</v>
      </c>
    </row>
    <row r="20" ht="61" customHeight="1" spans="2:12">
      <c r="B20" s="8" t="s">
        <v>62</v>
      </c>
      <c r="C20" s="8"/>
      <c r="D20" s="8"/>
      <c r="E20" s="8"/>
      <c r="F20" s="8"/>
      <c r="G20" s="8"/>
      <c r="H20" s="8"/>
      <c r="I20" s="8"/>
      <c r="J20" s="8"/>
      <c r="K20" s="20"/>
      <c r="L20" s="20"/>
    </row>
    <row r="22" spans="2:2">
      <c r="B22" s="7" t="s">
        <v>63</v>
      </c>
    </row>
    <row r="24" spans="2:2">
      <c r="B24" s="7" t="s">
        <v>64</v>
      </c>
    </row>
    <row r="25" spans="2:2">
      <c r="B25" s="7" t="s">
        <v>65</v>
      </c>
    </row>
    <row r="27" spans="2:3">
      <c r="B27" s="7" t="s">
        <v>66</v>
      </c>
      <c r="C27" s="7">
        <v>10</v>
      </c>
    </row>
    <row r="29" spans="2:12">
      <c r="B29" s="7" t="s">
        <v>67</v>
      </c>
      <c r="L29" s="7">
        <f>POISSON(12,C27,0)</f>
        <v>0.0947803300917677</v>
      </c>
    </row>
    <row r="30" spans="2:12">
      <c r="B30" s="7" t="s">
        <v>68</v>
      </c>
      <c r="L30" s="7">
        <f>POISSON(0,C27,0)</f>
        <v>4.53999297624849e-5</v>
      </c>
    </row>
    <row r="31" spans="2:12">
      <c r="B31" s="18" t="s">
        <v>69</v>
      </c>
      <c r="L31" s="7">
        <f>POISSON(2,C27,1)</f>
        <v>0.00276939571551158</v>
      </c>
    </row>
    <row r="33" spans="2:2">
      <c r="B33" s="7" t="s">
        <v>70</v>
      </c>
    </row>
    <row r="35" ht="15" spans="2:2">
      <c r="B35" t="s">
        <v>71</v>
      </c>
    </row>
    <row r="36" ht="15" spans="2:11">
      <c r="B36" t="s">
        <v>72</v>
      </c>
      <c r="J36" s="7" t="s">
        <v>73</v>
      </c>
      <c r="K36" s="7">
        <f>1-POISSON(9,14,1)</f>
        <v>0.890600630357261</v>
      </c>
    </row>
    <row r="37" ht="15" spans="2:11">
      <c r="B37" t="s">
        <v>74</v>
      </c>
      <c r="J37" s="7" t="s">
        <v>3</v>
      </c>
      <c r="K37" s="7">
        <v>14</v>
      </c>
    </row>
    <row r="39" spans="2:4">
      <c r="B39" s="7" t="s">
        <v>66</v>
      </c>
      <c r="C39" s="7">
        <v>7</v>
      </c>
      <c r="D39" s="7" t="s">
        <v>75</v>
      </c>
    </row>
    <row r="40" spans="3:4">
      <c r="C40" s="7">
        <v>14</v>
      </c>
      <c r="D40" s="7" t="s">
        <v>76</v>
      </c>
    </row>
    <row r="41" spans="2:2">
      <c r="B41" s="7" t="s">
        <v>77</v>
      </c>
    </row>
    <row r="43" spans="2:2">
      <c r="B43" s="7" t="s">
        <v>78</v>
      </c>
    </row>
    <row r="45" ht="15" spans="2:2">
      <c r="B45" t="s">
        <v>79</v>
      </c>
    </row>
    <row r="46" ht="15" spans="2:10">
      <c r="B46" t="s">
        <v>80</v>
      </c>
      <c r="I46" s="7" t="s">
        <v>81</v>
      </c>
      <c r="J46" s="7">
        <f>G53</f>
        <v>0.867391304347826</v>
      </c>
    </row>
    <row r="47" ht="15" spans="2:12">
      <c r="B47" t="s">
        <v>82</v>
      </c>
      <c r="I47" s="7" t="s">
        <v>3</v>
      </c>
      <c r="J47" s="7">
        <f>C52*6/C51</f>
        <v>0.72</v>
      </c>
      <c r="K47" s="7" t="s">
        <v>7</v>
      </c>
      <c r="L47" s="7">
        <f>J47*((C51-6)/C51)*((C51-C52)/(C51-1))</f>
        <v>0.5016</v>
      </c>
    </row>
    <row r="49" spans="2:2">
      <c r="B49" s="7" t="s">
        <v>83</v>
      </c>
    </row>
    <row r="51" spans="2:7">
      <c r="B51" s="7" t="s">
        <v>84</v>
      </c>
      <c r="C51" s="7">
        <v>25</v>
      </c>
      <c r="E51" s="16" t="s">
        <v>26</v>
      </c>
      <c r="F51" s="16" t="s">
        <v>27</v>
      </c>
      <c r="G51" s="7" t="s">
        <v>28</v>
      </c>
    </row>
    <row r="52" spans="2:7">
      <c r="B52" s="7" t="s">
        <v>2</v>
      </c>
      <c r="C52" s="7">
        <v>3</v>
      </c>
      <c r="E52" s="7">
        <v>0</v>
      </c>
      <c r="F52" s="7">
        <f>HYPGEOMDIST(E52,$C$52,6,$C$51)</f>
        <v>0.421304347826087</v>
      </c>
      <c r="G52" s="7">
        <f>F52</f>
        <v>0.421304347826087</v>
      </c>
    </row>
    <row r="53" spans="5:7">
      <c r="E53" s="7">
        <v>1</v>
      </c>
      <c r="F53" s="7">
        <f>HYPGEOMDIST(E53,$C$52,6,$C$51)</f>
        <v>0.446086956521739</v>
      </c>
      <c r="G53" s="7">
        <f>F53+G52</f>
        <v>0.867391304347826</v>
      </c>
    </row>
    <row r="54" spans="5:7">
      <c r="E54" s="7">
        <v>2</v>
      </c>
      <c r="F54" s="7">
        <f>HYPGEOMDIST(E54,$C$52,6,$C$51)</f>
        <v>0.123913043478261</v>
      </c>
      <c r="G54" s="7">
        <f>F54+G53</f>
        <v>0.991304347826087</v>
      </c>
    </row>
    <row r="55" spans="5:7">
      <c r="E55" s="7">
        <v>3</v>
      </c>
      <c r="F55" s="7">
        <f>HYPGEOMDIST(E55,$C$52,6,$C$51)</f>
        <v>0.00869565217391304</v>
      </c>
      <c r="G55" s="7">
        <f>F55+G54</f>
        <v>1</v>
      </c>
    </row>
    <row r="56" spans="6:6">
      <c r="F56" s="15">
        <f>SUM(F52:F55)</f>
        <v>1</v>
      </c>
    </row>
  </sheetData>
  <mergeCells count="2">
    <mergeCell ref="B4:L4"/>
    <mergeCell ref="B20:J20"/>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4"/>
  <sheetViews>
    <sheetView workbookViewId="0">
      <selection activeCell="J53" sqref="J53"/>
    </sheetView>
  </sheetViews>
  <sheetFormatPr defaultColWidth="9.14285714285714" defaultRowHeight="14.25"/>
  <cols>
    <col min="1" max="1" width="9.14285714285714" style="7"/>
    <col min="2" max="2" width="9.42857142857143" style="7" customWidth="1"/>
    <col min="3" max="3" width="13.2857142857143" style="7"/>
    <col min="4" max="5" width="9.14285714285714" style="7"/>
    <col min="6" max="6" width="14.5714285714286" style="7"/>
    <col min="7" max="8" width="9.57142857142857" style="7"/>
    <col min="9" max="9" width="9.14285714285714" style="7"/>
    <col min="10" max="10" width="14.5714285714286" style="7"/>
    <col min="11" max="11" width="8.57142857142857" style="7" customWidth="1"/>
    <col min="12" max="12" width="10.2857142857143" style="7" customWidth="1"/>
    <col min="13" max="13" width="9.14285714285714" style="7"/>
    <col min="14" max="15" width="14.5714285714286" style="7"/>
    <col min="16" max="16384" width="9.14285714285714" style="7"/>
  </cols>
  <sheetData>
    <row r="2" spans="2:2">
      <c r="B2" s="7" t="s">
        <v>85</v>
      </c>
    </row>
    <row r="4" ht="36" customHeight="1" spans="2:16">
      <c r="B4" s="8" t="s">
        <v>86</v>
      </c>
      <c r="C4" s="8"/>
      <c r="D4" s="8"/>
      <c r="E4" s="8"/>
      <c r="F4" s="8"/>
      <c r="G4" s="8"/>
      <c r="H4" s="8"/>
      <c r="I4" s="8"/>
      <c r="J4" s="8"/>
      <c r="K4" s="8"/>
      <c r="L4" s="8"/>
      <c r="M4" s="8"/>
      <c r="N4" s="8"/>
      <c r="O4" s="8"/>
      <c r="P4" s="8"/>
    </row>
    <row r="6" spans="2:2">
      <c r="B6" s="9" t="s">
        <v>87</v>
      </c>
    </row>
    <row r="8" spans="2:2">
      <c r="B8" s="7" t="s">
        <v>88</v>
      </c>
    </row>
    <row r="10" spans="2:7">
      <c r="B10" s="7" t="s">
        <v>84</v>
      </c>
      <c r="C10" s="7">
        <v>40</v>
      </c>
      <c r="E10" s="10" t="s">
        <v>26</v>
      </c>
      <c r="F10" s="10" t="s">
        <v>27</v>
      </c>
      <c r="G10" s="10" t="s">
        <v>28</v>
      </c>
    </row>
    <row r="11" spans="2:7">
      <c r="B11" s="7" t="s">
        <v>2</v>
      </c>
      <c r="C11" s="7">
        <v>5</v>
      </c>
      <c r="E11" s="11">
        <v>0</v>
      </c>
      <c r="F11" s="11">
        <f>HYPGEOMDIST(E11,$C$11,$C$12,$C$10)</f>
        <v>0.662449392712551</v>
      </c>
      <c r="G11" s="11">
        <f>F11</f>
        <v>0.662449392712551</v>
      </c>
    </row>
    <row r="12" spans="2:7">
      <c r="B12" s="7" t="s">
        <v>89</v>
      </c>
      <c r="C12" s="7">
        <v>3</v>
      </c>
      <c r="E12" s="11">
        <v>1</v>
      </c>
      <c r="F12" s="11">
        <f>HYPGEOMDIST(E12,$C$11,$C$12,$C$10)</f>
        <v>0.301113360323887</v>
      </c>
      <c r="G12" s="11">
        <f>F12+G11</f>
        <v>0.963562753036437</v>
      </c>
    </row>
    <row r="13" spans="5:7">
      <c r="E13" s="11">
        <v>2</v>
      </c>
      <c r="F13" s="11">
        <f>HYPGEOMDIST(E13,$C$11,$C$12,$C$10)</f>
        <v>0.0354251012145749</v>
      </c>
      <c r="G13" s="11">
        <f>F13+G12</f>
        <v>0.998987854251012</v>
      </c>
    </row>
    <row r="14" spans="5:7">
      <c r="E14" s="11">
        <v>3</v>
      </c>
      <c r="F14" s="11">
        <f>HYPGEOMDIST(E14,$C$11,$C$12,$C$10)</f>
        <v>0.00101214574898786</v>
      </c>
      <c r="G14" s="11">
        <f>F14+G13</f>
        <v>1</v>
      </c>
    </row>
    <row r="15" spans="5:7">
      <c r="E15" s="12" t="s">
        <v>90</v>
      </c>
      <c r="F15" s="13">
        <f>SUM(F11:F14)</f>
        <v>1</v>
      </c>
      <c r="G15" s="14"/>
    </row>
    <row r="16" spans="5:7">
      <c r="E16" s="14"/>
      <c r="F16" s="14"/>
      <c r="G16" s="14"/>
    </row>
    <row r="17" spans="2:7">
      <c r="B17" s="7" t="s">
        <v>91</v>
      </c>
      <c r="C17" s="7">
        <f>F12</f>
        <v>0.301113360323887</v>
      </c>
      <c r="E17" s="14"/>
      <c r="G17" s="14"/>
    </row>
    <row r="18" spans="2:3">
      <c r="B18" s="7" t="s">
        <v>3</v>
      </c>
      <c r="C18" s="7">
        <f>C11*C12/C10</f>
        <v>0.375</v>
      </c>
    </row>
    <row r="20" spans="2:2">
      <c r="B20" s="7" t="s">
        <v>92</v>
      </c>
    </row>
    <row r="22" ht="49" customHeight="1" spans="2:16">
      <c r="B22" s="8" t="s">
        <v>93</v>
      </c>
      <c r="C22" s="8"/>
      <c r="D22" s="8"/>
      <c r="E22" s="8"/>
      <c r="F22" s="8"/>
      <c r="G22" s="8"/>
      <c r="H22" s="8"/>
      <c r="I22" s="8"/>
      <c r="J22" s="8"/>
      <c r="K22" s="8"/>
      <c r="L22" s="8"/>
      <c r="M22" s="8"/>
      <c r="N22" s="8"/>
      <c r="O22" s="8"/>
      <c r="P22" s="8"/>
    </row>
    <row r="24" spans="2:8">
      <c r="B24" s="7" t="s">
        <v>94</v>
      </c>
      <c r="E24" s="7" t="s">
        <v>95</v>
      </c>
      <c r="H24" s="7" t="s">
        <v>96</v>
      </c>
    </row>
    <row r="26" spans="4:5">
      <c r="D26" s="7" t="s">
        <v>2</v>
      </c>
      <c r="E26" s="7">
        <v>6</v>
      </c>
    </row>
    <row r="27" spans="4:5">
      <c r="D27" s="7" t="s">
        <v>13</v>
      </c>
      <c r="E27" s="7">
        <v>0.5</v>
      </c>
    </row>
    <row r="29" spans="2:2">
      <c r="B29" s="7" t="s">
        <v>97</v>
      </c>
    </row>
    <row r="30" spans="2:2">
      <c r="B30" s="7" t="s">
        <v>98</v>
      </c>
    </row>
    <row r="32" ht="15" spans="2:8">
      <c r="B32" t="s">
        <v>99</v>
      </c>
      <c r="F32" s="7" t="s">
        <v>100</v>
      </c>
      <c r="G32" s="7">
        <f>BINOMDIST(5,6,0.5,1)-BINOMDIST(1,6,0.5,1)</f>
        <v>0.875</v>
      </c>
      <c r="H32" s="15">
        <f>SUM(C38:C41)</f>
        <v>0.875</v>
      </c>
    </row>
    <row r="33" ht="15" spans="2:8">
      <c r="B33" t="s">
        <v>101</v>
      </c>
      <c r="F33" s="7" t="s">
        <v>102</v>
      </c>
      <c r="G33" s="7">
        <f>BINOMDIST(2,6,0.5,1)</f>
        <v>0.34375</v>
      </c>
      <c r="H33" s="7">
        <f>D38</f>
        <v>0.34375</v>
      </c>
    </row>
    <row r="35" spans="2:4">
      <c r="B35" s="16" t="s">
        <v>26</v>
      </c>
      <c r="C35" s="16" t="s">
        <v>27</v>
      </c>
      <c r="D35" s="7" t="s">
        <v>28</v>
      </c>
    </row>
    <row r="36" spans="2:4">
      <c r="B36" s="7">
        <v>0</v>
      </c>
      <c r="C36" s="7">
        <f>BINOMDIST(B36,$E$26,$E$27,0)</f>
        <v>0.015625</v>
      </c>
      <c r="D36" s="7">
        <f>C36</f>
        <v>0.015625</v>
      </c>
    </row>
    <row r="37" spans="2:4">
      <c r="B37" s="7">
        <v>1</v>
      </c>
      <c r="C37" s="7">
        <f t="shared" ref="C37:C42" si="0">BINOMDIST(B37,$E$26,$E$27,0)</f>
        <v>0.09375</v>
      </c>
      <c r="D37" s="7">
        <f>C37+D36</f>
        <v>0.109375</v>
      </c>
    </row>
    <row r="38" spans="2:4">
      <c r="B38" s="7">
        <v>2</v>
      </c>
      <c r="C38" s="7">
        <f t="shared" si="0"/>
        <v>0.234375</v>
      </c>
      <c r="D38" s="7">
        <f>C38+D37</f>
        <v>0.34375</v>
      </c>
    </row>
    <row r="39" spans="2:4">
      <c r="B39" s="7">
        <v>3</v>
      </c>
      <c r="C39" s="7">
        <f t="shared" si="0"/>
        <v>0.3125</v>
      </c>
      <c r="D39" s="7">
        <f>C39+D38</f>
        <v>0.65625</v>
      </c>
    </row>
    <row r="40" spans="2:4">
      <c r="B40" s="7">
        <v>4</v>
      </c>
      <c r="C40" s="7">
        <f t="shared" si="0"/>
        <v>0.234375</v>
      </c>
      <c r="D40" s="7">
        <f>C40+D39</f>
        <v>0.890625</v>
      </c>
    </row>
    <row r="41" spans="2:4">
      <c r="B41" s="7">
        <v>5</v>
      </c>
      <c r="C41" s="7">
        <f t="shared" si="0"/>
        <v>0.09375</v>
      </c>
      <c r="D41" s="7">
        <f>C41+D40</f>
        <v>0.984375</v>
      </c>
    </row>
    <row r="42" spans="2:4">
      <c r="B42" s="7">
        <v>6</v>
      </c>
      <c r="C42" s="7">
        <f t="shared" si="0"/>
        <v>0.015625</v>
      </c>
      <c r="D42" s="7">
        <f>C42+D41</f>
        <v>1</v>
      </c>
    </row>
    <row r="43" spans="3:3">
      <c r="C43" s="15">
        <f>SUM(C36:C42)</f>
        <v>1</v>
      </c>
    </row>
    <row r="45" spans="2:2">
      <c r="B45" s="7" t="s">
        <v>103</v>
      </c>
    </row>
    <row r="47" ht="51" customHeight="1" spans="2:16">
      <c r="B47" s="1" t="s">
        <v>104</v>
      </c>
      <c r="C47" s="1"/>
      <c r="D47" s="1"/>
      <c r="E47" s="1"/>
      <c r="F47" s="1"/>
      <c r="G47" s="1"/>
      <c r="H47" s="1"/>
      <c r="I47" s="1"/>
      <c r="J47" s="1"/>
      <c r="K47" s="1"/>
      <c r="L47" s="1"/>
      <c r="M47" s="1"/>
      <c r="N47" s="1"/>
      <c r="O47" s="1"/>
      <c r="P47" s="1"/>
    </row>
    <row r="49" ht="15" spans="2:15">
      <c r="B49" t="s">
        <v>105</v>
      </c>
      <c r="I49" s="7" t="s">
        <v>106</v>
      </c>
      <c r="J49" s="15">
        <f>SUM(N50:N54)</f>
        <v>0.628836935179873</v>
      </c>
      <c r="M49" s="10" t="s">
        <v>26</v>
      </c>
      <c r="N49" s="10" t="s">
        <v>27</v>
      </c>
      <c r="O49" s="10" t="s">
        <v>28</v>
      </c>
    </row>
    <row r="50" ht="15" spans="2:15">
      <c r="B50" t="s">
        <v>107</v>
      </c>
      <c r="I50" s="7" t="s">
        <v>108</v>
      </c>
      <c r="J50" s="7">
        <v>4</v>
      </c>
      <c r="M50" s="10">
        <v>0</v>
      </c>
      <c r="N50" s="11">
        <f>POISSON(M50,$D$59,0)</f>
        <v>0.0183156388887342</v>
      </c>
      <c r="O50" s="11">
        <f>POISSON(M50,4,1)</f>
        <v>0.0183156388887342</v>
      </c>
    </row>
    <row r="51" ht="15" spans="2:15">
      <c r="B51" t="s">
        <v>109</v>
      </c>
      <c r="I51" s="7" t="s">
        <v>110</v>
      </c>
      <c r="J51" s="7">
        <f>1-O52</f>
        <v>0.761896694446456</v>
      </c>
      <c r="M51" s="10">
        <v>1</v>
      </c>
      <c r="N51" s="11">
        <f t="shared" ref="N51:N63" si="1">POISSON(M51,$D$59,0)</f>
        <v>0.0732625555549367</v>
      </c>
      <c r="O51" s="11">
        <f t="shared" ref="O51:O62" si="2">N51+O50</f>
        <v>0.0915781944436709</v>
      </c>
    </row>
    <row r="52" ht="15" spans="2:15">
      <c r="B52" t="s">
        <v>111</v>
      </c>
      <c r="I52" s="7" t="s">
        <v>112</v>
      </c>
      <c r="J52" s="7">
        <f>N62</f>
        <v>0.00064151232441456</v>
      </c>
      <c r="M52" s="10">
        <v>2</v>
      </c>
      <c r="N52" s="11">
        <f t="shared" si="1"/>
        <v>0.146525111109873</v>
      </c>
      <c r="O52" s="11">
        <f t="shared" si="2"/>
        <v>0.238103305553544</v>
      </c>
    </row>
    <row r="53" spans="13:15">
      <c r="M53" s="10">
        <v>3</v>
      </c>
      <c r="N53" s="11">
        <f t="shared" si="1"/>
        <v>0.195366814813165</v>
      </c>
      <c r="O53" s="11">
        <f t="shared" si="2"/>
        <v>0.433470120366709</v>
      </c>
    </row>
    <row r="54" spans="2:15">
      <c r="B54" s="7" t="s">
        <v>113</v>
      </c>
      <c r="M54" s="10">
        <v>4</v>
      </c>
      <c r="N54" s="11">
        <f t="shared" si="1"/>
        <v>0.195366814813165</v>
      </c>
      <c r="O54" s="11">
        <f t="shared" si="2"/>
        <v>0.628836935179873</v>
      </c>
    </row>
    <row r="55" spans="2:15">
      <c r="B55" s="7" t="s">
        <v>114</v>
      </c>
      <c r="M55" s="10">
        <v>5</v>
      </c>
      <c r="N55" s="11">
        <f t="shared" si="1"/>
        <v>0.156293451850532</v>
      </c>
      <c r="O55" s="11">
        <f t="shared" si="2"/>
        <v>0.785130387030405</v>
      </c>
    </row>
    <row r="56" spans="2:15">
      <c r="B56" s="7" t="s">
        <v>115</v>
      </c>
      <c r="M56" s="10">
        <v>6</v>
      </c>
      <c r="N56" s="11">
        <f t="shared" si="1"/>
        <v>0.104195634567021</v>
      </c>
      <c r="O56" s="11">
        <f t="shared" si="2"/>
        <v>0.889326021597426</v>
      </c>
    </row>
    <row r="57" spans="13:15">
      <c r="M57" s="10">
        <v>7</v>
      </c>
      <c r="N57" s="11">
        <f t="shared" si="1"/>
        <v>0.0595403626097264</v>
      </c>
      <c r="O57" s="11">
        <f t="shared" si="2"/>
        <v>0.948866384207153</v>
      </c>
    </row>
    <row r="58" spans="2:15">
      <c r="B58" s="7" t="s">
        <v>13</v>
      </c>
      <c r="C58" s="7">
        <v>1000</v>
      </c>
      <c r="D58" s="7">
        <v>4000</v>
      </c>
      <c r="M58" s="10">
        <v>8</v>
      </c>
      <c r="N58" s="11">
        <f t="shared" si="1"/>
        <v>0.0297701813048632</v>
      </c>
      <c r="O58" s="11">
        <f t="shared" si="2"/>
        <v>0.978636565512016</v>
      </c>
    </row>
    <row r="59" spans="2:15">
      <c r="B59" s="7" t="s">
        <v>116</v>
      </c>
      <c r="C59" s="7">
        <v>1</v>
      </c>
      <c r="D59" s="7">
        <v>4</v>
      </c>
      <c r="M59" s="10">
        <v>9</v>
      </c>
      <c r="N59" s="11">
        <f t="shared" si="1"/>
        <v>0.0132311916910503</v>
      </c>
      <c r="O59" s="11">
        <f t="shared" si="2"/>
        <v>0.991867757203066</v>
      </c>
    </row>
    <row r="60" spans="13:15">
      <c r="M60" s="10">
        <v>10</v>
      </c>
      <c r="N60" s="11">
        <f t="shared" si="1"/>
        <v>0.00529247667642012</v>
      </c>
      <c r="O60" s="11">
        <f t="shared" si="2"/>
        <v>0.997160233879486</v>
      </c>
    </row>
    <row r="61" spans="13:15">
      <c r="M61" s="10">
        <v>11</v>
      </c>
      <c r="N61" s="11">
        <f t="shared" si="1"/>
        <v>0.00192453697324368</v>
      </c>
      <c r="O61" s="11">
        <f t="shared" si="2"/>
        <v>0.99908477085273</v>
      </c>
    </row>
    <row r="62" spans="13:15">
      <c r="M62" s="10">
        <v>12</v>
      </c>
      <c r="N62" s="11">
        <f t="shared" si="1"/>
        <v>0.00064151232441456</v>
      </c>
      <c r="O62" s="11">
        <f>N62+O61</f>
        <v>0.999726283177144</v>
      </c>
    </row>
    <row r="63" spans="13:15">
      <c r="M63" s="10">
        <v>13</v>
      </c>
      <c r="N63" s="11">
        <f>1-POISSON(M62,$D$59,1)</f>
        <v>0.000273716822855485</v>
      </c>
      <c r="O63" s="11">
        <f>N63+O62</f>
        <v>1</v>
      </c>
    </row>
    <row r="64" spans="13:15">
      <c r="M64" s="11" t="s">
        <v>90</v>
      </c>
      <c r="N64" s="13">
        <f>SUM(N50:N63)</f>
        <v>1</v>
      </c>
      <c r="O64" s="11"/>
    </row>
  </sheetData>
  <mergeCells count="3">
    <mergeCell ref="B4:P4"/>
    <mergeCell ref="B22:P22"/>
    <mergeCell ref="B47:P47"/>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O35"/>
  <sheetViews>
    <sheetView tabSelected="1" workbookViewId="0">
      <selection activeCell="M23" sqref="M23"/>
    </sheetView>
  </sheetViews>
  <sheetFormatPr defaultColWidth="9.14285714285714" defaultRowHeight="15"/>
  <cols>
    <col min="7" max="8" width="12.8571428571429"/>
    <col min="12" max="13" width="12.8571428571429"/>
  </cols>
  <sheetData>
    <row r="2" spans="2:2">
      <c r="B2" t="s">
        <v>117</v>
      </c>
    </row>
    <row r="3" ht="56" customHeight="1" spans="2:15">
      <c r="B3" s="1" t="s">
        <v>118</v>
      </c>
      <c r="C3" s="1"/>
      <c r="D3" s="1"/>
      <c r="E3" s="1"/>
      <c r="F3" s="1"/>
      <c r="G3" s="1"/>
      <c r="H3" s="1"/>
      <c r="I3" s="1"/>
      <c r="J3" s="1"/>
      <c r="K3" s="1"/>
      <c r="L3" s="1"/>
      <c r="M3" s="1"/>
      <c r="N3" s="1"/>
      <c r="O3" s="1"/>
    </row>
    <row r="5" spans="2:12">
      <c r="B5" t="s">
        <v>119</v>
      </c>
      <c r="K5" t="s">
        <v>91</v>
      </c>
      <c r="L5">
        <f>G10</f>
        <v>0.476190476190476</v>
      </c>
    </row>
    <row r="6" spans="2:12">
      <c r="B6" t="s">
        <v>120</v>
      </c>
      <c r="K6" t="s">
        <v>121</v>
      </c>
      <c r="L6">
        <f>G11</f>
        <v>0.0952380952380952</v>
      </c>
    </row>
    <row r="8" spans="2:8">
      <c r="B8" t="s">
        <v>84</v>
      </c>
      <c r="C8">
        <v>15</v>
      </c>
      <c r="F8" s="2" t="s">
        <v>26</v>
      </c>
      <c r="G8" s="2" t="s">
        <v>27</v>
      </c>
      <c r="H8" s="2" t="s">
        <v>28</v>
      </c>
    </row>
    <row r="9" spans="2:8">
      <c r="B9" t="s">
        <v>2</v>
      </c>
      <c r="C9">
        <v>5</v>
      </c>
      <c r="F9" s="2">
        <v>0</v>
      </c>
      <c r="G9" s="3">
        <f>HYPGEOMDIST(F9,$C$9,$C$10,$C$8)</f>
        <v>0.428571428571429</v>
      </c>
      <c r="H9" s="3">
        <f>G9</f>
        <v>0.428571428571429</v>
      </c>
    </row>
    <row r="10" spans="2:8">
      <c r="B10" t="s">
        <v>89</v>
      </c>
      <c r="C10">
        <v>2</v>
      </c>
      <c r="F10" s="2">
        <f>1+F9</f>
        <v>1</v>
      </c>
      <c r="G10" s="3">
        <f>HYPGEOMDIST(F10,$C$9,$C$10,$C$8)</f>
        <v>0.476190476190476</v>
      </c>
      <c r="H10" s="3">
        <f>G10+H9</f>
        <v>0.904761904761905</v>
      </c>
    </row>
    <row r="11" spans="6:8">
      <c r="F11" s="2">
        <f>1+F10</f>
        <v>2</v>
      </c>
      <c r="G11" s="3">
        <f>HYPGEOMDIST(F11,$C$9,$C$10,$C$8)</f>
        <v>0.0952380952380952</v>
      </c>
      <c r="H11" s="3">
        <f>G11+H10</f>
        <v>1</v>
      </c>
    </row>
    <row r="12" spans="6:8">
      <c r="F12" s="2" t="s">
        <v>90</v>
      </c>
      <c r="G12" s="4">
        <f>SUM(G9:G11)</f>
        <v>1</v>
      </c>
      <c r="H12" s="3"/>
    </row>
    <row r="15" spans="2:2">
      <c r="B15" t="s">
        <v>122</v>
      </c>
    </row>
    <row r="16" spans="2:2">
      <c r="B16" t="s">
        <v>123</v>
      </c>
    </row>
    <row r="18" spans="2:2">
      <c r="B18" t="s">
        <v>124</v>
      </c>
    </row>
    <row r="20" ht="52" customHeight="1" spans="2:15">
      <c r="B20" s="1" t="s">
        <v>125</v>
      </c>
      <c r="C20" s="1"/>
      <c r="D20" s="1"/>
      <c r="E20" s="1"/>
      <c r="F20" s="1"/>
      <c r="G20" s="1"/>
      <c r="H20" s="1"/>
      <c r="I20" s="1"/>
      <c r="J20" s="1"/>
      <c r="K20" s="1"/>
      <c r="L20" s="1"/>
      <c r="M20" s="1"/>
      <c r="N20" s="1"/>
      <c r="O20" s="1"/>
    </row>
    <row r="22" spans="2:13">
      <c r="B22" t="s">
        <v>126</v>
      </c>
      <c r="L22" t="s">
        <v>127</v>
      </c>
      <c r="M22">
        <f>G26</f>
        <v>0.399122807017544</v>
      </c>
    </row>
    <row r="23" spans="2:13">
      <c r="B23" t="s">
        <v>128</v>
      </c>
      <c r="L23" t="s">
        <v>121</v>
      </c>
      <c r="M23">
        <f>G28</f>
        <v>0.131578947368421</v>
      </c>
    </row>
    <row r="25" spans="2:7">
      <c r="B25" t="s">
        <v>84</v>
      </c>
      <c r="C25">
        <v>20</v>
      </c>
      <c r="F25" s="5" t="s">
        <v>26</v>
      </c>
      <c r="G25" s="5" t="s">
        <v>27</v>
      </c>
    </row>
    <row r="26" spans="2:7">
      <c r="B26" t="s">
        <v>2</v>
      </c>
      <c r="C26">
        <v>5</v>
      </c>
      <c r="F26" s="5">
        <v>0</v>
      </c>
      <c r="G26">
        <f>HYPGEOMDIST(F26,$C$26,$C$27,$C$25)</f>
        <v>0.399122807017544</v>
      </c>
    </row>
    <row r="27" spans="2:7">
      <c r="B27" t="s">
        <v>89</v>
      </c>
      <c r="C27">
        <v>3</v>
      </c>
      <c r="F27" s="5">
        <v>1</v>
      </c>
      <c r="G27">
        <f>HYPGEOMDIST(F27,$C$26,$C$27,$C$25)</f>
        <v>0.460526315789474</v>
      </c>
    </row>
    <row r="28" spans="6:7">
      <c r="F28" s="5">
        <v>2</v>
      </c>
      <c r="G28">
        <f>HYPGEOMDIST(F28,$C$26,$C$27,$C$25)</f>
        <v>0.131578947368421</v>
      </c>
    </row>
    <row r="29" spans="6:7">
      <c r="F29" s="5">
        <v>3</v>
      </c>
      <c r="G29">
        <f>HYPGEOMDIST(F29,$C$26,$C$27,$C$25)</f>
        <v>0.00877192982456141</v>
      </c>
    </row>
    <row r="30" spans="6:7">
      <c r="F30" s="5" t="s">
        <v>90</v>
      </c>
      <c r="G30" s="6">
        <f>SUM(G26:G29)</f>
        <v>1</v>
      </c>
    </row>
    <row r="34" spans="2:2">
      <c r="B34" t="s">
        <v>129</v>
      </c>
    </row>
    <row r="35" spans="2:2">
      <c r="B35" t="s">
        <v>123</v>
      </c>
    </row>
  </sheetData>
  <mergeCells count="2">
    <mergeCell ref="B3:O3"/>
    <mergeCell ref="B20:O2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Hoja1</vt:lpstr>
      <vt:lpstr>Hoja2</vt:lpstr>
      <vt:lpstr>Hoja3</vt:lpstr>
      <vt:lpstr>Hoja4</vt:lpstr>
      <vt:lpstr>Hoja5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Oscar</dc:creator>
  <cp:lastModifiedBy>Felix Oscar</cp:lastModifiedBy>
  <dcterms:created xsi:type="dcterms:W3CDTF">2024-06-12T23:25:35Z</dcterms:created>
  <dcterms:modified xsi:type="dcterms:W3CDTF">2024-06-13T09:47:24Z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9EC836EEC263479DB079A7F80B91F33B_11</vt:lpwstr>
  </property>
  <property fmtid="{D5CDD505-2E9C-101B-9397-08002B2CF9AE}" pid="3" name="KSOProductBuildVer">
    <vt:lpwstr>3082-12.2.0.17119</vt:lpwstr>
  </property>
</Properties>
</file>