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00" activeTab="5"/>
  </bookViews>
  <sheets>
    <sheet name="Ej1" sheetId="1" r:id="rId1"/>
    <sheet name="Ej2" sheetId="2" r:id="rId2"/>
    <sheet name="Ej3" sheetId="3" r:id="rId3"/>
    <sheet name="Ej4" sheetId="4" r:id="rId4"/>
    <sheet name="Ej5" sheetId="5" r:id="rId5"/>
    <sheet name="Ej6" sheetId="6" r:id="rId6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<sst xmlns="http://schemas.openxmlformats.org/spreadsheetml/2006/main" count="274" uniqueCount="177">
  <si>
    <t>Datos Individuales</t>
  </si>
  <si>
    <t>1. Calcule el rango, la varianza, desvío estándar y el coeficiente de variación del ejercicio 1 del TP N °3.</t>
  </si>
  <si>
    <t xml:space="preserve">Enunciado Tp3ej1. Las edades de un grupo de 9 personas son: 12, 14, 13, 16, 13, 15, 15, 17 y 13. </t>
  </si>
  <si>
    <t>edades de 9 personas</t>
  </si>
  <si>
    <t>Calculos para la Varianza</t>
  </si>
  <si>
    <t>N=</t>
  </si>
  <si>
    <t>Lo calculamos como la poblacion total porque el enunciado no nos indica nada mas pero podria ser muestral porque es menor a 30</t>
  </si>
  <si>
    <t>TOTAL=</t>
  </si>
  <si>
    <t xml:space="preserve">1ro se calculo la media </t>
  </si>
  <si>
    <t>La MEDIA se calcula = Sumatoria de xi dividido n</t>
  </si>
  <si>
    <t>MEDIA=</t>
  </si>
  <si>
    <t xml:space="preserve">2do calculo el rango </t>
  </si>
  <si>
    <t xml:space="preserve">(Tener en cuenta que se deben ordenar los datos para poder calcular el rango) </t>
  </si>
  <si>
    <t>El RANGO se calculo= valor max - valor min</t>
  </si>
  <si>
    <t>RANGO=</t>
  </si>
  <si>
    <t xml:space="preserve">3ro calculo la varianza </t>
  </si>
  <si>
    <t>La VARIANZA se calcula = cada dato de xi es (xi- media) ^2*fi (en este caso al no tener la frecuencia se calculo distinto pero dio el mismo resultado), el resultado de eso se suma y el resultado de eso se divide por n</t>
  </si>
  <si>
    <t>VARIANZA=</t>
  </si>
  <si>
    <t>4to calculo el desvio estandar</t>
  </si>
  <si>
    <t>El DESVIO ESTANDAR se calcula = como la raiz de la varianza</t>
  </si>
  <si>
    <t>DESV. ESTANDAR=</t>
  </si>
  <si>
    <t>5to coeficiente de la variacion</t>
  </si>
  <si>
    <t>El COEFICIENTE DE LA VARIANZA se calcula = Desvio estandar/ media</t>
  </si>
  <si>
    <t>COEFICIENTE DE LA VARIACION =</t>
  </si>
  <si>
    <t>Datos agrupados en Categorías</t>
  </si>
  <si>
    <t>2. Calcule la varianza, desvío estándar y el coeficiente de variación del ejercicio 7 del TP N °3.</t>
  </si>
  <si>
    <t>Enunciado Tp3 ej7. A continuación, se presentan dos distribuciones de frecuencias correspondientes a las</t>
  </si>
  <si>
    <t>edades de estudiantes avanzados de Sociología que cursan en bandas horarias de la</t>
  </si>
  <si>
    <t>mañana y de la tarde. Se pide determinar la mediana, el modo y la media de las</t>
  </si>
  <si>
    <t>observaciones para cada banda horaria.</t>
  </si>
  <si>
    <t>TURNO MAÑANA</t>
  </si>
  <si>
    <t>Estudiantes avanzados</t>
  </si>
  <si>
    <t>frecuencia</t>
  </si>
  <si>
    <t xml:space="preserve">Calculos para la </t>
  </si>
  <si>
    <t>TURNO TARDE</t>
  </si>
  <si>
    <t>Frec. Abs.</t>
  </si>
  <si>
    <t>de Sociologia</t>
  </si>
  <si>
    <t>absoluta</t>
  </si>
  <si>
    <t>acumulada</t>
  </si>
  <si>
    <t>varianza</t>
  </si>
  <si>
    <t>xi</t>
  </si>
  <si>
    <t>fi</t>
  </si>
  <si>
    <t>Fi</t>
  </si>
  <si>
    <t>xi*fi</t>
  </si>
  <si>
    <t>(xi-media)^2*fi</t>
  </si>
  <si>
    <t>TOTAL</t>
  </si>
  <si>
    <t>PARA CALCULAR MEDIA (X) PARA DATOS AGRUPADOS EN CATEGORIAS</t>
  </si>
  <si>
    <t>media</t>
  </si>
  <si>
    <t>1ro:calculo xi * fi</t>
  </si>
  <si>
    <t xml:space="preserve">X= </t>
  </si>
  <si>
    <t>2do: hago el total de fi*xi</t>
  </si>
  <si>
    <t>3ro: el total de eso /n</t>
  </si>
  <si>
    <t>En el turno mañana hay mayor variabilidad en las edades que el turno tarde</t>
  </si>
  <si>
    <t>Media</t>
  </si>
  <si>
    <t>X=</t>
  </si>
  <si>
    <t>DESVIO ESTANDAR=</t>
  </si>
  <si>
    <t>PARA CALCULAR LA VARIANZA PARA DATOS AGRUPADOS EN CATEGORIAS</t>
  </si>
  <si>
    <t>1ro: calculo (xi-media)^2*fi para cada fila</t>
  </si>
  <si>
    <t xml:space="preserve">COEFICIENTE DE LA VARIACION= </t>
  </si>
  <si>
    <t>2do: sumo todos esos valores</t>
  </si>
  <si>
    <t>3ro: el resultado de la suma / n</t>
  </si>
  <si>
    <t>Se calcula con n porque n es mayor a 30</t>
  </si>
  <si>
    <t>PARA CALCUAR EL DESVIO ESTANDAR PARA DATOS AGRUPADOS EN CATEGORIAS</t>
  </si>
  <si>
    <t xml:space="preserve">1ro: calculo la raiz de la varianza </t>
  </si>
  <si>
    <t>2do: obtengo el resultado del desvio estandar</t>
  </si>
  <si>
    <t>PARA CALCULAR EL COEFICIENTE DE LA VARIACION PARA DATOS AGRUPADOS EN CATEGORIAS</t>
  </si>
  <si>
    <t>1ro: calculo desvio estandar / media</t>
  </si>
  <si>
    <t>2do: obtendo el resultado del coeficiente de la variacion</t>
  </si>
  <si>
    <t>Datos agrupados en Intervalos de Clase</t>
  </si>
  <si>
    <t>3. Calcule la varianza, desvío estándar y el coeficiente de variación del ejercicio 8 del TP N °3.</t>
  </si>
  <si>
    <t>8. Un investigador pretende analizar la posible relación entre soledad y uso de Internet.</t>
  </si>
  <si>
    <t>Para tal fin interrogó a 35 personas que viven solas y a 25 que viven con sus familias</t>
  </si>
  <si>
    <t>acerca de la cantidad de minutos que suelen estar conectadas en una sesión típica</t>
  </si>
  <si>
    <t>durante un día. Los datos son los siguientes:</t>
  </si>
  <si>
    <t>Tiempo</t>
  </si>
  <si>
    <t>Personas que</t>
  </si>
  <si>
    <t>Marca de</t>
  </si>
  <si>
    <t>Marca * frec.</t>
  </si>
  <si>
    <t>Frecuencia</t>
  </si>
  <si>
    <t xml:space="preserve">Calculos de la </t>
  </si>
  <si>
    <t xml:space="preserve">Tiempo </t>
  </si>
  <si>
    <t>Personas que viven</t>
  </si>
  <si>
    <t>(en minutos)</t>
  </si>
  <si>
    <t>viven solas</t>
  </si>
  <si>
    <t>clase</t>
  </si>
  <si>
    <t>con su familia</t>
  </si>
  <si>
    <t>li</t>
  </si>
  <si>
    <t>ls</t>
  </si>
  <si>
    <t>fi=xi</t>
  </si>
  <si>
    <t>mi=xi</t>
  </si>
  <si>
    <t>mi*fi</t>
  </si>
  <si>
    <t xml:space="preserve">((mi-media)^2)*fi </t>
  </si>
  <si>
    <t>xi=mi</t>
  </si>
  <si>
    <t>acumulada (Fi)</t>
  </si>
  <si>
    <t>MEDIA = X =</t>
  </si>
  <si>
    <t>PARA CALCULAR MEDIA(X) PARA DATOS AGRUPADOS EN INTERVALOS</t>
  </si>
  <si>
    <t xml:space="preserve">1ro:saco la marca de clase que es: </t>
  </si>
  <si>
    <t>marca de clase = (li+ls)/2</t>
  </si>
  <si>
    <t>2do: se multiplica la marca de clase con la frecuencia absoluta:</t>
  </si>
  <si>
    <t>Marca de clase * frecuencia absoluta = mi*fi</t>
  </si>
  <si>
    <t>3ro: se suma el resultado de todas las multiplicacion del paso 2 y se divide por n (n es el total de personas estudiadas</t>
  </si>
  <si>
    <t xml:space="preserve">DESVIO ESTANDAR= </t>
  </si>
  <si>
    <t>PARA CALCULAR LA VARIANZA PARA DATOS AGRUPADOS EN INTERVALOS</t>
  </si>
  <si>
    <r>
      <rPr>
        <sz val="11"/>
        <color theme="1"/>
        <rFont val="Calibri"/>
        <charset val="134"/>
      </rPr>
      <t xml:space="preserve">1ro: calculo </t>
    </r>
    <r>
      <rPr>
        <b/>
        <sz val="11"/>
        <color theme="1"/>
        <rFont val="Calibri"/>
        <charset val="134"/>
      </rPr>
      <t>((mi-media)^2)*fi</t>
    </r>
    <r>
      <rPr>
        <sz val="11"/>
        <color theme="1"/>
        <rFont val="Calibri"/>
        <charset val="134"/>
      </rPr>
      <t xml:space="preserve"> para cada fila</t>
    </r>
  </si>
  <si>
    <r>
      <rPr>
        <sz val="11"/>
        <color theme="1"/>
        <rFont val="Calibri"/>
        <charset val="134"/>
      </rPr>
      <t xml:space="preserve">2do: </t>
    </r>
    <r>
      <rPr>
        <b/>
        <sz val="11"/>
        <color theme="1"/>
        <rFont val="Calibri"/>
        <charset val="134"/>
      </rPr>
      <t>sumo todos esos valores</t>
    </r>
  </si>
  <si>
    <r>
      <rPr>
        <sz val="11"/>
        <color theme="1"/>
        <rFont val="Calibri"/>
        <charset val="134"/>
      </rPr>
      <t xml:space="preserve">3ro: el </t>
    </r>
    <r>
      <rPr>
        <b/>
        <sz val="11"/>
        <color theme="1"/>
        <rFont val="Calibri"/>
        <charset val="134"/>
      </rPr>
      <t>resultado de la suma / n-1</t>
    </r>
  </si>
  <si>
    <t xml:space="preserve">Se calcula con n-1 porq es una muestra y no la poblacion completa ya que, </t>
  </si>
  <si>
    <t>que solo estoy calculando las personas que viven solas</t>
  </si>
  <si>
    <t xml:space="preserve">VARIANZA= </t>
  </si>
  <si>
    <t>PARA CALCULAR EL DESVIO ESTANDAR PARA DATOS AGRUPADOS EN INTERVALOS</t>
  </si>
  <si>
    <r>
      <rPr>
        <sz val="11"/>
        <color theme="1"/>
        <rFont val="Calibri"/>
        <charset val="134"/>
      </rPr>
      <t>1ro: calculo el devio estandar que es la</t>
    </r>
    <r>
      <rPr>
        <b/>
        <sz val="11"/>
        <color theme="1"/>
        <rFont val="Calibri"/>
        <charset val="134"/>
      </rPr>
      <t xml:space="preserve"> raiz cuadrada de la varianza</t>
    </r>
  </si>
  <si>
    <t>2do: obtengo el resultado</t>
  </si>
  <si>
    <t>PARA CALCULAR EL COEFICIENTE DE LA VARIACION PARA DATOS AGRUPADOS EN INTERVALOS</t>
  </si>
  <si>
    <r>
      <rPr>
        <sz val="11"/>
        <color theme="1"/>
        <rFont val="Calibri"/>
        <charset val="134"/>
      </rPr>
      <t xml:space="preserve">1ro: calculo el coefiente de la variacion que es el </t>
    </r>
    <r>
      <rPr>
        <b/>
        <sz val="11"/>
        <color theme="1"/>
        <rFont val="Calibri"/>
        <charset val="134"/>
      </rPr>
      <t>(desvio estandar / media)</t>
    </r>
  </si>
  <si>
    <t>COEFIECIENTE DE LA VARIACION=</t>
  </si>
  <si>
    <t>4. La tabla siguiente nos muestra las calificaciones de 10 alumnos, en un test de cálculo</t>
  </si>
  <si>
    <t>matemático, al inicio del curso y al finalizar el mismo.</t>
  </si>
  <si>
    <t>Calcule la varianza, desvío estándar y el coeficiente de variación de las calificaciones</t>
  </si>
  <si>
    <t>obtenidas al inicio y fin del curso.</t>
  </si>
  <si>
    <t>Calculos de la varianza</t>
  </si>
  <si>
    <t xml:space="preserve">Se calcularia la varianza multiplicado por fi en caso de tener una frecuencia pero en </t>
  </si>
  <si>
    <t>Alumno</t>
  </si>
  <si>
    <t>Inicio</t>
  </si>
  <si>
    <t>(xi- media) ^2</t>
  </si>
  <si>
    <t>Final</t>
  </si>
  <si>
    <t>este la frecuencia esta como implicita en la columna de inicio y en la columna de final</t>
  </si>
  <si>
    <t>SE USARA N MUESTRAL PORQUE EL TOTAL DEL INICIO ES MENOR A 30 Y EL</t>
  </si>
  <si>
    <t>RESTO SIEMPRE SE DEBE CALCULAR DENTRO DE LO MISMO ASI QUE PARA AMBOS SERA N-1</t>
  </si>
  <si>
    <t>MEDIA =</t>
  </si>
  <si>
    <t>PUEDE PASAR QUE LOS RESULTADOS SACADOS ENTRE N-1 Y N SOLA NO TENGAN GRANDES</t>
  </si>
  <si>
    <t xml:space="preserve"> DIFERENCIAS Y SEA SOLO UNA ELECCION COMO POR "GUSTO"</t>
  </si>
  <si>
    <t>DESVIO ESTANDAR =</t>
  </si>
  <si>
    <t>COEFICIENTE DE LA VARIACION=</t>
  </si>
  <si>
    <t>Al inicio hay mas variabilidad y al final hay menos variabilidad</t>
  </si>
  <si>
    <t>5. Se muestra la distribución por edades de dos grupos de personas.</t>
  </si>
  <si>
    <t>Calcule la varianza, desvío estándar y el coeficiente de variación de cada uno de los</t>
  </si>
  <si>
    <t>grupos (hombres y mujeres).</t>
  </si>
  <si>
    <t>Edad (xi)</t>
  </si>
  <si>
    <t>Marca de clase xi = mi</t>
  </si>
  <si>
    <t>marc * frec</t>
  </si>
  <si>
    <t>calculos de la varianza</t>
  </si>
  <si>
    <t>Edad</t>
  </si>
  <si>
    <t>Marca de clase</t>
  </si>
  <si>
    <t>Hombres</t>
  </si>
  <si>
    <t>(li+ls)/2</t>
  </si>
  <si>
    <t>mi * fi</t>
  </si>
  <si>
    <t>Mujeres</t>
  </si>
  <si>
    <t>((mi-media)^2)*fi</t>
  </si>
  <si>
    <t>Total</t>
  </si>
  <si>
    <t xml:space="preserve">VARIANZA = </t>
  </si>
  <si>
    <t>VARIANZA =</t>
  </si>
  <si>
    <t>6. La tabla muestra la comprensión lectora (X) de dos grupos de sujetos educados en</t>
  </si>
  <si>
    <t>niveles socioculturales altos (A) y bajos (B). Si a partir de la puntuación X=21 se</t>
  </si>
  <si>
    <t>considera una comprensión lectora buena, calcular:</t>
  </si>
  <si>
    <t>a) El porcentaje de personas en cada grupo con una buena comprensión lectora.</t>
  </si>
  <si>
    <t>b) ¿Cuál de los dos grupos presenta mayor variabilidad?</t>
  </si>
  <si>
    <t>X</t>
  </si>
  <si>
    <t>marca de clase</t>
  </si>
  <si>
    <t>marc* frec</t>
  </si>
  <si>
    <t>Calculos para la varianza</t>
  </si>
  <si>
    <t>nA</t>
  </si>
  <si>
    <t>nB</t>
  </si>
  <si>
    <t>Punto a)</t>
  </si>
  <si>
    <t xml:space="preserve">A partir del X =21 se haria la sumatoria de la cantidad de personas que cumplen </t>
  </si>
  <si>
    <t>con la condicion. El resultado seria: 12+9 = 21</t>
  </si>
  <si>
    <t>con la condicion. El resultado seria: 8+2 = 10</t>
  </si>
  <si>
    <t>ES LA CANTIDAD DE INDIVIDUOS QUE CUMPLEN CON LA CONDICION</t>
  </si>
  <si>
    <t xml:space="preserve">Y para sacar el porcentaje de personas este grupo con una buena comprensión lectora. Seria: </t>
  </si>
  <si>
    <t>40 ES MI 100% DENTRO DE MI GRUPO A</t>
  </si>
  <si>
    <t>EL 30 ES MI 100% DEL GRUPO B</t>
  </si>
  <si>
    <t>(21*100)/40</t>
  </si>
  <si>
    <t xml:space="preserve"> Aquí se nota que tienen mayor comprension lectora que el grupo B</t>
  </si>
  <si>
    <t xml:space="preserve">(10*100)/30 = </t>
  </si>
  <si>
    <t>Aquí se nota que tiene menor comprension lectora que el grupo A</t>
  </si>
  <si>
    <t>Punto b)</t>
  </si>
  <si>
    <t>MEDIA  =</t>
  </si>
  <si>
    <t>El grupo B tiene mayor variabilidad  que el grupo 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</si>
</sst>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0.0%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ADB9CA"/>
        <bgColor rgb="FFADB9CA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CCFF"/>
        <bgColor rgb="FFFFCCFF"/>
      </patternFill>
    </fill>
    <fill>
      <patternFill patternType="solid">
        <fgColor theme="5"/>
        <bgColor theme="5"/>
      </patternFill>
    </fill>
    <fill>
      <patternFill patternType="solid">
        <fgColor rgb="FF00B0F0"/>
        <bgColor rgb="FF00B0F0"/>
      </patternFill>
    </fill>
    <fill>
      <patternFill patternType="solid">
        <fgColor rgb="FFBDD6EE"/>
        <bgColor rgb="FFBDD6EE"/>
      </patternFill>
    </fill>
    <fill>
      <patternFill patternType="solid">
        <fgColor rgb="FF99FFCC"/>
        <bgColor rgb="FF99FFCC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D6DCE4"/>
        <bgColor rgb="FFD6DCE4"/>
      </patternFill>
    </fill>
    <fill>
      <patternFill patternType="solid">
        <fgColor rgb="FFCCFF66"/>
        <bgColor rgb="FFCCFF66"/>
      </patternFill>
    </fill>
    <fill>
      <patternFill patternType="solid">
        <fgColor rgb="FFCC99FF"/>
        <bgColor rgb="FFCC99FF"/>
      </patternFill>
    </fill>
    <fill>
      <patternFill patternType="solid">
        <fgColor rgb="FFB4C6E7"/>
        <bgColor rgb="FFB4C6E7"/>
      </patternFill>
    </fill>
    <fill>
      <patternFill patternType="solid">
        <fgColor rgb="FFFF9999"/>
        <bgColor rgb="FFFF9999"/>
      </patternFill>
    </fill>
    <fill>
      <patternFill patternType="solid">
        <fgColor rgb="FF669900"/>
        <bgColor rgb="FF669900"/>
      </patternFill>
    </fill>
    <fill>
      <patternFill patternType="solid">
        <fgColor rgb="FF9CC2E5"/>
        <bgColor rgb="FF9CC2E5"/>
      </patternFill>
    </fill>
    <fill>
      <patternFill patternType="solid">
        <fgColor rgb="FF8496B0"/>
        <bgColor rgb="FF8496B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4" borderId="4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7" applyNumberFormat="0" applyFill="0" applyAlignment="0" applyProtection="0">
      <alignment vertical="center"/>
    </xf>
    <xf numFmtId="0" fontId="10" fillId="0" borderId="47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5" borderId="49" applyNumberFormat="0" applyAlignment="0" applyProtection="0">
      <alignment vertical="center"/>
    </xf>
    <xf numFmtId="0" fontId="13" fillId="26" borderId="50" applyNumberFormat="0" applyAlignment="0" applyProtection="0">
      <alignment vertical="center"/>
    </xf>
    <xf numFmtId="0" fontId="14" fillId="26" borderId="49" applyNumberFormat="0" applyAlignment="0" applyProtection="0">
      <alignment vertical="center"/>
    </xf>
    <xf numFmtId="0" fontId="15" fillId="27" borderId="51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0" borderId="5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</cellStyleXfs>
  <cellXfs count="255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 applyAlignment="1">
      <alignment horizontal="center"/>
    </xf>
    <xf numFmtId="0" fontId="2" fillId="0" borderId="10" xfId="0" applyFont="1" applyBorder="1"/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178" fontId="1" fillId="0" borderId="15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78" fontId="1" fillId="0" borderId="18" xfId="0" applyNumberFormat="1" applyFont="1" applyBorder="1"/>
    <xf numFmtId="0" fontId="1" fillId="4" borderId="16" xfId="0" applyFont="1" applyFill="1" applyBorder="1"/>
    <xf numFmtId="0" fontId="1" fillId="4" borderId="17" xfId="0" applyFont="1" applyFill="1" applyBorder="1"/>
    <xf numFmtId="0" fontId="1" fillId="4" borderId="19" xfId="0" applyFont="1" applyFill="1" applyBorder="1"/>
    <xf numFmtId="0" fontId="1" fillId="4" borderId="20" xfId="0" applyFont="1" applyFill="1" applyBorder="1"/>
    <xf numFmtId="0" fontId="1" fillId="0" borderId="20" xfId="0" applyFont="1" applyBorder="1"/>
    <xf numFmtId="178" fontId="1" fillId="0" borderId="21" xfId="0" applyNumberFormat="1" applyFont="1" applyBorder="1"/>
    <xf numFmtId="0" fontId="1" fillId="3" borderId="6" xfId="0" applyFont="1" applyFill="1" applyBorder="1" applyAlignment="1">
      <alignment horizontal="center"/>
    </xf>
    <xf numFmtId="0" fontId="2" fillId="0" borderId="8" xfId="0" applyFont="1" applyBorder="1"/>
    <xf numFmtId="0" fontId="1" fillId="3" borderId="22" xfId="0" applyFont="1" applyFill="1" applyBorder="1"/>
    <xf numFmtId="178" fontId="1" fillId="3" borderId="23" xfId="0" applyNumberFormat="1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4" borderId="0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4" borderId="7" xfId="0" applyFont="1" applyFill="1" applyBorder="1"/>
    <xf numFmtId="0" fontId="1" fillId="0" borderId="8" xfId="0" applyFont="1" applyBorder="1"/>
    <xf numFmtId="0" fontId="1" fillId="5" borderId="0" xfId="0" applyFont="1" applyFill="1" applyBorder="1"/>
    <xf numFmtId="0" fontId="1" fillId="0" borderId="0" xfId="0" applyFont="1" applyAlignment="1">
      <alignment horizontal="right"/>
    </xf>
    <xf numFmtId="0" fontId="1" fillId="6" borderId="9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left"/>
    </xf>
    <xf numFmtId="10" fontId="1" fillId="0" borderId="0" xfId="0" applyNumberFormat="1" applyFont="1"/>
    <xf numFmtId="0" fontId="1" fillId="0" borderId="0" xfId="0" applyFont="1" applyAlignment="1">
      <alignment horizontal="left"/>
    </xf>
    <xf numFmtId="0" fontId="1" fillId="7" borderId="9" xfId="0" applyFont="1" applyFill="1" applyBorder="1" applyAlignment="1">
      <alignment horizontal="right"/>
    </xf>
    <xf numFmtId="178" fontId="1" fillId="7" borderId="10" xfId="0" applyNumberFormat="1" applyFont="1" applyFill="1" applyBorder="1" applyAlignment="1">
      <alignment horizontal="left"/>
    </xf>
    <xf numFmtId="0" fontId="1" fillId="8" borderId="9" xfId="0" applyFont="1" applyFill="1" applyBorder="1" applyAlignment="1">
      <alignment horizontal="right"/>
    </xf>
    <xf numFmtId="0" fontId="2" fillId="0" borderId="24" xfId="0" applyFont="1" applyBorder="1"/>
    <xf numFmtId="2" fontId="1" fillId="8" borderId="10" xfId="0" applyNumberFormat="1" applyFont="1" applyFill="1" applyBorder="1" applyAlignment="1">
      <alignment horizontal="left"/>
    </xf>
    <xf numFmtId="0" fontId="1" fillId="9" borderId="9" xfId="0" applyFont="1" applyFill="1" applyBorder="1" applyAlignment="1">
      <alignment horizontal="right"/>
    </xf>
    <xf numFmtId="10" fontId="1" fillId="9" borderId="10" xfId="0" applyNumberFormat="1" applyFont="1" applyFill="1" applyBorder="1" applyAlignment="1">
      <alignment horizontal="left"/>
    </xf>
    <xf numFmtId="0" fontId="1" fillId="10" borderId="9" xfId="0" applyFont="1" applyFill="1" applyBorder="1" applyAlignment="1">
      <alignment horizontal="center"/>
    </xf>
    <xf numFmtId="0" fontId="1" fillId="3" borderId="11" xfId="0" applyFont="1" applyFill="1" applyBorder="1"/>
    <xf numFmtId="0" fontId="1" fillId="11" borderId="16" xfId="0" applyFont="1" applyFill="1" applyBorder="1"/>
    <xf numFmtId="0" fontId="1" fillId="11" borderId="17" xfId="0" applyFont="1" applyFill="1" applyBorder="1"/>
    <xf numFmtId="0" fontId="1" fillId="11" borderId="19" xfId="0" applyFont="1" applyFill="1" applyBorder="1"/>
    <xf numFmtId="0" fontId="1" fillId="11" borderId="20" xfId="0" applyFont="1" applyFill="1" applyBorder="1"/>
    <xf numFmtId="0" fontId="1" fillId="11" borderId="0" xfId="0" applyFont="1" applyFill="1" applyBorder="1"/>
    <xf numFmtId="0" fontId="1" fillId="0" borderId="7" xfId="0" applyFont="1" applyBorder="1" applyAlignment="1">
      <alignment horizontal="right"/>
    </xf>
    <xf numFmtId="178" fontId="1" fillId="11" borderId="7" xfId="0" applyNumberFormat="1" applyFont="1" applyFill="1" applyBorder="1" applyAlignment="1">
      <alignment horizontal="left"/>
    </xf>
    <xf numFmtId="0" fontId="1" fillId="12" borderId="0" xfId="0" applyFont="1" applyFill="1" applyBorder="1"/>
    <xf numFmtId="0" fontId="1" fillId="7" borderId="10" xfId="0" applyFont="1" applyFill="1" applyBorder="1" applyAlignment="1">
      <alignment horizontal="left"/>
    </xf>
    <xf numFmtId="0" fontId="1" fillId="0" borderId="15" xfId="0" applyFont="1" applyBorder="1"/>
    <xf numFmtId="0" fontId="1" fillId="0" borderId="18" xfId="0" applyFont="1" applyBorder="1"/>
    <xf numFmtId="0" fontId="1" fillId="0" borderId="21" xfId="0" applyFont="1" applyBorder="1"/>
    <xf numFmtId="0" fontId="1" fillId="3" borderId="23" xfId="0" applyFont="1" applyFill="1" applyBorder="1"/>
    <xf numFmtId="0" fontId="1" fillId="13" borderId="1" xfId="0" applyFont="1" applyFill="1" applyBorder="1"/>
    <xf numFmtId="0" fontId="1" fillId="13" borderId="2" xfId="0" applyFont="1" applyFill="1" applyBorder="1"/>
    <xf numFmtId="0" fontId="1" fillId="13" borderId="3" xfId="0" applyFont="1" applyFill="1" applyBorder="1"/>
    <xf numFmtId="0" fontId="1" fillId="13" borderId="6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9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11" xfId="0" applyFont="1" applyFill="1" applyBorder="1"/>
    <xf numFmtId="0" fontId="1" fillId="13" borderId="12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/>
    </xf>
    <xf numFmtId="0" fontId="1" fillId="0" borderId="19" xfId="0" applyFont="1" applyBorder="1"/>
    <xf numFmtId="0" fontId="1" fillId="13" borderId="6" xfId="0" applyFont="1" applyFill="1" applyBorder="1" applyAlignment="1">
      <alignment horizontal="center"/>
    </xf>
    <xf numFmtId="0" fontId="1" fillId="13" borderId="22" xfId="0" applyFont="1" applyFill="1" applyBorder="1"/>
    <xf numFmtId="0" fontId="1" fillId="8" borderId="10" xfId="0" applyFont="1" applyFill="1" applyBorder="1" applyAlignment="1">
      <alignment horizontal="left"/>
    </xf>
    <xf numFmtId="0" fontId="1" fillId="14" borderId="9" xfId="0" applyFont="1" applyFill="1" applyBorder="1"/>
    <xf numFmtId="0" fontId="1" fillId="14" borderId="10" xfId="0" applyFont="1" applyFill="1" applyBorder="1" applyAlignment="1">
      <alignment horizontal="left"/>
    </xf>
    <xf numFmtId="2" fontId="1" fillId="6" borderId="10" xfId="0" applyNumberFormat="1" applyFont="1" applyFill="1" applyBorder="1" applyAlignment="1">
      <alignment horizontal="left"/>
    </xf>
    <xf numFmtId="0" fontId="1" fillId="15" borderId="9" xfId="0" applyFont="1" applyFill="1" applyBorder="1" applyAlignment="1">
      <alignment horizontal="right"/>
    </xf>
    <xf numFmtId="179" fontId="1" fillId="15" borderId="10" xfId="0" applyNumberFormat="1" applyFont="1" applyFill="1" applyBorder="1" applyAlignment="1">
      <alignment horizontal="left"/>
    </xf>
    <xf numFmtId="2" fontId="1" fillId="14" borderId="10" xfId="0" applyNumberFormat="1" applyFont="1" applyFill="1" applyBorder="1" applyAlignment="1">
      <alignment horizontal="left"/>
    </xf>
    <xf numFmtId="9" fontId="1" fillId="15" borderId="10" xfId="0" applyNumberFormat="1" applyFont="1" applyFill="1" applyBorder="1" applyAlignment="1">
      <alignment horizontal="left"/>
    </xf>
    <xf numFmtId="0" fontId="1" fillId="16" borderId="23" xfId="0" applyFont="1" applyFill="1" applyBorder="1"/>
    <xf numFmtId="0" fontId="1" fillId="16" borderId="10" xfId="0" applyFont="1" applyFill="1" applyBorder="1"/>
    <xf numFmtId="0" fontId="1" fillId="17" borderId="1" xfId="0" applyFont="1" applyFill="1" applyBorder="1"/>
    <xf numFmtId="0" fontId="1" fillId="17" borderId="2" xfId="0" applyFont="1" applyFill="1" applyBorder="1"/>
    <xf numFmtId="0" fontId="1" fillId="17" borderId="3" xfId="0" applyFont="1" applyFill="1" applyBorder="1"/>
    <xf numFmtId="0" fontId="1" fillId="17" borderId="6" xfId="0" applyFont="1" applyFill="1" applyBorder="1"/>
    <xf numFmtId="0" fontId="1" fillId="17" borderId="7" xfId="0" applyFont="1" applyFill="1" applyBorder="1"/>
    <xf numFmtId="0" fontId="1" fillId="17" borderId="8" xfId="0" applyFont="1" applyFill="1" applyBorder="1"/>
    <xf numFmtId="0" fontId="1" fillId="17" borderId="11" xfId="0" applyFont="1" applyFill="1" applyBorder="1" applyAlignment="1">
      <alignment horizontal="center"/>
    </xf>
    <xf numFmtId="0" fontId="1" fillId="17" borderId="23" xfId="0" applyFont="1" applyFill="1" applyBorder="1"/>
    <xf numFmtId="0" fontId="1" fillId="17" borderId="9" xfId="0" applyFont="1" applyFill="1" applyBorder="1"/>
    <xf numFmtId="0" fontId="1" fillId="17" borderId="22" xfId="0" applyFont="1" applyFill="1" applyBorder="1" applyAlignment="1">
      <alignment horizontal="center"/>
    </xf>
    <xf numFmtId="0" fontId="1" fillId="17" borderId="24" xfId="0" applyFont="1" applyFill="1" applyBorder="1"/>
    <xf numFmtId="0" fontId="1" fillId="17" borderId="12" xfId="0" applyFont="1" applyFill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17" borderId="23" xfId="0" applyFont="1" applyFill="1" applyBorder="1" applyAlignment="1">
      <alignment horizontal="right"/>
    </xf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10" borderId="1" xfId="0" applyFont="1" applyFill="1" applyBorder="1"/>
    <xf numFmtId="0" fontId="1" fillId="10" borderId="6" xfId="0" applyFont="1" applyFill="1" applyBorder="1"/>
    <xf numFmtId="0" fontId="1" fillId="15" borderId="10" xfId="0" applyFont="1" applyFill="1" applyBorder="1" applyAlignment="1">
      <alignment horizontal="left"/>
    </xf>
    <xf numFmtId="0" fontId="1" fillId="15" borderId="9" xfId="0" applyFont="1" applyFill="1" applyBorder="1"/>
    <xf numFmtId="2" fontId="1" fillId="15" borderId="10" xfId="0" applyNumberFormat="1" applyFont="1" applyFill="1" applyBorder="1" applyAlignment="1">
      <alignment horizontal="left"/>
    </xf>
    <xf numFmtId="0" fontId="1" fillId="8" borderId="9" xfId="0" applyFont="1" applyFill="1" applyBorder="1"/>
    <xf numFmtId="1" fontId="1" fillId="8" borderId="10" xfId="0" applyNumberFormat="1" applyFont="1" applyFill="1" applyBorder="1" applyAlignment="1">
      <alignment horizontal="left"/>
    </xf>
    <xf numFmtId="10" fontId="1" fillId="8" borderId="10" xfId="0" applyNumberFormat="1" applyFont="1" applyFill="1" applyBorder="1" applyAlignment="1">
      <alignment horizontal="left"/>
    </xf>
    <xf numFmtId="0" fontId="1" fillId="10" borderId="2" xfId="0" applyFont="1" applyFill="1" applyBorder="1"/>
    <xf numFmtId="0" fontId="1" fillId="10" borderId="3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4" borderId="9" xfId="0" applyFont="1" applyFill="1" applyBorder="1"/>
    <xf numFmtId="0" fontId="1" fillId="4" borderId="24" xfId="0" applyFont="1" applyFill="1" applyBorder="1"/>
    <xf numFmtId="0" fontId="1" fillId="4" borderId="10" xfId="0" applyFont="1" applyFill="1" applyBorder="1"/>
    <xf numFmtId="0" fontId="1" fillId="18" borderId="9" xfId="0" applyFont="1" applyFill="1" applyBorder="1"/>
    <xf numFmtId="0" fontId="1" fillId="18" borderId="24" xfId="0" applyFont="1" applyFill="1" applyBorder="1"/>
    <xf numFmtId="0" fontId="1" fillId="18" borderId="10" xfId="0" applyFont="1" applyFill="1" applyBorder="1"/>
    <xf numFmtId="0" fontId="1" fillId="18" borderId="1" xfId="0" applyFont="1" applyFill="1" applyBorder="1"/>
    <xf numFmtId="0" fontId="1" fillId="18" borderId="2" xfId="0" applyFont="1" applyFill="1" applyBorder="1"/>
    <xf numFmtId="0" fontId="1" fillId="18" borderId="3" xfId="0" applyFont="1" applyFill="1" applyBorder="1"/>
    <xf numFmtId="0" fontId="1" fillId="18" borderId="4" xfId="0" applyFont="1" applyFill="1" applyBorder="1"/>
    <xf numFmtId="0" fontId="1" fillId="18" borderId="0" xfId="0" applyFont="1" applyFill="1" applyBorder="1"/>
    <xf numFmtId="0" fontId="1" fillId="18" borderId="5" xfId="0" applyFont="1" applyFill="1" applyBorder="1"/>
    <xf numFmtId="0" fontId="1" fillId="18" borderId="6" xfId="0" applyFont="1" applyFill="1" applyBorder="1"/>
    <xf numFmtId="0" fontId="1" fillId="18" borderId="7" xfId="0" applyFont="1" applyFill="1" applyBorder="1"/>
    <xf numFmtId="0" fontId="1" fillId="18" borderId="8" xfId="0" applyFont="1" applyFill="1" applyBorder="1"/>
    <xf numFmtId="0" fontId="1" fillId="18" borderId="1" xfId="0" applyFont="1" applyFill="1" applyBorder="1" applyAlignment="1">
      <alignment horizontal="center"/>
    </xf>
    <xf numFmtId="0" fontId="2" fillId="0" borderId="3" xfId="0" applyFont="1" applyBorder="1"/>
    <xf numFmtId="0" fontId="1" fillId="18" borderId="11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6" xfId="0" applyFont="1" applyFill="1" applyBorder="1" applyAlignment="1">
      <alignment horizontal="center"/>
    </xf>
    <xf numFmtId="0" fontId="1" fillId="18" borderId="12" xfId="0" applyFont="1" applyFill="1" applyBorder="1" applyAlignment="1">
      <alignment horizontal="center"/>
    </xf>
    <xf numFmtId="0" fontId="1" fillId="18" borderId="5" xfId="0" applyFont="1" applyFill="1" applyBorder="1" applyAlignment="1">
      <alignment horizontal="center"/>
    </xf>
    <xf numFmtId="0" fontId="1" fillId="18" borderId="22" xfId="0" applyFont="1" applyFill="1" applyBorder="1"/>
    <xf numFmtId="178" fontId="1" fillId="18" borderId="22" xfId="0" applyNumberFormat="1" applyFont="1" applyFill="1" applyBorder="1"/>
    <xf numFmtId="0" fontId="1" fillId="8" borderId="10" xfId="0" applyFont="1" applyFill="1" applyBorder="1"/>
    <xf numFmtId="0" fontId="1" fillId="8" borderId="24" xfId="0" applyFont="1" applyFill="1" applyBorder="1"/>
    <xf numFmtId="0" fontId="3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3" fillId="8" borderId="9" xfId="0" applyFont="1" applyFill="1" applyBorder="1" applyAlignment="1">
      <alignment horizontal="right"/>
    </xf>
    <xf numFmtId="178" fontId="1" fillId="8" borderId="10" xfId="0" applyNumberFormat="1" applyFont="1" applyFill="1" applyBorder="1" applyAlignment="1">
      <alignment horizontal="left"/>
    </xf>
    <xf numFmtId="0" fontId="1" fillId="15" borderId="1" xfId="0" applyFont="1" applyFill="1" applyBorder="1"/>
    <xf numFmtId="0" fontId="1" fillId="15" borderId="2" xfId="0" applyFont="1" applyFill="1" applyBorder="1"/>
    <xf numFmtId="0" fontId="1" fillId="15" borderId="3" xfId="0" applyFont="1" applyFill="1" applyBorder="1"/>
    <xf numFmtId="178" fontId="1" fillId="15" borderId="10" xfId="0" applyNumberFormat="1" applyFont="1" applyFill="1" applyBorder="1" applyAlignment="1">
      <alignment horizontal="left"/>
    </xf>
    <xf numFmtId="0" fontId="1" fillId="6" borderId="9" xfId="0" applyFont="1" applyFill="1" applyBorder="1"/>
    <xf numFmtId="0" fontId="1" fillId="6" borderId="24" xfId="0" applyFont="1" applyFill="1" applyBorder="1"/>
    <xf numFmtId="0" fontId="1" fillId="6" borderId="10" xfId="0" applyFont="1" applyFill="1" applyBorder="1"/>
    <xf numFmtId="1" fontId="1" fillId="6" borderId="10" xfId="0" applyNumberFormat="1" applyFont="1" applyFill="1" applyBorder="1" applyAlignment="1">
      <alignment horizontal="left"/>
    </xf>
    <xf numFmtId="0" fontId="1" fillId="19" borderId="9" xfId="0" applyFont="1" applyFill="1" applyBorder="1"/>
    <xf numFmtId="0" fontId="1" fillId="19" borderId="24" xfId="0" applyFont="1" applyFill="1" applyBorder="1"/>
    <xf numFmtId="0" fontId="1" fillId="19" borderId="10" xfId="0" applyFont="1" applyFill="1" applyBorder="1"/>
    <xf numFmtId="0" fontId="1" fillId="19" borderId="9" xfId="0" applyFont="1" applyFill="1" applyBorder="1" applyAlignment="1">
      <alignment horizontal="right"/>
    </xf>
    <xf numFmtId="9" fontId="1" fillId="19" borderId="10" xfId="0" applyNumberFormat="1" applyFont="1" applyFill="1" applyBorder="1" applyAlignment="1">
      <alignment horizontal="left"/>
    </xf>
    <xf numFmtId="0" fontId="2" fillId="0" borderId="2" xfId="0" applyFont="1" applyBorder="1"/>
    <xf numFmtId="0" fontId="1" fillId="18" borderId="4" xfId="0" applyFont="1" applyFill="1" applyBorder="1" applyAlignment="1">
      <alignment horizontal="center"/>
    </xf>
    <xf numFmtId="0" fontId="2" fillId="0" borderId="0" xfId="0" applyFont="1" applyBorder="1"/>
    <xf numFmtId="0" fontId="1" fillId="18" borderId="23" xfId="0" applyFont="1" applyFill="1" applyBorder="1"/>
    <xf numFmtId="0" fontId="1" fillId="0" borderId="38" xfId="0" applyFont="1" applyBorder="1"/>
    <xf numFmtId="0" fontId="1" fillId="0" borderId="39" xfId="0" applyFont="1" applyBorder="1"/>
    <xf numFmtId="179" fontId="1" fillId="19" borderId="10" xfId="0" applyNumberFormat="1" applyFont="1" applyFill="1" applyBorder="1" applyAlignment="1">
      <alignment horizontal="left"/>
    </xf>
    <xf numFmtId="0" fontId="1" fillId="18" borderId="12" xfId="0" applyFont="1" applyFill="1" applyBorder="1"/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1" fontId="1" fillId="18" borderId="10" xfId="0" applyNumberFormat="1" applyFont="1" applyFill="1" applyBorder="1"/>
    <xf numFmtId="0" fontId="1" fillId="16" borderId="9" xfId="0" applyFont="1" applyFill="1" applyBorder="1"/>
    <xf numFmtId="0" fontId="1" fillId="20" borderId="1" xfId="0" applyFont="1" applyFill="1" applyBorder="1"/>
    <xf numFmtId="0" fontId="1" fillId="20" borderId="2" xfId="0" applyFont="1" applyFill="1" applyBorder="1"/>
    <xf numFmtId="0" fontId="1" fillId="20" borderId="3" xfId="0" applyFont="1" applyFill="1" applyBorder="1"/>
    <xf numFmtId="0" fontId="1" fillId="20" borderId="4" xfId="0" applyFont="1" applyFill="1" applyBorder="1"/>
    <xf numFmtId="0" fontId="1" fillId="20" borderId="0" xfId="0" applyFont="1" applyFill="1" applyBorder="1"/>
    <xf numFmtId="0" fontId="1" fillId="20" borderId="5" xfId="0" applyFont="1" applyFill="1" applyBorder="1"/>
    <xf numFmtId="0" fontId="1" fillId="20" borderId="6" xfId="0" applyFont="1" applyFill="1" applyBorder="1"/>
    <xf numFmtId="0" fontId="1" fillId="20" borderId="7" xfId="0" applyFont="1" applyFill="1" applyBorder="1"/>
    <xf numFmtId="0" fontId="1" fillId="20" borderId="8" xfId="0" applyFont="1" applyFill="1" applyBorder="1"/>
    <xf numFmtId="0" fontId="3" fillId="20" borderId="23" xfId="0" applyFont="1" applyFill="1" applyBorder="1"/>
    <xf numFmtId="0" fontId="1" fillId="20" borderId="11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20" borderId="11" xfId="0" applyFont="1" applyFill="1" applyBorder="1"/>
    <xf numFmtId="0" fontId="1" fillId="20" borderId="12" xfId="0" applyFont="1" applyFill="1" applyBorder="1" applyAlignment="1">
      <alignment horizontal="center"/>
    </xf>
    <xf numFmtId="0" fontId="1" fillId="20" borderId="5" xfId="0" applyFont="1" applyFill="1" applyBorder="1" applyAlignment="1">
      <alignment horizontal="center"/>
    </xf>
    <xf numFmtId="0" fontId="1" fillId="20" borderId="12" xfId="0" applyFont="1" applyFill="1" applyBorder="1"/>
    <xf numFmtId="2" fontId="1" fillId="0" borderId="15" xfId="0" applyNumberFormat="1" applyFont="1" applyBorder="1"/>
    <xf numFmtId="2" fontId="1" fillId="0" borderId="18" xfId="0" applyNumberFormat="1" applyFont="1" applyBorder="1"/>
    <xf numFmtId="2" fontId="1" fillId="0" borderId="21" xfId="0" applyNumberFormat="1" applyFont="1" applyBorder="1"/>
    <xf numFmtId="0" fontId="1" fillId="20" borderId="22" xfId="0" applyFont="1" applyFill="1" applyBorder="1"/>
    <xf numFmtId="2" fontId="1" fillId="20" borderId="22" xfId="0" applyNumberFormat="1" applyFont="1" applyFill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10" borderId="9" xfId="0" applyFont="1" applyFill="1" applyBorder="1"/>
    <xf numFmtId="0" fontId="1" fillId="10" borderId="24" xfId="0" applyFont="1" applyFill="1" applyBorder="1"/>
    <xf numFmtId="0" fontId="1" fillId="8" borderId="1" xfId="0" applyFont="1" applyFill="1" applyBorder="1" applyAlignment="1">
      <alignment horizontal="right"/>
    </xf>
    <xf numFmtId="0" fontId="1" fillId="8" borderId="3" xfId="0" applyFont="1" applyFill="1" applyBorder="1"/>
    <xf numFmtId="0" fontId="1" fillId="8" borderId="6" xfId="0" applyFont="1" applyFill="1" applyBorder="1" applyAlignment="1">
      <alignment horizontal="right"/>
    </xf>
    <xf numFmtId="2" fontId="1" fillId="8" borderId="8" xfId="0" applyNumberFormat="1" applyFont="1" applyFill="1" applyBorder="1" applyAlignment="1">
      <alignment horizontal="left"/>
    </xf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15" borderId="24" xfId="0" applyFont="1" applyFill="1" applyBorder="1"/>
    <xf numFmtId="0" fontId="1" fillId="15" borderId="10" xfId="0" applyFont="1" applyFill="1" applyBorder="1"/>
    <xf numFmtId="0" fontId="1" fillId="19" borderId="9" xfId="0" applyFont="1" applyFill="1" applyBorder="1" applyAlignment="1">
      <alignment horizontal="center"/>
    </xf>
    <xf numFmtId="0" fontId="3" fillId="20" borderId="9" xfId="0" applyFont="1" applyFill="1" applyBorder="1"/>
    <xf numFmtId="1" fontId="1" fillId="20" borderId="22" xfId="0" applyNumberFormat="1" applyFont="1" applyFill="1" applyBorder="1"/>
    <xf numFmtId="0" fontId="1" fillId="8" borderId="1" xfId="0" applyFont="1" applyFill="1" applyBorder="1"/>
    <xf numFmtId="0" fontId="1" fillId="10" borderId="10" xfId="0" applyFont="1" applyFill="1" applyBorder="1"/>
    <xf numFmtId="178" fontId="1" fillId="6" borderId="10" xfId="0" applyNumberFormat="1" applyFont="1" applyFill="1" applyBorder="1" applyAlignment="1">
      <alignment horizontal="left"/>
    </xf>
    <xf numFmtId="0" fontId="1" fillId="2" borderId="23" xfId="0" applyFont="1" applyFill="1" applyBorder="1"/>
    <xf numFmtId="0" fontId="1" fillId="21" borderId="9" xfId="0" applyFont="1" applyFill="1" applyBorder="1" applyAlignment="1">
      <alignment horizontal="center"/>
    </xf>
    <xf numFmtId="0" fontId="1" fillId="21" borderId="24" xfId="0" applyFont="1" applyFill="1" applyBorder="1" applyAlignment="1">
      <alignment horizontal="center"/>
    </xf>
    <xf numFmtId="0" fontId="1" fillId="21" borderId="9" xfId="0" applyFont="1" applyFill="1" applyBorder="1" applyAlignment="1">
      <alignment horizontal="right"/>
    </xf>
    <xf numFmtId="0" fontId="1" fillId="21" borderId="10" xfId="0" applyFont="1" applyFill="1" applyBorder="1" applyAlignment="1">
      <alignment horizontal="left"/>
    </xf>
    <xf numFmtId="0" fontId="1" fillId="0" borderId="26" xfId="0" applyFont="1" applyBorder="1" applyAlignment="1">
      <alignment horizontal="center"/>
    </xf>
    <xf numFmtId="0" fontId="2" fillId="0" borderId="44" xfId="0" applyFont="1" applyBorder="1"/>
    <xf numFmtId="2" fontId="1" fillId="0" borderId="23" xfId="0" applyNumberFormat="1" applyFont="1" applyBorder="1" applyAlignment="1">
      <alignment horizontal="center"/>
    </xf>
    <xf numFmtId="0" fontId="1" fillId="21" borderId="9" xfId="0" applyFont="1" applyFill="1" applyBorder="1"/>
    <xf numFmtId="2" fontId="1" fillId="21" borderId="23" xfId="0" applyNumberFormat="1" applyFont="1" applyFill="1" applyBorder="1" applyAlignment="1">
      <alignment horizontal="center"/>
    </xf>
    <xf numFmtId="0" fontId="0" fillId="0" borderId="0" xfId="0" applyFont="1"/>
    <xf numFmtId="0" fontId="1" fillId="15" borderId="7" xfId="0" applyFont="1" applyFill="1" applyBorder="1" applyAlignment="1">
      <alignment horizontal="right"/>
    </xf>
    <xf numFmtId="2" fontId="1" fillId="15" borderId="8" xfId="0" applyNumberFormat="1" applyFont="1" applyFill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8" borderId="7" xfId="0" applyFont="1" applyFill="1" applyBorder="1" applyAlignment="1">
      <alignment horizontal="right"/>
    </xf>
    <xf numFmtId="0" fontId="1" fillId="8" borderId="8" xfId="0" applyFont="1" applyFill="1" applyBorder="1" applyAlignment="1">
      <alignment horizontal="left"/>
    </xf>
    <xf numFmtId="0" fontId="1" fillId="22" borderId="7" xfId="0" applyFont="1" applyFill="1" applyBorder="1" applyAlignment="1">
      <alignment horizontal="right"/>
    </xf>
    <xf numFmtId="2" fontId="1" fillId="22" borderId="8" xfId="0" applyNumberFormat="1" applyFont="1" applyFill="1" applyBorder="1" applyAlignment="1">
      <alignment horizontal="left"/>
    </xf>
    <xf numFmtId="0" fontId="1" fillId="23" borderId="6" xfId="0" applyFont="1" applyFill="1" applyBorder="1" applyAlignment="1">
      <alignment horizontal="right"/>
    </xf>
    <xf numFmtId="0" fontId="2" fillId="0" borderId="7" xfId="0" applyFont="1" applyBorder="1"/>
    <xf numFmtId="2" fontId="1" fillId="23" borderId="8" xfId="0" applyNumberFormat="1" applyFont="1" applyFill="1" applyBorder="1" applyAlignment="1">
      <alignment horizontal="left"/>
    </xf>
    <xf numFmtId="2" fontId="1" fillId="0" borderId="0" xfId="0" applyNumberFormat="1" applyFont="1"/>
    <xf numFmtId="0" fontId="1" fillId="6" borderId="6" xfId="0" applyFont="1" applyFill="1" applyBorder="1" applyAlignment="1">
      <alignment horizontal="right"/>
    </xf>
    <xf numFmtId="179" fontId="1" fillId="6" borderId="8" xfId="0" applyNumberFormat="1" applyFont="1" applyFill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19050</xdr:colOff>
      <xdr:row>27</xdr:row>
      <xdr:rowOff>28575</xdr:rowOff>
    </xdr:from>
    <xdr:ext cx="3609975" cy="6191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53745" y="5191125"/>
          <a:ext cx="3609975" cy="619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1000"/>
  <sheetViews>
    <sheetView topLeftCell="A2" workbookViewId="0">
      <selection activeCell="C28" sqref="C28"/>
    </sheetView>
  </sheetViews>
  <sheetFormatPr defaultColWidth="14.4259259259259" defaultRowHeight="15" customHeight="1"/>
  <cols>
    <col min="1" max="1" width="10.712962962963" customWidth="1"/>
    <col min="2" max="2" width="23" customWidth="1"/>
    <col min="3" max="3" width="16.287037037037" customWidth="1"/>
    <col min="4" max="4" width="23.5740740740741" customWidth="1"/>
    <col min="5" max="5" width="10.712962962963" customWidth="1"/>
    <col min="6" max="6" width="26.8611111111111" customWidth="1"/>
    <col min="7" max="16" width="10.712962962963" customWidth="1"/>
    <col min="17" max="17" width="13" customWidth="1"/>
    <col min="18" max="26" width="10.712962962963" customWidth="1"/>
  </cols>
  <sheetData>
    <row r="3" ht="15.15" spans="2:4">
      <c r="B3" s="231" t="s">
        <v>0</v>
      </c>
      <c r="C3" s="39"/>
      <c r="D3" s="39"/>
    </row>
    <row r="5" ht="15.15" spans="2:10">
      <c r="B5" s="124" t="s">
        <v>1</v>
      </c>
      <c r="C5" s="223"/>
      <c r="D5" s="223"/>
      <c r="E5" s="223"/>
      <c r="F5" s="223"/>
      <c r="G5" s="224"/>
      <c r="H5" s="39"/>
      <c r="I5" s="39"/>
      <c r="J5" s="39"/>
    </row>
    <row r="7" ht="15.15" spans="2:10">
      <c r="B7" s="124" t="s">
        <v>2</v>
      </c>
      <c r="C7" s="223"/>
      <c r="D7" s="223"/>
      <c r="E7" s="223"/>
      <c r="F7" s="223"/>
      <c r="G7" s="224"/>
      <c r="H7" s="39"/>
      <c r="I7" s="39"/>
      <c r="J7" s="39"/>
    </row>
    <row r="9" spans="2:17">
      <c r="B9" s="232" t="s">
        <v>3</v>
      </c>
      <c r="C9" s="14"/>
      <c r="D9" s="233" t="s">
        <v>4</v>
      </c>
      <c r="E9" s="234" t="s">
        <v>5</v>
      </c>
      <c r="F9" s="235">
        <v>9</v>
      </c>
      <c r="H9" s="214" t="s">
        <v>6</v>
      </c>
      <c r="I9" s="215"/>
      <c r="J9" s="215"/>
      <c r="K9" s="215"/>
      <c r="L9" s="215"/>
      <c r="M9" s="215"/>
      <c r="N9" s="229"/>
      <c r="O9" s="215"/>
      <c r="P9" s="215"/>
      <c r="Q9" s="229"/>
    </row>
    <row r="10" spans="2:4">
      <c r="B10" s="236">
        <v>12</v>
      </c>
      <c r="C10" s="237"/>
      <c r="D10" s="238">
        <f>POWER((B10-$C$22),2)</f>
        <v>4.93827160493827</v>
      </c>
    </row>
    <row r="11" spans="2:4">
      <c r="B11" s="236">
        <v>14</v>
      </c>
      <c r="C11" s="237"/>
      <c r="D11" s="238">
        <f t="shared" ref="D10:D18" si="0">POWER((B11-$C$22),2)</f>
        <v>0.0493827160493824</v>
      </c>
    </row>
    <row r="12" ht="15.15" spans="2:4">
      <c r="B12" s="236">
        <v>13</v>
      </c>
      <c r="C12" s="237"/>
      <c r="D12" s="238">
        <f t="shared" si="0"/>
        <v>1.49382716049383</v>
      </c>
    </row>
    <row r="13" ht="15.15" spans="2:4">
      <c r="B13" s="236">
        <v>16</v>
      </c>
      <c r="C13" s="237"/>
      <c r="D13" s="238">
        <f t="shared" si="0"/>
        <v>3.1604938271605</v>
      </c>
    </row>
    <row r="14" ht="15.15" spans="2:4">
      <c r="B14" s="236">
        <v>13</v>
      </c>
      <c r="C14" s="237"/>
      <c r="D14" s="238">
        <f t="shared" si="0"/>
        <v>1.49382716049383</v>
      </c>
    </row>
    <row r="15" ht="15.15" spans="2:4">
      <c r="B15" s="236">
        <v>15</v>
      </c>
      <c r="C15" s="237"/>
      <c r="D15" s="238">
        <f t="shared" si="0"/>
        <v>0.60493827160494</v>
      </c>
    </row>
    <row r="16" ht="15.15" spans="2:4">
      <c r="B16" s="236">
        <v>15</v>
      </c>
      <c r="C16" s="237"/>
      <c r="D16" s="238">
        <f t="shared" si="0"/>
        <v>0.60493827160494</v>
      </c>
    </row>
    <row r="17" ht="15.15" spans="2:4">
      <c r="B17" s="236">
        <v>17</v>
      </c>
      <c r="C17" s="237"/>
      <c r="D17" s="238">
        <f t="shared" si="0"/>
        <v>7.71604938271605</v>
      </c>
    </row>
    <row r="18" ht="15.15" spans="2:4">
      <c r="B18" s="236">
        <v>13</v>
      </c>
      <c r="C18" s="237"/>
      <c r="D18" s="238">
        <f t="shared" si="0"/>
        <v>1.49382716049383</v>
      </c>
    </row>
    <row r="19" ht="15.15" spans="1:4">
      <c r="A19" s="239" t="s">
        <v>7</v>
      </c>
      <c r="B19" s="233">
        <f>SUM(B10:C18)</f>
        <v>128</v>
      </c>
      <c r="C19" s="14"/>
      <c r="D19" s="240">
        <f>SUM(D10:D18)</f>
        <v>21.5555555555556</v>
      </c>
    </row>
    <row r="21" ht="15.75" customHeight="1" spans="1:4">
      <c r="A21" s="35"/>
      <c r="B21" s="36" t="s">
        <v>8</v>
      </c>
      <c r="C21" s="37"/>
      <c r="D21" s="241" t="s">
        <v>9</v>
      </c>
    </row>
    <row r="22" ht="15.75" customHeight="1" spans="1:4">
      <c r="A22" s="42"/>
      <c r="B22" s="242" t="s">
        <v>10</v>
      </c>
      <c r="C22" s="243">
        <f>B19/F9</f>
        <v>14.2222222222222</v>
      </c>
      <c r="D22" s="244"/>
    </row>
    <row r="23" ht="15.75" customHeight="1" spans="1:9">
      <c r="A23" s="35"/>
      <c r="B23" s="36" t="s">
        <v>11</v>
      </c>
      <c r="C23" s="37"/>
      <c r="D23" s="241" t="s">
        <v>12</v>
      </c>
      <c r="I23" s="241" t="s">
        <v>13</v>
      </c>
    </row>
    <row r="24" ht="15.75" customHeight="1" spans="1:4">
      <c r="A24" s="42"/>
      <c r="B24" s="245" t="s">
        <v>14</v>
      </c>
      <c r="C24" s="246">
        <f>B17-B10</f>
        <v>5</v>
      </c>
      <c r="D24" s="51"/>
    </row>
    <row r="25" ht="15.75" customHeight="1" spans="1:4">
      <c r="A25" s="35"/>
      <c r="B25" s="36" t="s">
        <v>15</v>
      </c>
      <c r="C25" s="37"/>
      <c r="D25" s="241" t="s">
        <v>16</v>
      </c>
    </row>
    <row r="26" ht="15.75" customHeight="1" spans="1:3">
      <c r="A26" s="42"/>
      <c r="B26" s="247" t="s">
        <v>17</v>
      </c>
      <c r="C26" s="248">
        <f>D19/F9</f>
        <v>2.39506172839506</v>
      </c>
    </row>
    <row r="27" ht="15.75" customHeight="1" spans="1:4">
      <c r="A27" s="35"/>
      <c r="B27" s="36" t="s">
        <v>18</v>
      </c>
      <c r="C27" s="37"/>
      <c r="D27" s="241" t="s">
        <v>19</v>
      </c>
    </row>
    <row r="28" ht="15.75" customHeight="1" spans="1:3">
      <c r="A28" s="249" t="s">
        <v>20</v>
      </c>
      <c r="B28" s="250"/>
      <c r="C28" s="251">
        <f>SQRT(C26)</f>
        <v>1.5475986974649</v>
      </c>
    </row>
    <row r="29" ht="15.75" customHeight="1" spans="1:7">
      <c r="A29" s="38"/>
      <c r="B29" s="39" t="s">
        <v>21</v>
      </c>
      <c r="C29" s="40"/>
      <c r="D29" s="241" t="s">
        <v>22</v>
      </c>
      <c r="G29" s="252">
        <f>'Ej1'!C22</f>
        <v>14.2222222222222</v>
      </c>
    </row>
    <row r="30" ht="15.75" customHeight="1" spans="1:3">
      <c r="A30" s="253" t="s">
        <v>23</v>
      </c>
      <c r="B30" s="250"/>
      <c r="C30" s="254">
        <f>C28/C22</f>
        <v>0.108815533415501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A28:B28"/>
    <mergeCell ref="A30:B30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S1000"/>
  <sheetViews>
    <sheetView topLeftCell="A34" workbookViewId="0">
      <selection activeCell="F10" sqref="F10"/>
    </sheetView>
  </sheetViews>
  <sheetFormatPr defaultColWidth="14.4259259259259" defaultRowHeight="15" customHeight="1"/>
  <cols>
    <col min="1" max="1" width="11.4259259259259" customWidth="1"/>
    <col min="2" max="2" width="17.8611111111111" customWidth="1"/>
    <col min="3" max="3" width="23.4259259259259" customWidth="1"/>
    <col min="4" max="4" width="13.5740740740741" customWidth="1"/>
    <col min="5" max="6" width="10.712962962963" customWidth="1"/>
    <col min="7" max="7" width="17.5740740740741" customWidth="1"/>
    <col min="8" max="8" width="13" customWidth="1"/>
    <col min="9" max="9" width="10.712962962963" customWidth="1"/>
    <col min="10" max="10" width="13.712962962963" customWidth="1"/>
    <col min="11" max="11" width="15.4259259259259" customWidth="1"/>
    <col min="12" max="12" width="22.287037037037" customWidth="1"/>
    <col min="13" max="13" width="12.8611111111111" customWidth="1"/>
    <col min="14" max="15" width="10.712962962963" customWidth="1"/>
    <col min="16" max="16" width="18.287037037037" customWidth="1"/>
    <col min="17" max="26" width="10.712962962963" customWidth="1"/>
  </cols>
  <sheetData>
    <row r="3" ht="15.15" spans="2:4">
      <c r="B3" s="189" t="s">
        <v>24</v>
      </c>
      <c r="C3" s="97"/>
      <c r="D3" s="39"/>
    </row>
    <row r="4" ht="15.15" spans="2:9">
      <c r="B4" s="190" t="s">
        <v>25</v>
      </c>
      <c r="C4" s="191"/>
      <c r="D4" s="191"/>
      <c r="E4" s="191"/>
      <c r="F4" s="191"/>
      <c r="G4" s="192"/>
      <c r="H4" s="39"/>
      <c r="I4" s="39"/>
    </row>
    <row r="5" ht="14.4" spans="2:10">
      <c r="B5" s="190" t="s">
        <v>26</v>
      </c>
      <c r="C5" s="191"/>
      <c r="D5" s="191"/>
      <c r="E5" s="191"/>
      <c r="F5" s="191"/>
      <c r="G5" s="192"/>
      <c r="H5" s="39"/>
      <c r="I5" s="39"/>
      <c r="J5" s="39"/>
    </row>
    <row r="6" ht="14.4" spans="2:10">
      <c r="B6" s="193" t="s">
        <v>27</v>
      </c>
      <c r="C6" s="194"/>
      <c r="D6" s="194"/>
      <c r="E6" s="194"/>
      <c r="F6" s="194"/>
      <c r="G6" s="195"/>
      <c r="H6" s="39"/>
      <c r="I6" s="39"/>
      <c r="J6" s="39"/>
    </row>
    <row r="7" ht="14.4" spans="2:10">
      <c r="B7" s="193" t="s">
        <v>28</v>
      </c>
      <c r="C7" s="194"/>
      <c r="D7" s="194"/>
      <c r="E7" s="194"/>
      <c r="F7" s="194"/>
      <c r="G7" s="195"/>
      <c r="H7" s="39"/>
      <c r="I7" s="39"/>
      <c r="J7" s="39"/>
    </row>
    <row r="8" ht="15.15" spans="2:10">
      <c r="B8" s="196" t="s">
        <v>29</v>
      </c>
      <c r="C8" s="197"/>
      <c r="D8" s="197"/>
      <c r="E8" s="197"/>
      <c r="F8" s="197"/>
      <c r="G8" s="198"/>
      <c r="H8" s="39"/>
      <c r="I8" s="39"/>
      <c r="J8" s="39"/>
    </row>
    <row r="11" ht="15.15" spans="2:16">
      <c r="B11" s="199" t="s">
        <v>30</v>
      </c>
      <c r="C11" s="200" t="s">
        <v>31</v>
      </c>
      <c r="D11" s="200" t="s">
        <v>32</v>
      </c>
      <c r="E11" s="201" t="s">
        <v>32</v>
      </c>
      <c r="F11" s="202"/>
      <c r="G11" s="200" t="s">
        <v>33</v>
      </c>
      <c r="K11" s="226" t="s">
        <v>34</v>
      </c>
      <c r="L11" s="200" t="s">
        <v>31</v>
      </c>
      <c r="M11" s="200" t="s">
        <v>32</v>
      </c>
      <c r="N11" s="201" t="s">
        <v>35</v>
      </c>
      <c r="O11" s="202"/>
      <c r="P11" s="200" t="s">
        <v>33</v>
      </c>
    </row>
    <row r="12" ht="14.4" spans="3:16">
      <c r="C12" s="203" t="s">
        <v>36</v>
      </c>
      <c r="D12" s="203" t="s">
        <v>37</v>
      </c>
      <c r="E12" s="204" t="s">
        <v>38</v>
      </c>
      <c r="F12" s="205"/>
      <c r="G12" s="203" t="s">
        <v>39</v>
      </c>
      <c r="L12" s="203" t="s">
        <v>36</v>
      </c>
      <c r="M12" s="203" t="s">
        <v>37</v>
      </c>
      <c r="N12" s="204" t="s">
        <v>38</v>
      </c>
      <c r="O12" s="205"/>
      <c r="P12" s="203" t="s">
        <v>39</v>
      </c>
    </row>
    <row r="13" ht="15.15" spans="3:16">
      <c r="C13" s="203" t="s">
        <v>40</v>
      </c>
      <c r="D13" s="203" t="s">
        <v>41</v>
      </c>
      <c r="E13" s="204" t="s">
        <v>42</v>
      </c>
      <c r="F13" s="203" t="s">
        <v>43</v>
      </c>
      <c r="G13" s="203" t="s">
        <v>44</v>
      </c>
      <c r="L13" s="203" t="s">
        <v>40</v>
      </c>
      <c r="M13" s="203" t="s">
        <v>41</v>
      </c>
      <c r="N13" s="204" t="s">
        <v>42</v>
      </c>
      <c r="O13" s="203" t="s">
        <v>43</v>
      </c>
      <c r="P13" s="203" t="s">
        <v>44</v>
      </c>
    </row>
    <row r="14" ht="14.4" spans="3:16">
      <c r="C14" s="19">
        <v>21</v>
      </c>
      <c r="D14" s="20">
        <v>5</v>
      </c>
      <c r="E14" s="20">
        <v>5</v>
      </c>
      <c r="F14" s="185">
        <f t="shared" ref="F14:F17" si="0">D14*C14</f>
        <v>105</v>
      </c>
      <c r="G14" s="206">
        <f t="shared" ref="G14:G17" si="1">(POWER((C14-$C$27),2))*D14</f>
        <v>41.7283950617284</v>
      </c>
      <c r="L14" s="19">
        <v>21</v>
      </c>
      <c r="M14" s="20">
        <v>6</v>
      </c>
      <c r="N14" s="185">
        <v>6</v>
      </c>
      <c r="O14" s="185">
        <f t="shared" ref="O14:O17" si="2">L14*M14</f>
        <v>126</v>
      </c>
      <c r="P14" s="21">
        <f t="shared" ref="P14:P17" si="3">(POWER((L14-$M$22),2)*M14)</f>
        <v>18.375</v>
      </c>
    </row>
    <row r="15" ht="14.4" spans="3:16">
      <c r="C15" s="22">
        <v>22</v>
      </c>
      <c r="D15" s="23">
        <v>15</v>
      </c>
      <c r="E15" s="23">
        <f t="shared" ref="E15:E17" si="4">E14+D15</f>
        <v>20</v>
      </c>
      <c r="F15" s="186">
        <f t="shared" si="0"/>
        <v>330</v>
      </c>
      <c r="G15" s="207">
        <f t="shared" si="1"/>
        <v>53.5185185185185</v>
      </c>
      <c r="L15" s="22">
        <v>22</v>
      </c>
      <c r="M15" s="23">
        <v>35</v>
      </c>
      <c r="N15" s="186">
        <f t="shared" ref="N15:N17" si="5">N14+M15</f>
        <v>41</v>
      </c>
      <c r="O15" s="186">
        <f t="shared" si="2"/>
        <v>770</v>
      </c>
      <c r="P15" s="24">
        <f t="shared" si="3"/>
        <v>19.6875</v>
      </c>
    </row>
    <row r="16" ht="14.4" spans="3:16">
      <c r="C16" s="22">
        <v>23</v>
      </c>
      <c r="D16" s="23">
        <v>35</v>
      </c>
      <c r="E16" s="23">
        <f t="shared" si="4"/>
        <v>55</v>
      </c>
      <c r="F16" s="186">
        <f t="shared" si="0"/>
        <v>805</v>
      </c>
      <c r="G16" s="207">
        <f t="shared" si="1"/>
        <v>27.6543209876543</v>
      </c>
      <c r="L16" s="22">
        <v>23</v>
      </c>
      <c r="M16" s="23">
        <v>30</v>
      </c>
      <c r="N16" s="186">
        <f t="shared" si="5"/>
        <v>71</v>
      </c>
      <c r="O16" s="186">
        <f t="shared" si="2"/>
        <v>690</v>
      </c>
      <c r="P16" s="24">
        <f t="shared" si="3"/>
        <v>1.875</v>
      </c>
    </row>
    <row r="17" ht="15.15" spans="3:16">
      <c r="C17" s="85">
        <v>26</v>
      </c>
      <c r="D17" s="29">
        <v>35</v>
      </c>
      <c r="E17" s="29">
        <f t="shared" si="4"/>
        <v>90</v>
      </c>
      <c r="F17" s="187">
        <f t="shared" si="0"/>
        <v>910</v>
      </c>
      <c r="G17" s="208">
        <f t="shared" si="1"/>
        <v>155.987654320988</v>
      </c>
      <c r="L17" s="85">
        <v>26</v>
      </c>
      <c r="M17" s="29">
        <v>9</v>
      </c>
      <c r="N17" s="187">
        <f t="shared" si="5"/>
        <v>80</v>
      </c>
      <c r="O17" s="187">
        <f t="shared" si="2"/>
        <v>234</v>
      </c>
      <c r="P17" s="30">
        <f t="shared" si="3"/>
        <v>95.0625</v>
      </c>
    </row>
    <row r="18" ht="15.15" spans="3:16">
      <c r="C18" s="209" t="s">
        <v>45</v>
      </c>
      <c r="D18" s="209">
        <f t="shared" ref="D18:G18" si="6">SUM(D14:D17)</f>
        <v>90</v>
      </c>
      <c r="E18" s="198">
        <f t="shared" si="6"/>
        <v>170</v>
      </c>
      <c r="F18" s="209">
        <f t="shared" si="6"/>
        <v>2150</v>
      </c>
      <c r="G18" s="210">
        <f t="shared" si="6"/>
        <v>278.888888888889</v>
      </c>
      <c r="L18" s="209" t="s">
        <v>45</v>
      </c>
      <c r="M18" s="209">
        <f t="shared" ref="M18:P18" si="7">SUM(M14:M17)</f>
        <v>80</v>
      </c>
      <c r="N18" s="209">
        <f t="shared" si="7"/>
        <v>198</v>
      </c>
      <c r="O18" s="209">
        <f t="shared" si="7"/>
        <v>1820</v>
      </c>
      <c r="P18" s="227">
        <f t="shared" si="7"/>
        <v>135</v>
      </c>
    </row>
    <row r="21" ht="15.75" customHeight="1" spans="2:13">
      <c r="B21" s="126" t="s">
        <v>46</v>
      </c>
      <c r="C21" s="158"/>
      <c r="D21" s="158"/>
      <c r="E21" s="157"/>
      <c r="L21" s="228" t="s">
        <v>47</v>
      </c>
      <c r="M21" s="217"/>
    </row>
    <row r="22" ht="15.75" customHeight="1" spans="2:13">
      <c r="B22" s="111" t="s">
        <v>48</v>
      </c>
      <c r="C22" s="211"/>
      <c r="D22" s="212"/>
      <c r="E22" s="39"/>
      <c r="L22" s="218" t="s">
        <v>49</v>
      </c>
      <c r="M22" s="219">
        <f>O18/M18</f>
        <v>22.75</v>
      </c>
    </row>
    <row r="23" ht="15.75" customHeight="1" spans="2:5">
      <c r="B23" s="115" t="s">
        <v>50</v>
      </c>
      <c r="C23" s="116"/>
      <c r="D23" s="213"/>
      <c r="E23" s="39"/>
    </row>
    <row r="24" ht="15.75" customHeight="1" spans="2:10">
      <c r="B24" s="42" t="s">
        <v>51</v>
      </c>
      <c r="C24" s="43"/>
      <c r="D24" s="45"/>
      <c r="E24" s="39"/>
      <c r="F24" s="214" t="s">
        <v>52</v>
      </c>
      <c r="G24" s="215"/>
      <c r="H24" s="215"/>
      <c r="I24" s="215"/>
      <c r="J24" s="229"/>
    </row>
    <row r="25" ht="15.75" customHeight="1" spans="12:19">
      <c r="L25" s="48" t="s">
        <v>17</v>
      </c>
      <c r="M25" s="230">
        <f>P18/M18</f>
        <v>1.6875</v>
      </c>
      <c r="N25" s="39"/>
      <c r="O25" s="39"/>
      <c r="P25" s="39"/>
      <c r="Q25" s="39"/>
      <c r="R25" s="39"/>
      <c r="S25" s="39"/>
    </row>
    <row r="26" ht="15.75" customHeight="1" spans="2:19">
      <c r="B26" s="216" t="s">
        <v>53</v>
      </c>
      <c r="C26" s="217"/>
      <c r="N26" s="39"/>
      <c r="O26" s="39"/>
      <c r="P26" s="39"/>
      <c r="Q26" s="39"/>
      <c r="R26" s="39"/>
      <c r="S26" s="39"/>
    </row>
    <row r="27" ht="15.75" customHeight="1" spans="2:3">
      <c r="B27" s="218" t="s">
        <v>54</v>
      </c>
      <c r="C27" s="219">
        <f>F18/D18</f>
        <v>23.8888888888889</v>
      </c>
    </row>
    <row r="28" ht="15.75" customHeight="1" spans="12:13">
      <c r="L28" s="92" t="s">
        <v>55</v>
      </c>
      <c r="M28" s="167">
        <f>SQRT(M25)</f>
        <v>1.29903810567666</v>
      </c>
    </row>
    <row r="29" ht="15.75" customHeight="1"/>
    <row r="30" ht="15.75" customHeight="1" spans="2:5">
      <c r="B30" s="220" t="s">
        <v>56</v>
      </c>
      <c r="C30" s="221"/>
      <c r="D30" s="221"/>
      <c r="E30" s="222"/>
    </row>
    <row r="31" ht="15.75" customHeight="1" spans="2:14">
      <c r="B31" s="111" t="s">
        <v>57</v>
      </c>
      <c r="C31" s="211"/>
      <c r="D31" s="211"/>
      <c r="E31" s="211"/>
      <c r="F31" s="211"/>
      <c r="G31" s="211"/>
      <c r="H31" s="212"/>
      <c r="I31" s="39"/>
      <c r="L31" s="175" t="s">
        <v>58</v>
      </c>
      <c r="M31" s="55"/>
      <c r="N31" s="183">
        <f>M28/M22</f>
        <v>0.0571005760736993</v>
      </c>
    </row>
    <row r="32" ht="15.75" customHeight="1" spans="2:9">
      <c r="B32" s="115" t="s">
        <v>59</v>
      </c>
      <c r="C32" s="116"/>
      <c r="D32" s="116"/>
      <c r="E32" s="116"/>
      <c r="F32" s="116"/>
      <c r="G32" s="116"/>
      <c r="H32" s="213"/>
      <c r="I32" s="39"/>
    </row>
    <row r="33" ht="15.75" customHeight="1" spans="2:9">
      <c r="B33" s="42" t="s">
        <v>60</v>
      </c>
      <c r="C33" s="43"/>
      <c r="D33" s="43" t="s">
        <v>61</v>
      </c>
      <c r="E33" s="43"/>
      <c r="F33" s="43"/>
      <c r="G33" s="43"/>
      <c r="H33" s="45"/>
      <c r="I33" s="39"/>
    </row>
    <row r="34" ht="15.75" customHeight="1" spans="2:9">
      <c r="B34" s="39"/>
      <c r="C34" s="39"/>
      <c r="D34" s="39"/>
      <c r="E34" s="39"/>
      <c r="F34" s="39"/>
      <c r="G34" s="39"/>
      <c r="H34" s="39"/>
      <c r="I34" s="39"/>
    </row>
    <row r="35" ht="15.75" customHeight="1"/>
    <row r="36" ht="15.75" customHeight="1" spans="2:3">
      <c r="B36" s="48" t="s">
        <v>17</v>
      </c>
      <c r="C36" s="91">
        <f>G18/D18</f>
        <v>3.09876543209876</v>
      </c>
    </row>
    <row r="37" ht="15.75" customHeight="1"/>
    <row r="38" ht="15.75" customHeight="1"/>
    <row r="39" ht="15.75" customHeight="1" spans="2:6">
      <c r="B39" s="124" t="s">
        <v>62</v>
      </c>
      <c r="C39" s="223"/>
      <c r="D39" s="223"/>
      <c r="E39" s="223"/>
      <c r="F39" s="224"/>
    </row>
    <row r="40" ht="15.75" customHeight="1" spans="2:3">
      <c r="B40" s="35" t="s">
        <v>63</v>
      </c>
      <c r="C40" s="37"/>
    </row>
    <row r="41" ht="15.75" customHeight="1" spans="2:3">
      <c r="B41" s="42" t="s">
        <v>64</v>
      </c>
      <c r="C41" s="45"/>
    </row>
    <row r="42" ht="15.75" customHeight="1"/>
    <row r="43" ht="15.75" customHeight="1" spans="2:3">
      <c r="B43" s="124" t="s">
        <v>55</v>
      </c>
      <c r="C43" s="125">
        <f>SQRT(C36)</f>
        <v>1.76033105752832</v>
      </c>
    </row>
    <row r="44" ht="15.75" customHeight="1"/>
    <row r="45" ht="15.75" customHeight="1"/>
    <row r="46" ht="15.75" customHeight="1" spans="2:7">
      <c r="B46" s="172" t="s">
        <v>65</v>
      </c>
      <c r="C46" s="173"/>
      <c r="D46" s="173"/>
      <c r="E46" s="173"/>
      <c r="F46" s="173"/>
      <c r="G46" s="174"/>
    </row>
    <row r="47" ht="15.75" customHeight="1" spans="2:4">
      <c r="B47" s="35" t="s">
        <v>66</v>
      </c>
      <c r="C47" s="36"/>
      <c r="D47" s="37"/>
    </row>
    <row r="48" ht="15.75" customHeight="1" spans="2:4">
      <c r="B48" s="42" t="s">
        <v>67</v>
      </c>
      <c r="C48" s="43"/>
      <c r="D48" s="45"/>
    </row>
    <row r="49" ht="15.75" customHeight="1"/>
    <row r="50" ht="15.75" customHeight="1" spans="1:3">
      <c r="A50" s="225" t="s">
        <v>23</v>
      </c>
      <c r="B50" s="55"/>
      <c r="C50" s="176">
        <f>C43/C27</f>
        <v>0.0736882768267668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L31:M31"/>
    <mergeCell ref="A50:B50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1000"/>
  <sheetViews>
    <sheetView topLeftCell="A34" workbookViewId="0">
      <selection activeCell="G56" sqref="G56"/>
    </sheetView>
  </sheetViews>
  <sheetFormatPr defaultColWidth="14.4259259259259" defaultRowHeight="15" customHeight="1"/>
  <cols>
    <col min="1" max="3" width="10.712962962963" customWidth="1"/>
    <col min="4" max="4" width="15.1388888888889" customWidth="1"/>
    <col min="5" max="5" width="10.712962962963" customWidth="1"/>
    <col min="6" max="6" width="13.4259259259259" customWidth="1"/>
    <col min="7" max="7" width="13.1388888888889" customWidth="1"/>
    <col min="8" max="8" width="19" customWidth="1"/>
    <col min="9" max="13" width="10.712962962963" customWidth="1"/>
    <col min="14" max="14" width="19.712962962963" customWidth="1"/>
    <col min="15" max="15" width="10.712962962963" customWidth="1"/>
    <col min="16" max="16" width="15.5740740740741" customWidth="1"/>
    <col min="17" max="17" width="15.1388888888889" customWidth="1"/>
    <col min="18" max="18" width="16.8611111111111" customWidth="1"/>
    <col min="19" max="26" width="10.712962962963" customWidth="1"/>
  </cols>
  <sheetData>
    <row r="2" ht="15.15" spans="2:5">
      <c r="B2" s="1" t="s">
        <v>68</v>
      </c>
      <c r="C2" s="2"/>
      <c r="D2" s="2"/>
      <c r="E2" s="3"/>
    </row>
    <row r="3" ht="15.15" spans="2:9">
      <c r="B3" s="136" t="s">
        <v>69</v>
      </c>
      <c r="C3" s="137"/>
      <c r="D3" s="137"/>
      <c r="E3" s="137"/>
      <c r="F3" s="137"/>
      <c r="G3" s="137"/>
      <c r="H3" s="138"/>
      <c r="I3" s="39"/>
    </row>
    <row r="4" ht="14.4" spans="2:8">
      <c r="B4" s="139" t="s">
        <v>70</v>
      </c>
      <c r="C4" s="140"/>
      <c r="D4" s="140"/>
      <c r="E4" s="140"/>
      <c r="F4" s="140"/>
      <c r="G4" s="140"/>
      <c r="H4" s="141"/>
    </row>
    <row r="5" ht="14.4" spans="2:8">
      <c r="B5" s="142" t="s">
        <v>71</v>
      </c>
      <c r="C5" s="143"/>
      <c r="D5" s="143"/>
      <c r="E5" s="143"/>
      <c r="F5" s="143"/>
      <c r="G5" s="143"/>
      <c r="H5" s="144"/>
    </row>
    <row r="6" ht="14.4" spans="2:8">
      <c r="B6" s="142" t="s">
        <v>72</v>
      </c>
      <c r="C6" s="143"/>
      <c r="D6" s="143"/>
      <c r="E6" s="143"/>
      <c r="F6" s="143"/>
      <c r="G6" s="143"/>
      <c r="H6" s="144"/>
    </row>
    <row r="7" ht="15.15" spans="2:8">
      <c r="B7" s="145" t="s">
        <v>73</v>
      </c>
      <c r="C7" s="146"/>
      <c r="D7" s="146"/>
      <c r="E7" s="146"/>
      <c r="F7" s="146"/>
      <c r="G7" s="146"/>
      <c r="H7" s="147"/>
    </row>
    <row r="10" ht="14.4" spans="2:18">
      <c r="B10" s="148" t="s">
        <v>74</v>
      </c>
      <c r="C10" s="149"/>
      <c r="D10" s="150" t="s">
        <v>75</v>
      </c>
      <c r="E10" s="150" t="s">
        <v>76</v>
      </c>
      <c r="F10" s="150" t="s">
        <v>77</v>
      </c>
      <c r="G10" s="151" t="s">
        <v>78</v>
      </c>
      <c r="H10" s="150" t="s">
        <v>79</v>
      </c>
      <c r="L10" s="148" t="s">
        <v>80</v>
      </c>
      <c r="M10" s="177"/>
      <c r="N10" s="150" t="s">
        <v>81</v>
      </c>
      <c r="O10" s="150" t="s">
        <v>76</v>
      </c>
      <c r="P10" s="150" t="s">
        <v>77</v>
      </c>
      <c r="Q10" s="151" t="s">
        <v>32</v>
      </c>
      <c r="R10" s="150" t="s">
        <v>79</v>
      </c>
    </row>
    <row r="11" ht="15.15" spans="2:18">
      <c r="B11" s="152" t="s">
        <v>82</v>
      </c>
      <c r="C11" s="32"/>
      <c r="D11" s="153" t="s">
        <v>83</v>
      </c>
      <c r="E11" s="153" t="s">
        <v>84</v>
      </c>
      <c r="F11" s="153"/>
      <c r="G11" s="144" t="s">
        <v>38</v>
      </c>
      <c r="H11" s="153" t="s">
        <v>39</v>
      </c>
      <c r="L11" s="178" t="s">
        <v>82</v>
      </c>
      <c r="M11" s="179"/>
      <c r="N11" s="153" t="s">
        <v>85</v>
      </c>
      <c r="O11" s="153" t="s">
        <v>84</v>
      </c>
      <c r="P11" s="153"/>
      <c r="Q11" s="154" t="s">
        <v>37</v>
      </c>
      <c r="R11" s="153" t="s">
        <v>39</v>
      </c>
    </row>
    <row r="12" ht="15.15" spans="2:18">
      <c r="B12" s="150" t="s">
        <v>86</v>
      </c>
      <c r="C12" s="150" t="s">
        <v>87</v>
      </c>
      <c r="D12" s="153" t="s">
        <v>88</v>
      </c>
      <c r="E12" s="153" t="s">
        <v>89</v>
      </c>
      <c r="F12" s="153" t="s">
        <v>90</v>
      </c>
      <c r="G12" s="154" t="s">
        <v>42</v>
      </c>
      <c r="H12" s="153" t="s">
        <v>91</v>
      </c>
      <c r="L12" s="150" t="s">
        <v>86</v>
      </c>
      <c r="M12" s="148" t="s">
        <v>87</v>
      </c>
      <c r="N12" s="153" t="s">
        <v>88</v>
      </c>
      <c r="O12" s="153" t="s">
        <v>92</v>
      </c>
      <c r="P12" s="153" t="s">
        <v>90</v>
      </c>
      <c r="Q12" s="154" t="s">
        <v>93</v>
      </c>
      <c r="R12" s="184" t="s">
        <v>91</v>
      </c>
    </row>
    <row r="13" ht="14.4" spans="2:18">
      <c r="B13" s="19">
        <v>0</v>
      </c>
      <c r="C13" s="20">
        <v>14</v>
      </c>
      <c r="D13" s="20">
        <v>5</v>
      </c>
      <c r="E13" s="20">
        <f t="shared" ref="E13:E17" si="0">(B13+C13)/2</f>
        <v>7</v>
      </c>
      <c r="F13" s="20">
        <f t="shared" ref="F13:F17" si="1">(E13*D13)</f>
        <v>35</v>
      </c>
      <c r="G13" s="20">
        <v>5</v>
      </c>
      <c r="H13" s="21">
        <f t="shared" ref="H13:H17" si="2">(POWER((E13-$C$33),2))*D13</f>
        <v>4629.48979591837</v>
      </c>
      <c r="L13" s="19">
        <v>0</v>
      </c>
      <c r="M13" s="20">
        <v>14</v>
      </c>
      <c r="N13" s="20">
        <v>6</v>
      </c>
      <c r="O13" s="20">
        <f t="shared" ref="O13:O17" si="3">(L13+M13)/2</f>
        <v>7</v>
      </c>
      <c r="P13" s="20">
        <f t="shared" ref="P13:P17" si="4">N13*O13</f>
        <v>42</v>
      </c>
      <c r="Q13" s="185">
        <v>6</v>
      </c>
      <c r="R13" s="21">
        <f t="shared" ref="R13:R17" si="5">(POWER((O13-$N$21),2))*N13</f>
        <v>2799.36</v>
      </c>
    </row>
    <row r="14" ht="14.4" spans="2:18">
      <c r="B14" s="22">
        <v>15</v>
      </c>
      <c r="C14" s="23">
        <v>29</v>
      </c>
      <c r="D14" s="23">
        <v>6</v>
      </c>
      <c r="E14" s="23">
        <f t="shared" si="0"/>
        <v>22</v>
      </c>
      <c r="F14" s="23">
        <f t="shared" si="1"/>
        <v>132</v>
      </c>
      <c r="G14" s="23">
        <f t="shared" ref="G14:G17" si="6">G13+D14</f>
        <v>11</v>
      </c>
      <c r="H14" s="24">
        <f t="shared" si="2"/>
        <v>1428.24489795918</v>
      </c>
      <c r="L14" s="22">
        <v>15</v>
      </c>
      <c r="M14" s="23">
        <v>29</v>
      </c>
      <c r="N14" s="23">
        <v>7</v>
      </c>
      <c r="O14" s="23">
        <f t="shared" si="3"/>
        <v>22</v>
      </c>
      <c r="P14" s="23">
        <f t="shared" si="4"/>
        <v>154</v>
      </c>
      <c r="Q14" s="186">
        <f t="shared" ref="Q14:Q17" si="7">Q13+N14</f>
        <v>13</v>
      </c>
      <c r="R14" s="24">
        <f t="shared" si="5"/>
        <v>304.92</v>
      </c>
    </row>
    <row r="15" ht="14.4" spans="2:18">
      <c r="B15" s="22">
        <v>30</v>
      </c>
      <c r="C15" s="23">
        <v>44</v>
      </c>
      <c r="D15" s="23">
        <v>10</v>
      </c>
      <c r="E15" s="23">
        <f t="shared" si="0"/>
        <v>37</v>
      </c>
      <c r="F15" s="23">
        <f t="shared" si="1"/>
        <v>370</v>
      </c>
      <c r="G15" s="23">
        <f t="shared" si="6"/>
        <v>21</v>
      </c>
      <c r="H15" s="24">
        <f t="shared" si="2"/>
        <v>1.83673469387757</v>
      </c>
      <c r="L15" s="22">
        <v>30</v>
      </c>
      <c r="M15" s="23">
        <v>44</v>
      </c>
      <c r="N15" s="23">
        <v>8</v>
      </c>
      <c r="O15" s="23">
        <f t="shared" si="3"/>
        <v>37</v>
      </c>
      <c r="P15" s="23">
        <f t="shared" si="4"/>
        <v>296</v>
      </c>
      <c r="Q15" s="186">
        <f t="shared" si="7"/>
        <v>21</v>
      </c>
      <c r="R15" s="24">
        <f t="shared" si="5"/>
        <v>564.48</v>
      </c>
    </row>
    <row r="16" ht="14.4" spans="2:18">
      <c r="B16" s="22">
        <v>45</v>
      </c>
      <c r="C16" s="23">
        <v>59</v>
      </c>
      <c r="D16" s="23">
        <v>11</v>
      </c>
      <c r="E16" s="23">
        <f t="shared" si="0"/>
        <v>52</v>
      </c>
      <c r="F16" s="23">
        <f t="shared" si="1"/>
        <v>572</v>
      </c>
      <c r="G16" s="23">
        <f t="shared" si="6"/>
        <v>32</v>
      </c>
      <c r="H16" s="24">
        <f t="shared" si="2"/>
        <v>2335.59183673469</v>
      </c>
      <c r="L16" s="22">
        <v>45</v>
      </c>
      <c r="M16" s="23">
        <v>59</v>
      </c>
      <c r="N16" s="23">
        <v>3</v>
      </c>
      <c r="O16" s="23">
        <f t="shared" si="3"/>
        <v>52</v>
      </c>
      <c r="P16" s="23">
        <f t="shared" si="4"/>
        <v>156</v>
      </c>
      <c r="Q16" s="186">
        <f t="shared" si="7"/>
        <v>24</v>
      </c>
      <c r="R16" s="24">
        <f t="shared" si="5"/>
        <v>1642.68</v>
      </c>
    </row>
    <row r="17" ht="15.15" spans="2:18">
      <c r="B17" s="85">
        <v>60</v>
      </c>
      <c r="C17" s="29">
        <v>74</v>
      </c>
      <c r="D17" s="29">
        <v>3</v>
      </c>
      <c r="E17" s="29">
        <f t="shared" si="0"/>
        <v>67</v>
      </c>
      <c r="F17" s="29">
        <f t="shared" si="1"/>
        <v>201</v>
      </c>
      <c r="G17" s="29">
        <f t="shared" si="6"/>
        <v>35</v>
      </c>
      <c r="H17" s="30">
        <f t="shared" si="2"/>
        <v>2623.40816326531</v>
      </c>
      <c r="L17" s="85">
        <v>60</v>
      </c>
      <c r="M17" s="29">
        <v>74</v>
      </c>
      <c r="N17" s="29">
        <v>1</v>
      </c>
      <c r="O17" s="29">
        <f t="shared" si="3"/>
        <v>67</v>
      </c>
      <c r="P17" s="29">
        <f t="shared" si="4"/>
        <v>67</v>
      </c>
      <c r="Q17" s="187">
        <f t="shared" si="7"/>
        <v>25</v>
      </c>
      <c r="R17" s="30">
        <f t="shared" si="5"/>
        <v>1474.56</v>
      </c>
    </row>
    <row r="18" ht="15.15" spans="2:18">
      <c r="B18" s="155" t="s">
        <v>45</v>
      </c>
      <c r="C18" s="155"/>
      <c r="D18" s="155">
        <f>SUM(D13:D17)</f>
        <v>35</v>
      </c>
      <c r="E18" s="155"/>
      <c r="F18" s="155">
        <f>SUM(F13:F17)</f>
        <v>1310</v>
      </c>
      <c r="G18" s="147"/>
      <c r="H18" s="156">
        <f>SUM(H13:H17)</f>
        <v>11018.5714285714</v>
      </c>
      <c r="L18" s="180" t="s">
        <v>45</v>
      </c>
      <c r="M18" s="180"/>
      <c r="N18" s="180">
        <f>SUM(N13:N17)</f>
        <v>25</v>
      </c>
      <c r="O18" s="180"/>
      <c r="P18" s="180">
        <f>SUM(P13:P17)</f>
        <v>715</v>
      </c>
      <c r="Q18" s="138"/>
      <c r="R18" s="188">
        <f>SUM(R13:R17)</f>
        <v>6786</v>
      </c>
    </row>
    <row r="21" ht="15.75" customHeight="1" spans="13:14">
      <c r="M21" s="54" t="s">
        <v>94</v>
      </c>
      <c r="N21" s="88">
        <f>P18/N18</f>
        <v>28.6</v>
      </c>
    </row>
    <row r="22" ht="15.75" customHeight="1" spans="2:6">
      <c r="B22" s="126" t="s">
        <v>95</v>
      </c>
      <c r="C22" s="157"/>
      <c r="D22" s="158"/>
      <c r="E22" s="158"/>
      <c r="F22" s="157"/>
    </row>
    <row r="23" ht="15.75" customHeight="1" spans="2:10">
      <c r="B23" s="35" t="s">
        <v>96</v>
      </c>
      <c r="C23" s="36"/>
      <c r="D23" s="36"/>
      <c r="E23" s="36"/>
      <c r="F23" s="36"/>
      <c r="G23" s="36"/>
      <c r="H23" s="36"/>
      <c r="I23" s="36"/>
      <c r="J23" s="37"/>
    </row>
    <row r="24" ht="15.75" customHeight="1" spans="2:14">
      <c r="B24" s="159" t="s">
        <v>97</v>
      </c>
      <c r="C24" s="113"/>
      <c r="D24" s="113"/>
      <c r="E24" s="113"/>
      <c r="F24" s="113"/>
      <c r="G24" s="113"/>
      <c r="H24" s="113"/>
      <c r="I24" s="113"/>
      <c r="J24" s="181"/>
      <c r="M24" s="92" t="s">
        <v>17</v>
      </c>
      <c r="N24" s="167">
        <f>R18/(N18-1)</f>
        <v>282.75</v>
      </c>
    </row>
    <row r="25" ht="15.75" customHeight="1" spans="2:10">
      <c r="B25" s="160" t="s">
        <v>98</v>
      </c>
      <c r="C25" s="161"/>
      <c r="D25" s="161"/>
      <c r="E25" s="161"/>
      <c r="F25" s="161"/>
      <c r="G25" s="161"/>
      <c r="H25" s="161"/>
      <c r="I25" s="161"/>
      <c r="J25" s="182"/>
    </row>
    <row r="26" ht="15.75" customHeight="1" spans="2:10">
      <c r="B26" s="159" t="s">
        <v>99</v>
      </c>
      <c r="C26" s="113"/>
      <c r="D26" s="113"/>
      <c r="E26" s="113"/>
      <c r="F26" s="113"/>
      <c r="G26" s="113"/>
      <c r="H26" s="113"/>
      <c r="I26" s="113"/>
      <c r="J26" s="181"/>
    </row>
    <row r="27" ht="15.75" customHeight="1" spans="2:15">
      <c r="B27" s="38" t="s">
        <v>100</v>
      </c>
      <c r="C27" s="39"/>
      <c r="D27" s="39"/>
      <c r="E27" s="39"/>
      <c r="F27" s="39"/>
      <c r="G27" s="39"/>
      <c r="H27" s="39"/>
      <c r="I27" s="39"/>
      <c r="J27" s="40"/>
      <c r="M27" s="48" t="s">
        <v>101</v>
      </c>
      <c r="N27" s="55"/>
      <c r="O27" s="91">
        <f>SQRT(N24)</f>
        <v>16.8151717208002</v>
      </c>
    </row>
    <row r="28" ht="15.75" customHeight="1" spans="2:10">
      <c r="B28" s="38"/>
      <c r="C28" s="39"/>
      <c r="D28" s="39"/>
      <c r="E28" s="39"/>
      <c r="F28" s="39"/>
      <c r="G28" s="39"/>
      <c r="H28" s="39"/>
      <c r="I28" s="39"/>
      <c r="J28" s="40"/>
    </row>
    <row r="29" ht="15.75" customHeight="1" spans="2:10">
      <c r="B29" s="38"/>
      <c r="C29" s="39"/>
      <c r="D29" s="39"/>
      <c r="E29" s="39"/>
      <c r="F29" s="39"/>
      <c r="G29" s="39"/>
      <c r="H29" s="39"/>
      <c r="I29" s="39"/>
      <c r="J29" s="40"/>
    </row>
    <row r="30" ht="15.75" customHeight="1" spans="2:15">
      <c r="B30" s="38"/>
      <c r="C30" s="39"/>
      <c r="D30" s="39"/>
      <c r="E30" s="39"/>
      <c r="F30" s="39"/>
      <c r="G30" s="39"/>
      <c r="H30" s="39"/>
      <c r="I30" s="39"/>
      <c r="J30" s="40"/>
      <c r="M30" s="175" t="s">
        <v>23</v>
      </c>
      <c r="N30" s="55"/>
      <c r="O30" s="183">
        <f>O27/N21</f>
        <v>0.587943067160847</v>
      </c>
    </row>
    <row r="31" ht="15.75" customHeight="1" spans="2:10">
      <c r="B31" s="42"/>
      <c r="C31" s="43"/>
      <c r="D31" s="43"/>
      <c r="E31" s="43"/>
      <c r="F31" s="43"/>
      <c r="G31" s="43"/>
      <c r="H31" s="43"/>
      <c r="I31" s="43"/>
      <c r="J31" s="45"/>
    </row>
    <row r="32" ht="15.75" customHeight="1"/>
    <row r="33" ht="15.75" customHeight="1" spans="2:3">
      <c r="B33" s="162" t="s">
        <v>54</v>
      </c>
      <c r="C33" s="163">
        <f>F18/D18</f>
        <v>37.4285714285714</v>
      </c>
    </row>
    <row r="34" ht="15.75" customHeight="1"/>
    <row r="35" ht="15.75" customHeight="1"/>
    <row r="36" ht="15.75" customHeight="1" spans="2:7">
      <c r="B36" s="164" t="s">
        <v>102</v>
      </c>
      <c r="C36" s="165"/>
      <c r="D36" s="165"/>
      <c r="E36" s="165"/>
      <c r="F36" s="165"/>
      <c r="G36" s="166"/>
    </row>
    <row r="37" ht="15.75" customHeight="1" spans="2:10">
      <c r="B37" s="35" t="s">
        <v>103</v>
      </c>
      <c r="C37" s="36"/>
      <c r="D37" s="36"/>
      <c r="E37" s="36"/>
      <c r="F37" s="36"/>
      <c r="G37" s="36"/>
      <c r="H37" s="36"/>
      <c r="I37" s="36"/>
      <c r="J37" s="37"/>
    </row>
    <row r="38" ht="15.75" customHeight="1" spans="2:10">
      <c r="B38" s="38" t="s">
        <v>104</v>
      </c>
      <c r="C38" s="39"/>
      <c r="D38" s="39"/>
      <c r="E38" s="39"/>
      <c r="F38" s="39"/>
      <c r="G38" s="39"/>
      <c r="H38" s="39"/>
      <c r="I38" s="39"/>
      <c r="J38" s="40"/>
    </row>
    <row r="39" ht="15.75" customHeight="1" spans="2:10">
      <c r="B39" s="38" t="s">
        <v>105</v>
      </c>
      <c r="C39" s="39"/>
      <c r="D39" s="39"/>
      <c r="E39" s="39" t="s">
        <v>106</v>
      </c>
      <c r="F39" s="39"/>
      <c r="G39" s="39"/>
      <c r="H39" s="39"/>
      <c r="I39" s="39"/>
      <c r="J39" s="40"/>
    </row>
    <row r="40" ht="15.75" customHeight="1" spans="2:10">
      <c r="B40" s="42"/>
      <c r="C40" s="43"/>
      <c r="D40" s="43"/>
      <c r="E40" s="43" t="s">
        <v>107</v>
      </c>
      <c r="F40" s="43"/>
      <c r="G40" s="43"/>
      <c r="H40" s="43"/>
      <c r="I40" s="43"/>
      <c r="J40" s="45"/>
    </row>
    <row r="41" ht="15.75" customHeight="1"/>
    <row r="42" ht="15.75" customHeight="1" spans="2:3">
      <c r="B42" s="92" t="s">
        <v>108</v>
      </c>
      <c r="C42" s="167">
        <f>H18/(D18-1)</f>
        <v>324.075630252101</v>
      </c>
    </row>
    <row r="43" ht="15.75" customHeight="1"/>
    <row r="44" ht="15.75" customHeight="1"/>
    <row r="45" ht="15.75" customHeight="1" spans="2:7">
      <c r="B45" s="168" t="s">
        <v>109</v>
      </c>
      <c r="C45" s="169"/>
      <c r="D45" s="169"/>
      <c r="E45" s="169"/>
      <c r="F45" s="169"/>
      <c r="G45" s="170"/>
    </row>
    <row r="46" ht="15.75" customHeight="1" spans="2:6">
      <c r="B46" s="35" t="s">
        <v>110</v>
      </c>
      <c r="C46" s="36"/>
      <c r="D46" s="36"/>
      <c r="E46" s="36"/>
      <c r="F46" s="37"/>
    </row>
    <row r="47" ht="15.75" customHeight="1" spans="2:6">
      <c r="B47" s="42" t="s">
        <v>111</v>
      </c>
      <c r="C47" s="43"/>
      <c r="D47" s="43"/>
      <c r="E47" s="43"/>
      <c r="F47" s="45"/>
    </row>
    <row r="48" ht="15.75" customHeight="1"/>
    <row r="49" ht="15.75" customHeight="1" spans="2:4">
      <c r="B49" s="48" t="s">
        <v>55</v>
      </c>
      <c r="C49" s="55"/>
      <c r="D49" s="171">
        <f>SQRT(C42)</f>
        <v>18.0021007177524</v>
      </c>
    </row>
    <row r="50" ht="15.75" customHeight="1"/>
    <row r="51" ht="15.75" customHeight="1"/>
    <row r="52" ht="15.75" customHeight="1" spans="2:8">
      <c r="B52" s="172" t="s">
        <v>112</v>
      </c>
      <c r="C52" s="173"/>
      <c r="D52" s="173"/>
      <c r="E52" s="173"/>
      <c r="F52" s="173"/>
      <c r="G52" s="173"/>
      <c r="H52" s="174"/>
    </row>
    <row r="53" ht="15.75" customHeight="1" spans="2:7">
      <c r="B53" s="35" t="s">
        <v>113</v>
      </c>
      <c r="C53" s="36"/>
      <c r="D53" s="36"/>
      <c r="E53" s="36"/>
      <c r="F53" s="36"/>
      <c r="G53" s="37"/>
    </row>
    <row r="54" ht="15.75" customHeight="1" spans="2:7">
      <c r="B54" s="42" t="s">
        <v>111</v>
      </c>
      <c r="C54" s="43"/>
      <c r="D54" s="43"/>
      <c r="E54" s="43"/>
      <c r="F54" s="43"/>
      <c r="G54" s="45"/>
    </row>
    <row r="55" ht="15.75" customHeight="1"/>
    <row r="56" ht="15.75" customHeight="1" spans="2:5">
      <c r="B56" s="175" t="s">
        <v>114</v>
      </c>
      <c r="C56" s="55"/>
      <c r="D56" s="55"/>
      <c r="E56" s="176">
        <f>D49/C33</f>
        <v>0.48097215658117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0:C10"/>
    <mergeCell ref="L10:M10"/>
    <mergeCell ref="B11:C11"/>
    <mergeCell ref="L11:M11"/>
    <mergeCell ref="M27:N27"/>
    <mergeCell ref="M30:N30"/>
    <mergeCell ref="B49:C49"/>
    <mergeCell ref="B56:D56"/>
  </mergeCells>
  <pageMargins left="0.7" right="0.7" top="0.75" bottom="0.75" header="0" footer="0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1000"/>
  <sheetViews>
    <sheetView topLeftCell="A7" workbookViewId="0">
      <selection activeCell="A1" sqref="A1"/>
    </sheetView>
  </sheetViews>
  <sheetFormatPr defaultColWidth="14.4259259259259" defaultRowHeight="15" customHeight="1"/>
  <cols>
    <col min="1" max="3" width="10.712962962963" customWidth="1"/>
    <col min="4" max="4" width="22" customWidth="1"/>
    <col min="5" max="5" width="10.712962962963" customWidth="1"/>
    <col min="6" max="6" width="22.287037037037" customWidth="1"/>
    <col min="7" max="26" width="10.712962962963" customWidth="1"/>
  </cols>
  <sheetData>
    <row r="3" ht="15.15" spans="2:3">
      <c r="B3" s="96" t="s">
        <v>0</v>
      </c>
      <c r="C3" s="97"/>
    </row>
    <row r="4" ht="14.4" spans="2:8">
      <c r="B4" s="98" t="s">
        <v>115</v>
      </c>
      <c r="C4" s="99"/>
      <c r="D4" s="99"/>
      <c r="E4" s="99"/>
      <c r="F4" s="100"/>
      <c r="G4" s="39"/>
      <c r="H4" s="39"/>
    </row>
    <row r="5" ht="15.15" spans="2:8">
      <c r="B5" s="101" t="s">
        <v>116</v>
      </c>
      <c r="C5" s="102"/>
      <c r="D5" s="102"/>
      <c r="E5" s="102"/>
      <c r="F5" s="103"/>
      <c r="G5" s="39"/>
      <c r="H5" s="39"/>
    </row>
    <row r="6" ht="14.4" spans="2:8">
      <c r="B6" s="98" t="s">
        <v>117</v>
      </c>
      <c r="C6" s="99"/>
      <c r="D6" s="99"/>
      <c r="E6" s="99"/>
      <c r="F6" s="100"/>
      <c r="G6" s="39"/>
      <c r="H6" s="39"/>
    </row>
    <row r="7" ht="15.15" spans="2:8">
      <c r="B7" s="101" t="s">
        <v>118</v>
      </c>
      <c r="C7" s="102"/>
      <c r="D7" s="102"/>
      <c r="E7" s="102"/>
      <c r="F7" s="103"/>
      <c r="G7" s="39"/>
      <c r="H7" s="39"/>
    </row>
    <row r="9" ht="15.15" spans="4:13">
      <c r="D9" s="104" t="s">
        <v>119</v>
      </c>
      <c r="F9" s="104" t="s">
        <v>119</v>
      </c>
      <c r="G9" s="98" t="s">
        <v>120</v>
      </c>
      <c r="H9" s="99"/>
      <c r="I9" s="99"/>
      <c r="J9" s="99"/>
      <c r="K9" s="99"/>
      <c r="L9" s="99"/>
      <c r="M9" s="100"/>
    </row>
    <row r="10" ht="15.15" spans="2:13">
      <c r="B10" s="105" t="s">
        <v>121</v>
      </c>
      <c r="C10" s="106" t="s">
        <v>122</v>
      </c>
      <c r="D10" s="107" t="s">
        <v>123</v>
      </c>
      <c r="E10" s="108" t="s">
        <v>124</v>
      </c>
      <c r="F10" s="109" t="s">
        <v>123</v>
      </c>
      <c r="G10" s="101" t="s">
        <v>125</v>
      </c>
      <c r="H10" s="102"/>
      <c r="I10" s="102"/>
      <c r="J10" s="102"/>
      <c r="K10" s="102"/>
      <c r="L10" s="102"/>
      <c r="M10" s="103"/>
    </row>
    <row r="11" ht="14.4" spans="2:6">
      <c r="B11" s="110">
        <v>1</v>
      </c>
      <c r="C11" s="111">
        <v>4</v>
      </c>
      <c r="D11" s="112">
        <f t="shared" ref="D11:D20" si="0">POWER((C11-$C$23),2)</f>
        <v>1.69</v>
      </c>
      <c r="E11" s="113">
        <v>6</v>
      </c>
      <c r="F11" s="110">
        <f t="shared" ref="F11:F20" si="1">POWER((E11-$F$23),2)</f>
        <v>0.0899999999999999</v>
      </c>
    </row>
    <row r="12" ht="14.4" spans="2:6">
      <c r="B12" s="114">
        <f t="shared" ref="B12:B20" si="2">B11+1</f>
        <v>2</v>
      </c>
      <c r="C12" s="115">
        <v>5</v>
      </c>
      <c r="D12" s="112">
        <f t="shared" si="0"/>
        <v>5.29</v>
      </c>
      <c r="E12" s="116">
        <v>8</v>
      </c>
      <c r="F12" s="114">
        <f t="shared" si="1"/>
        <v>2.89</v>
      </c>
    </row>
    <row r="13" ht="14.4" spans="2:6">
      <c r="B13" s="114">
        <f t="shared" si="2"/>
        <v>3</v>
      </c>
      <c r="C13" s="115">
        <v>1</v>
      </c>
      <c r="D13" s="112">
        <f t="shared" si="0"/>
        <v>2.89</v>
      </c>
      <c r="E13" s="116">
        <v>5</v>
      </c>
      <c r="F13" s="114">
        <f t="shared" si="1"/>
        <v>1.69</v>
      </c>
    </row>
    <row r="14" ht="14.4" spans="2:6">
      <c r="B14" s="114">
        <f t="shared" si="2"/>
        <v>4</v>
      </c>
      <c r="C14" s="115">
        <v>5</v>
      </c>
      <c r="D14" s="112">
        <f t="shared" si="0"/>
        <v>5.29</v>
      </c>
      <c r="E14" s="116">
        <v>9</v>
      </c>
      <c r="F14" s="114">
        <f t="shared" si="1"/>
        <v>7.29</v>
      </c>
    </row>
    <row r="15" ht="14.4" spans="2:6">
      <c r="B15" s="114">
        <f t="shared" si="2"/>
        <v>5</v>
      </c>
      <c r="C15" s="115">
        <v>2</v>
      </c>
      <c r="D15" s="112">
        <f t="shared" si="0"/>
        <v>0.49</v>
      </c>
      <c r="E15" s="116">
        <v>3</v>
      </c>
      <c r="F15" s="114">
        <f t="shared" si="1"/>
        <v>10.89</v>
      </c>
    </row>
    <row r="16" ht="14.4" spans="2:6">
      <c r="B16" s="114">
        <f t="shared" si="2"/>
        <v>6</v>
      </c>
      <c r="C16" s="115">
        <v>3</v>
      </c>
      <c r="D16" s="112">
        <f t="shared" si="0"/>
        <v>0.0899999999999999</v>
      </c>
      <c r="E16" s="116">
        <v>6</v>
      </c>
      <c r="F16" s="114">
        <f t="shared" si="1"/>
        <v>0.0899999999999999</v>
      </c>
    </row>
    <row r="17" ht="14.4" spans="2:6">
      <c r="B17" s="114">
        <f t="shared" si="2"/>
        <v>7</v>
      </c>
      <c r="C17" s="115">
        <v>2</v>
      </c>
      <c r="D17" s="112">
        <f t="shared" si="0"/>
        <v>0.49</v>
      </c>
      <c r="E17" s="116">
        <v>7</v>
      </c>
      <c r="F17" s="114">
        <f t="shared" si="1"/>
        <v>0.49</v>
      </c>
    </row>
    <row r="18" ht="14.4" spans="2:6">
      <c r="B18" s="114">
        <f t="shared" si="2"/>
        <v>8</v>
      </c>
      <c r="C18" s="115">
        <v>1</v>
      </c>
      <c r="D18" s="112">
        <f t="shared" si="0"/>
        <v>2.89</v>
      </c>
      <c r="E18" s="116">
        <v>6</v>
      </c>
      <c r="F18" s="114">
        <f t="shared" si="1"/>
        <v>0.0899999999999999</v>
      </c>
    </row>
    <row r="19" ht="15.15" spans="2:6">
      <c r="B19" s="114">
        <f t="shared" si="2"/>
        <v>9</v>
      </c>
      <c r="C19" s="115">
        <v>1</v>
      </c>
      <c r="D19" s="112">
        <f t="shared" si="0"/>
        <v>2.89</v>
      </c>
      <c r="E19" s="116">
        <v>4</v>
      </c>
      <c r="F19" s="114">
        <f t="shared" si="1"/>
        <v>5.29</v>
      </c>
    </row>
    <row r="20" ht="15.15" spans="1:6">
      <c r="A20" s="117" t="s">
        <v>5</v>
      </c>
      <c r="B20" s="118">
        <f t="shared" si="2"/>
        <v>10</v>
      </c>
      <c r="C20" s="119">
        <v>3</v>
      </c>
      <c r="D20" s="112">
        <f t="shared" si="0"/>
        <v>0.0899999999999999</v>
      </c>
      <c r="E20" s="120">
        <v>9</v>
      </c>
      <c r="F20" s="118">
        <f t="shared" si="1"/>
        <v>7.29</v>
      </c>
    </row>
    <row r="21" ht="15.75" customHeight="1" spans="2:14">
      <c r="B21" s="105" t="s">
        <v>45</v>
      </c>
      <c r="C21" s="108">
        <f t="shared" ref="C21:F21" si="3">SUM(C11:C20)</f>
        <v>27</v>
      </c>
      <c r="D21" s="105">
        <f t="shared" si="3"/>
        <v>22.1</v>
      </c>
      <c r="E21" s="105">
        <f t="shared" si="3"/>
        <v>63</v>
      </c>
      <c r="F21" s="103">
        <f t="shared" si="3"/>
        <v>36.1</v>
      </c>
      <c r="H21" s="121" t="s">
        <v>126</v>
      </c>
      <c r="I21" s="129"/>
      <c r="J21" s="129"/>
      <c r="K21" s="129"/>
      <c r="L21" s="129"/>
      <c r="M21" s="129"/>
      <c r="N21" s="130"/>
    </row>
    <row r="22" ht="15.75" customHeight="1" spans="8:14">
      <c r="H22" s="122" t="s">
        <v>127</v>
      </c>
      <c r="I22" s="131"/>
      <c r="J22" s="131"/>
      <c r="K22" s="131"/>
      <c r="L22" s="131"/>
      <c r="M22" s="131"/>
      <c r="N22" s="132"/>
    </row>
    <row r="23" ht="15.75" customHeight="1" spans="2:14">
      <c r="B23" s="92" t="s">
        <v>128</v>
      </c>
      <c r="C23" s="123">
        <f>C21/B20</f>
        <v>2.7</v>
      </c>
      <c r="E23" s="54" t="s">
        <v>128</v>
      </c>
      <c r="F23" s="88">
        <f>E21/B20</f>
        <v>6.3</v>
      </c>
      <c r="H23" s="121" t="s">
        <v>129</v>
      </c>
      <c r="I23" s="129"/>
      <c r="J23" s="129"/>
      <c r="K23" s="129"/>
      <c r="L23" s="129"/>
      <c r="M23" s="129"/>
      <c r="N23" s="130"/>
    </row>
    <row r="24" ht="15.75" customHeight="1" spans="8:14">
      <c r="H24" s="122" t="s">
        <v>130</v>
      </c>
      <c r="I24" s="131"/>
      <c r="J24" s="131"/>
      <c r="K24" s="131"/>
      <c r="L24" s="131"/>
      <c r="M24" s="131"/>
      <c r="N24" s="132"/>
    </row>
    <row r="25" ht="15.75" customHeight="1" spans="2:20">
      <c r="B25" s="124" t="s">
        <v>17</v>
      </c>
      <c r="C25" s="125">
        <f>D21/(B20-1)</f>
        <v>2.45555555555556</v>
      </c>
      <c r="E25" s="126" t="s">
        <v>17</v>
      </c>
      <c r="F25" s="127">
        <f>F21/(B20-1)</f>
        <v>4.01111111111111</v>
      </c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ht="15.75" customHeight="1"/>
    <row r="27" ht="15.75" customHeight="1" spans="2:7">
      <c r="B27" s="92" t="s">
        <v>131</v>
      </c>
      <c r="C27" s="55"/>
      <c r="D27" s="125">
        <f>SQRT(C25)</f>
        <v>1.56702123647242</v>
      </c>
      <c r="E27" s="54" t="s">
        <v>101</v>
      </c>
      <c r="F27" s="55"/>
      <c r="G27" s="127">
        <f>SQRT(F25)</f>
        <v>2.00277585143997</v>
      </c>
    </row>
    <row r="28" ht="15.75" customHeight="1"/>
    <row r="29" ht="15.75" customHeight="1" spans="1:13">
      <c r="A29" s="92" t="s">
        <v>132</v>
      </c>
      <c r="B29" s="55"/>
      <c r="C29" s="55"/>
      <c r="D29" s="95">
        <f>D27/C23</f>
        <v>0.580378235730526</v>
      </c>
      <c r="E29" s="54" t="s">
        <v>23</v>
      </c>
      <c r="F29" s="55"/>
      <c r="G29" s="128">
        <f>G27/F23</f>
        <v>0.317900928799996</v>
      </c>
      <c r="I29" s="133" t="s">
        <v>133</v>
      </c>
      <c r="J29" s="134"/>
      <c r="K29" s="134"/>
      <c r="L29" s="134"/>
      <c r="M29" s="135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7:C27"/>
    <mergeCell ref="E27:F27"/>
    <mergeCell ref="A29:C29"/>
    <mergeCell ref="E29:F29"/>
  </mergeCell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O1000"/>
  <sheetViews>
    <sheetView topLeftCell="A10" workbookViewId="0">
      <selection activeCell="A1" sqref="A1"/>
    </sheetView>
  </sheetViews>
  <sheetFormatPr defaultColWidth="14.4259259259259" defaultRowHeight="15" customHeight="1"/>
  <cols>
    <col min="1" max="4" width="10.712962962963" customWidth="1"/>
    <col min="5" max="5" width="21.1388888888889" customWidth="1"/>
    <col min="6" max="6" width="12.712962962963" customWidth="1"/>
    <col min="7" max="7" width="21.8611111111111" customWidth="1"/>
    <col min="8" max="12" width="10.712962962963" customWidth="1"/>
    <col min="13" max="13" width="15" customWidth="1"/>
    <col min="14" max="14" width="10.712962962963" customWidth="1"/>
    <col min="15" max="15" width="21.4259259259259" customWidth="1"/>
    <col min="16" max="26" width="10.712962962963" customWidth="1"/>
  </cols>
  <sheetData>
    <row r="9" ht="15.15" spans="2:5">
      <c r="B9" s="1" t="s">
        <v>68</v>
      </c>
      <c r="C9" s="2"/>
      <c r="D9" s="2"/>
      <c r="E9" s="3"/>
    </row>
    <row r="10" ht="15.15" spans="2:7">
      <c r="B10" s="74" t="s">
        <v>134</v>
      </c>
      <c r="C10" s="75"/>
      <c r="D10" s="75"/>
      <c r="E10" s="75"/>
      <c r="F10" s="75"/>
      <c r="G10" s="76"/>
    </row>
    <row r="11" ht="14.4" spans="2:8">
      <c r="B11" s="74" t="s">
        <v>135</v>
      </c>
      <c r="C11" s="75"/>
      <c r="D11" s="75"/>
      <c r="E11" s="75"/>
      <c r="F11" s="75"/>
      <c r="G11" s="76"/>
      <c r="H11" s="39"/>
    </row>
    <row r="12" ht="15.15" spans="2:8">
      <c r="B12" s="77" t="s">
        <v>136</v>
      </c>
      <c r="C12" s="78"/>
      <c r="D12" s="78"/>
      <c r="E12" s="78"/>
      <c r="F12" s="78"/>
      <c r="G12" s="79"/>
      <c r="H12" s="39"/>
    </row>
    <row r="15" ht="15.15" spans="2:15">
      <c r="B15" s="80" t="s">
        <v>137</v>
      </c>
      <c r="C15" s="14"/>
      <c r="D15" s="81" t="s">
        <v>41</v>
      </c>
      <c r="E15" s="81" t="s">
        <v>138</v>
      </c>
      <c r="F15" s="81" t="s">
        <v>139</v>
      </c>
      <c r="G15" s="81" t="s">
        <v>140</v>
      </c>
      <c r="J15" s="80" t="s">
        <v>141</v>
      </c>
      <c r="K15" s="14"/>
      <c r="L15" s="82"/>
      <c r="M15" s="81" t="s">
        <v>142</v>
      </c>
      <c r="N15" s="82"/>
      <c r="O15" s="81" t="s">
        <v>119</v>
      </c>
    </row>
    <row r="16" ht="15.15" spans="2:15">
      <c r="B16" s="82" t="s">
        <v>86</v>
      </c>
      <c r="C16" s="82" t="s">
        <v>87</v>
      </c>
      <c r="D16" s="83" t="s">
        <v>143</v>
      </c>
      <c r="E16" s="84" t="s">
        <v>144</v>
      </c>
      <c r="F16" s="84" t="s">
        <v>145</v>
      </c>
      <c r="G16" s="84" t="s">
        <v>91</v>
      </c>
      <c r="J16" s="82" t="s">
        <v>86</v>
      </c>
      <c r="K16" s="82" t="s">
        <v>87</v>
      </c>
      <c r="L16" s="84" t="s">
        <v>146</v>
      </c>
      <c r="M16" s="84" t="s">
        <v>144</v>
      </c>
      <c r="N16" s="84" t="s">
        <v>90</v>
      </c>
      <c r="O16" s="84" t="s">
        <v>147</v>
      </c>
    </row>
    <row r="17" ht="14.4" spans="2:15">
      <c r="B17" s="19">
        <v>10</v>
      </c>
      <c r="C17" s="20">
        <f t="shared" ref="C17:C21" si="0">B17+3</f>
        <v>13</v>
      </c>
      <c r="D17" s="20">
        <v>8</v>
      </c>
      <c r="E17" s="20">
        <f t="shared" ref="E17:E21" si="1">(B17+C17)/2</f>
        <v>11.5</v>
      </c>
      <c r="F17" s="20">
        <f t="shared" ref="F17:F21" si="2">E17*D17</f>
        <v>92</v>
      </c>
      <c r="G17" s="70">
        <f t="shared" ref="G17:G21" si="3">(POWER((E17-$D$25),2))*D17</f>
        <v>259.92</v>
      </c>
      <c r="J17" s="19">
        <v>10</v>
      </c>
      <c r="K17" s="20">
        <f t="shared" ref="K17:K21" si="4">J17+3</f>
        <v>13</v>
      </c>
      <c r="L17" s="20">
        <v>2</v>
      </c>
      <c r="M17" s="20">
        <f t="shared" ref="M17:M21" si="5">(J17+K17)/2</f>
        <v>11.5</v>
      </c>
      <c r="N17" s="20">
        <f t="shared" ref="N17:N21" si="6">M17*L17</f>
        <v>23</v>
      </c>
      <c r="O17" s="70">
        <f t="shared" ref="O17:O21" si="7">(POWER((M17-$L$25),2))*L17</f>
        <v>66.3552</v>
      </c>
    </row>
    <row r="18" ht="14.4" spans="2:15">
      <c r="B18" s="22">
        <f t="shared" ref="B18:B21" si="8">B17+3</f>
        <v>13</v>
      </c>
      <c r="C18" s="23">
        <f t="shared" si="0"/>
        <v>16</v>
      </c>
      <c r="D18" s="23">
        <v>11</v>
      </c>
      <c r="E18" s="23">
        <f t="shared" si="1"/>
        <v>14.5</v>
      </c>
      <c r="F18" s="23">
        <f t="shared" si="2"/>
        <v>159.5</v>
      </c>
      <c r="G18" s="71">
        <f t="shared" si="3"/>
        <v>80.19</v>
      </c>
      <c r="J18" s="22">
        <f t="shared" ref="J18:J21" si="9">J17+3</f>
        <v>13</v>
      </c>
      <c r="K18" s="23">
        <f t="shared" si="4"/>
        <v>16</v>
      </c>
      <c r="L18" s="23">
        <v>9</v>
      </c>
      <c r="M18" s="23">
        <f t="shared" si="5"/>
        <v>14.5</v>
      </c>
      <c r="N18" s="23">
        <f t="shared" si="6"/>
        <v>130.5</v>
      </c>
      <c r="O18" s="71">
        <f t="shared" si="7"/>
        <v>68.5584000000001</v>
      </c>
    </row>
    <row r="19" ht="14.4" spans="2:15">
      <c r="B19" s="22">
        <f t="shared" si="8"/>
        <v>16</v>
      </c>
      <c r="C19" s="23">
        <f t="shared" si="0"/>
        <v>19</v>
      </c>
      <c r="D19" s="23">
        <v>5</v>
      </c>
      <c r="E19" s="23">
        <f t="shared" si="1"/>
        <v>17.5</v>
      </c>
      <c r="F19" s="23">
        <f t="shared" si="2"/>
        <v>87.5</v>
      </c>
      <c r="G19" s="71">
        <f t="shared" si="3"/>
        <v>0.450000000000002</v>
      </c>
      <c r="J19" s="22">
        <f t="shared" si="9"/>
        <v>16</v>
      </c>
      <c r="K19" s="23">
        <f t="shared" si="4"/>
        <v>19</v>
      </c>
      <c r="L19" s="23">
        <v>6</v>
      </c>
      <c r="M19" s="23">
        <f t="shared" si="5"/>
        <v>17.5</v>
      </c>
      <c r="N19" s="23">
        <f t="shared" si="6"/>
        <v>105</v>
      </c>
      <c r="O19" s="71">
        <f t="shared" si="7"/>
        <v>0.345599999999995</v>
      </c>
    </row>
    <row r="20" ht="14.4" spans="2:15">
      <c r="B20" s="22">
        <f t="shared" si="8"/>
        <v>19</v>
      </c>
      <c r="C20" s="23">
        <f t="shared" si="0"/>
        <v>22</v>
      </c>
      <c r="D20" s="23">
        <v>9</v>
      </c>
      <c r="E20" s="23">
        <f t="shared" si="1"/>
        <v>20.5</v>
      </c>
      <c r="F20" s="23">
        <f t="shared" si="2"/>
        <v>184.5</v>
      </c>
      <c r="G20" s="71">
        <f t="shared" si="3"/>
        <v>98.01</v>
      </c>
      <c r="J20" s="22">
        <f t="shared" si="9"/>
        <v>19</v>
      </c>
      <c r="K20" s="23">
        <f t="shared" si="4"/>
        <v>22</v>
      </c>
      <c r="L20" s="23">
        <v>5</v>
      </c>
      <c r="M20" s="23">
        <f t="shared" si="5"/>
        <v>20.5</v>
      </c>
      <c r="N20" s="23">
        <f t="shared" si="6"/>
        <v>102.5</v>
      </c>
      <c r="O20" s="71">
        <f t="shared" si="7"/>
        <v>52.4879999999999</v>
      </c>
    </row>
    <row r="21" ht="15.75" customHeight="1" spans="2:15">
      <c r="B21" s="85">
        <f t="shared" si="8"/>
        <v>22</v>
      </c>
      <c r="C21" s="29">
        <f t="shared" si="0"/>
        <v>25</v>
      </c>
      <c r="D21" s="29">
        <v>7</v>
      </c>
      <c r="E21" s="29">
        <f t="shared" si="1"/>
        <v>23.5</v>
      </c>
      <c r="F21" s="29">
        <f t="shared" si="2"/>
        <v>164.5</v>
      </c>
      <c r="G21" s="72">
        <f t="shared" si="3"/>
        <v>277.83</v>
      </c>
      <c r="J21" s="85">
        <f t="shared" si="9"/>
        <v>22</v>
      </c>
      <c r="K21" s="29">
        <f t="shared" si="4"/>
        <v>25</v>
      </c>
      <c r="L21" s="29">
        <v>3</v>
      </c>
      <c r="M21" s="29">
        <f t="shared" si="5"/>
        <v>23.5</v>
      </c>
      <c r="N21" s="29">
        <f t="shared" si="6"/>
        <v>70.5</v>
      </c>
      <c r="O21" s="72">
        <f t="shared" si="7"/>
        <v>116.8128</v>
      </c>
    </row>
    <row r="22" ht="15.75" customHeight="1" spans="2:15">
      <c r="B22" s="86" t="s">
        <v>148</v>
      </c>
      <c r="C22" s="32"/>
      <c r="D22" s="87">
        <f>SUM(D17:D21)</f>
        <v>40</v>
      </c>
      <c r="E22" s="87"/>
      <c r="F22" s="87">
        <f t="shared" ref="F22:G22" si="10">SUM(F17:F21)</f>
        <v>688</v>
      </c>
      <c r="G22" s="87">
        <f t="shared" si="10"/>
        <v>716.4</v>
      </c>
      <c r="J22" s="86" t="s">
        <v>45</v>
      </c>
      <c r="K22" s="32"/>
      <c r="L22" s="87">
        <f>SUM(L17:L21)</f>
        <v>25</v>
      </c>
      <c r="M22" s="87"/>
      <c r="N22" s="87">
        <f t="shared" ref="N22:O22" si="11">SUM(N17:N21)</f>
        <v>431.5</v>
      </c>
      <c r="O22" s="79">
        <f t="shared" si="11"/>
        <v>304.56</v>
      </c>
    </row>
    <row r="23" ht="15.75" customHeight="1"/>
    <row r="24" ht="15.75" customHeight="1"/>
    <row r="25" ht="15.75" customHeight="1" spans="3:12">
      <c r="C25" s="54" t="s">
        <v>128</v>
      </c>
      <c r="D25" s="88">
        <f>F22/D22</f>
        <v>17.2</v>
      </c>
      <c r="K25" s="54" t="s">
        <v>128</v>
      </c>
      <c r="L25" s="88">
        <f>N22/L22</f>
        <v>17.26</v>
      </c>
    </row>
    <row r="26" ht="15.75" customHeight="1" spans="12:12">
      <c r="L26" s="51"/>
    </row>
    <row r="27" ht="15.75" customHeight="1" spans="3:12">
      <c r="C27" s="89" t="s">
        <v>149</v>
      </c>
      <c r="D27" s="90">
        <f>G22/D22</f>
        <v>17.91</v>
      </c>
      <c r="K27" s="89" t="s">
        <v>150</v>
      </c>
      <c r="L27" s="94">
        <f>O22/L22</f>
        <v>12.1824</v>
      </c>
    </row>
    <row r="28" ht="15.75" customHeight="1" spans="12:12">
      <c r="L28" s="51"/>
    </row>
    <row r="29" ht="15.75" customHeight="1" spans="2:12">
      <c r="B29" s="48" t="s">
        <v>131</v>
      </c>
      <c r="C29" s="55"/>
      <c r="D29" s="91">
        <f>SQRT(D27)</f>
        <v>4.23202079389977</v>
      </c>
      <c r="J29" s="48" t="s">
        <v>131</v>
      </c>
      <c r="K29" s="55"/>
      <c r="L29" s="91">
        <f>SQRT(L27)</f>
        <v>3.49032949733976</v>
      </c>
    </row>
    <row r="30" ht="15.75" customHeight="1"/>
    <row r="31" ht="15.75" customHeight="1" spans="2:13">
      <c r="B31" s="92" t="s">
        <v>23</v>
      </c>
      <c r="C31" s="55"/>
      <c r="D31" s="55"/>
      <c r="E31" s="93">
        <f>D29/D25</f>
        <v>0.246047720575568</v>
      </c>
      <c r="J31" s="92" t="s">
        <v>23</v>
      </c>
      <c r="K31" s="55"/>
      <c r="L31" s="55"/>
      <c r="M31" s="95">
        <f>L29/L25</f>
        <v>0.202220712476232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5:C15"/>
    <mergeCell ref="J15:K15"/>
    <mergeCell ref="B22:C22"/>
    <mergeCell ref="J22:K22"/>
    <mergeCell ref="B29:C29"/>
    <mergeCell ref="J29:K29"/>
    <mergeCell ref="B31:D31"/>
    <mergeCell ref="J31:L31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1000"/>
  <sheetViews>
    <sheetView tabSelected="1" topLeftCell="L19" workbookViewId="0">
      <selection activeCell="A1" sqref="A1"/>
    </sheetView>
  </sheetViews>
  <sheetFormatPr defaultColWidth="14.4259259259259" defaultRowHeight="15" customHeight="1"/>
  <cols>
    <col min="1" max="4" width="10.712962962963" customWidth="1"/>
    <col min="5" max="5" width="15.8611111111111" customWidth="1"/>
    <col min="6" max="6" width="12.712962962963" customWidth="1"/>
    <col min="7" max="7" width="31.4259259259259" customWidth="1"/>
    <col min="8" max="11" width="10.712962962963" customWidth="1"/>
    <col min="12" max="12" width="17" customWidth="1"/>
    <col min="13" max="13" width="10.712962962963" customWidth="1"/>
    <col min="14" max="14" width="14.287037037037" customWidth="1"/>
    <col min="15" max="15" width="15.8611111111111" customWidth="1"/>
    <col min="16" max="16" width="16.5740740740741" customWidth="1"/>
    <col min="17" max="17" width="22.1388888888889" customWidth="1"/>
    <col min="18" max="26" width="10.712962962963" customWidth="1"/>
  </cols>
  <sheetData>
    <row r="3" ht="15.15" spans="2:5">
      <c r="B3" s="1" t="s">
        <v>68</v>
      </c>
      <c r="C3" s="2"/>
      <c r="D3" s="2"/>
      <c r="E3" s="3"/>
    </row>
    <row r="4" ht="14.4" spans="2:8">
      <c r="B4" s="4" t="s">
        <v>151</v>
      </c>
      <c r="C4" s="5"/>
      <c r="D4" s="5"/>
      <c r="E4" s="5"/>
      <c r="F4" s="5"/>
      <c r="G4" s="5"/>
      <c r="H4" s="6"/>
    </row>
    <row r="5" ht="14.4" spans="2:8">
      <c r="B5" s="7" t="s">
        <v>152</v>
      </c>
      <c r="C5" s="8"/>
      <c r="D5" s="8"/>
      <c r="E5" s="8"/>
      <c r="F5" s="8"/>
      <c r="G5" s="8"/>
      <c r="H5" s="9"/>
    </row>
    <row r="6" ht="15.15" spans="2:8">
      <c r="B6" s="10" t="s">
        <v>153</v>
      </c>
      <c r="C6" s="11"/>
      <c r="D6" s="11"/>
      <c r="E6" s="11"/>
      <c r="F6" s="11"/>
      <c r="G6" s="11"/>
      <c r="H6" s="12"/>
    </row>
    <row r="7" ht="14.4" spans="2:8">
      <c r="B7" s="4" t="s">
        <v>154</v>
      </c>
      <c r="C7" s="5"/>
      <c r="D7" s="5"/>
      <c r="E7" s="5"/>
      <c r="F7" s="5"/>
      <c r="G7" s="5"/>
      <c r="H7" s="6"/>
    </row>
    <row r="8" ht="15.15" spans="2:8">
      <c r="B8" s="10" t="s">
        <v>155</v>
      </c>
      <c r="C8" s="11"/>
      <c r="D8" s="11"/>
      <c r="E8" s="11"/>
      <c r="F8" s="11"/>
      <c r="G8" s="11"/>
      <c r="H8" s="12"/>
    </row>
    <row r="11" ht="15.15" spans="2:17">
      <c r="B11" s="13" t="s">
        <v>156</v>
      </c>
      <c r="C11" s="14"/>
      <c r="D11" s="6"/>
      <c r="E11" s="15" t="s">
        <v>157</v>
      </c>
      <c r="F11" s="15" t="s">
        <v>158</v>
      </c>
      <c r="G11" s="15" t="s">
        <v>159</v>
      </c>
      <c r="L11" s="13" t="s">
        <v>156</v>
      </c>
      <c r="M11" s="14"/>
      <c r="N11" s="6"/>
      <c r="O11" s="15" t="s">
        <v>157</v>
      </c>
      <c r="P11" s="15" t="s">
        <v>139</v>
      </c>
      <c r="Q11" s="15" t="s">
        <v>119</v>
      </c>
    </row>
    <row r="12" ht="15.15" spans="2:17">
      <c r="B12" s="7" t="s">
        <v>86</v>
      </c>
      <c r="C12" s="16" t="s">
        <v>87</v>
      </c>
      <c r="D12" s="17" t="s">
        <v>160</v>
      </c>
      <c r="E12" s="18" t="s">
        <v>144</v>
      </c>
      <c r="F12" s="18" t="s">
        <v>145</v>
      </c>
      <c r="G12" s="18" t="s">
        <v>91</v>
      </c>
      <c r="L12" s="7" t="s">
        <v>86</v>
      </c>
      <c r="M12" s="60" t="s">
        <v>87</v>
      </c>
      <c r="N12" s="17" t="s">
        <v>161</v>
      </c>
      <c r="O12" s="18" t="s">
        <v>144</v>
      </c>
      <c r="P12" s="18" t="s">
        <v>90</v>
      </c>
      <c r="Q12" s="18" t="s">
        <v>91</v>
      </c>
    </row>
    <row r="13" ht="14.4" spans="2:17">
      <c r="B13" s="19">
        <v>0</v>
      </c>
      <c r="C13" s="20">
        <f>B13+6</f>
        <v>6</v>
      </c>
      <c r="D13" s="20">
        <v>4</v>
      </c>
      <c r="E13" s="20">
        <f t="shared" ref="E13:E17" si="0">(B13+C13)/2</f>
        <v>3</v>
      </c>
      <c r="F13" s="20">
        <f t="shared" ref="F13:F17" si="1">E13*D13</f>
        <v>12</v>
      </c>
      <c r="G13" s="21">
        <f t="shared" ref="G13:G17" si="2">(POWER((E13-$F$29),2))*D13</f>
        <v>1128.96</v>
      </c>
      <c r="L13" s="19">
        <v>0</v>
      </c>
      <c r="M13" s="20">
        <f>L13+6</f>
        <v>6</v>
      </c>
      <c r="N13" s="20">
        <v>4</v>
      </c>
      <c r="O13" s="20">
        <f t="shared" ref="O13:O17" si="3">(L13+M13)/2</f>
        <v>3</v>
      </c>
      <c r="P13" s="20">
        <f t="shared" ref="P13:P17" si="4">O13*N13</f>
        <v>12</v>
      </c>
      <c r="Q13" s="70">
        <f t="shared" ref="Q13:Q17" si="5">(POWER((O13-$P$28),2))*N13</f>
        <v>707.56</v>
      </c>
    </row>
    <row r="14" ht="14.4" spans="2:17">
      <c r="B14" s="22">
        <v>7</v>
      </c>
      <c r="C14" s="23">
        <v>13</v>
      </c>
      <c r="D14" s="23">
        <v>6</v>
      </c>
      <c r="E14" s="23">
        <f t="shared" si="0"/>
        <v>10</v>
      </c>
      <c r="F14" s="23">
        <f t="shared" si="1"/>
        <v>60</v>
      </c>
      <c r="G14" s="24">
        <f t="shared" si="2"/>
        <v>576.24</v>
      </c>
      <c r="L14" s="22">
        <v>7</v>
      </c>
      <c r="M14" s="23">
        <v>13</v>
      </c>
      <c r="N14" s="23">
        <v>7</v>
      </c>
      <c r="O14" s="23">
        <f t="shared" si="3"/>
        <v>10</v>
      </c>
      <c r="P14" s="23">
        <f t="shared" si="4"/>
        <v>70</v>
      </c>
      <c r="Q14" s="71">
        <f t="shared" si="5"/>
        <v>277.83</v>
      </c>
    </row>
    <row r="15" ht="14.4" spans="2:17">
      <c r="B15" s="22">
        <v>14</v>
      </c>
      <c r="C15" s="23">
        <v>20</v>
      </c>
      <c r="D15" s="23">
        <v>9</v>
      </c>
      <c r="E15" s="23">
        <f t="shared" si="0"/>
        <v>17</v>
      </c>
      <c r="F15" s="23">
        <f t="shared" si="1"/>
        <v>153</v>
      </c>
      <c r="G15" s="24">
        <f t="shared" si="2"/>
        <v>70.56</v>
      </c>
      <c r="L15" s="22">
        <v>14</v>
      </c>
      <c r="M15" s="23">
        <v>20</v>
      </c>
      <c r="N15" s="23">
        <v>9</v>
      </c>
      <c r="O15" s="23">
        <f t="shared" si="3"/>
        <v>17</v>
      </c>
      <c r="P15" s="23">
        <f t="shared" si="4"/>
        <v>153</v>
      </c>
      <c r="Q15" s="71">
        <f t="shared" si="5"/>
        <v>4.40999999999999</v>
      </c>
    </row>
    <row r="16" ht="14.4" spans="2:17">
      <c r="B16" s="25">
        <v>21</v>
      </c>
      <c r="C16" s="26">
        <v>27</v>
      </c>
      <c r="D16" s="26">
        <v>12</v>
      </c>
      <c r="E16" s="23">
        <f t="shared" si="0"/>
        <v>24</v>
      </c>
      <c r="F16" s="23">
        <f t="shared" si="1"/>
        <v>288</v>
      </c>
      <c r="G16" s="24">
        <f t="shared" si="2"/>
        <v>211.68</v>
      </c>
      <c r="L16" s="61">
        <v>21</v>
      </c>
      <c r="M16" s="62">
        <v>27</v>
      </c>
      <c r="N16" s="62">
        <v>8</v>
      </c>
      <c r="O16" s="23">
        <f t="shared" si="3"/>
        <v>24</v>
      </c>
      <c r="P16" s="23">
        <f t="shared" si="4"/>
        <v>192</v>
      </c>
      <c r="Q16" s="71">
        <f t="shared" si="5"/>
        <v>474.32</v>
      </c>
    </row>
    <row r="17" ht="15.15" spans="2:17">
      <c r="B17" s="27">
        <v>28</v>
      </c>
      <c r="C17" s="28">
        <v>34</v>
      </c>
      <c r="D17" s="28">
        <v>9</v>
      </c>
      <c r="E17" s="29">
        <f t="shared" si="0"/>
        <v>31</v>
      </c>
      <c r="F17" s="29">
        <f t="shared" si="1"/>
        <v>279</v>
      </c>
      <c r="G17" s="30">
        <f t="shared" si="2"/>
        <v>1128.96</v>
      </c>
      <c r="L17" s="63">
        <v>28</v>
      </c>
      <c r="M17" s="64">
        <v>34</v>
      </c>
      <c r="N17" s="64">
        <v>2</v>
      </c>
      <c r="O17" s="29">
        <f t="shared" si="3"/>
        <v>31</v>
      </c>
      <c r="P17" s="29">
        <f t="shared" si="4"/>
        <v>62</v>
      </c>
      <c r="Q17" s="72">
        <f t="shared" si="5"/>
        <v>432.18</v>
      </c>
    </row>
    <row r="18" ht="15.15" spans="2:17">
      <c r="B18" s="31" t="s">
        <v>45</v>
      </c>
      <c r="C18" s="32"/>
      <c r="D18" s="12">
        <f>SUM(D13:D17)</f>
        <v>40</v>
      </c>
      <c r="E18" s="33"/>
      <c r="F18" s="33">
        <f t="shared" ref="F18:G18" si="6">SUM(F13:F17)</f>
        <v>792</v>
      </c>
      <c r="G18" s="34">
        <f t="shared" si="6"/>
        <v>3116.4</v>
      </c>
      <c r="L18" s="31" t="s">
        <v>45</v>
      </c>
      <c r="M18" s="32"/>
      <c r="N18" s="12">
        <f>SUM(N13:N17)</f>
        <v>30</v>
      </c>
      <c r="O18" s="33"/>
      <c r="P18" s="33">
        <f t="shared" ref="P18:Q18" si="7">SUM(P13:P17)</f>
        <v>489</v>
      </c>
      <c r="Q18" s="73">
        <f t="shared" si="7"/>
        <v>1896.3</v>
      </c>
    </row>
    <row r="20" ht="14.4" spans="2:18">
      <c r="B20" s="35" t="s">
        <v>162</v>
      </c>
      <c r="C20" s="36" t="s">
        <v>163</v>
      </c>
      <c r="D20" s="36"/>
      <c r="E20" s="36"/>
      <c r="F20" s="36"/>
      <c r="G20" s="37"/>
      <c r="L20" s="35" t="s">
        <v>162</v>
      </c>
      <c r="M20" s="36" t="s">
        <v>163</v>
      </c>
      <c r="N20" s="36"/>
      <c r="O20" s="36"/>
      <c r="P20" s="36"/>
      <c r="Q20" s="36"/>
      <c r="R20" s="37"/>
    </row>
    <row r="21" ht="15.75" customHeight="1" spans="2:18">
      <c r="B21" s="38"/>
      <c r="C21" s="39" t="s">
        <v>164</v>
      </c>
      <c r="D21" s="39"/>
      <c r="E21" s="39"/>
      <c r="F21" s="39"/>
      <c r="G21" s="40"/>
      <c r="L21" s="38"/>
      <c r="M21" s="39" t="s">
        <v>165</v>
      </c>
      <c r="N21" s="39"/>
      <c r="O21" s="39"/>
      <c r="P21" s="39"/>
      <c r="Q21" s="39"/>
      <c r="R21" s="40"/>
    </row>
    <row r="22" ht="15.75" customHeight="1" spans="2:18">
      <c r="B22" s="38"/>
      <c r="C22" s="41">
        <f>D16+D17</f>
        <v>21</v>
      </c>
      <c r="D22" s="39" t="s">
        <v>166</v>
      </c>
      <c r="E22" s="39"/>
      <c r="F22" s="39"/>
      <c r="G22" s="40"/>
      <c r="L22" s="38"/>
      <c r="M22" s="65">
        <f>N16+N17</f>
        <v>10</v>
      </c>
      <c r="N22" s="39" t="s">
        <v>166</v>
      </c>
      <c r="O22" s="39"/>
      <c r="P22" s="39"/>
      <c r="Q22" s="39"/>
      <c r="R22" s="40"/>
    </row>
    <row r="23" ht="15.75" customHeight="1" spans="2:18">
      <c r="B23" s="38"/>
      <c r="C23" s="39"/>
      <c r="D23" s="39"/>
      <c r="E23" s="39"/>
      <c r="F23" s="39"/>
      <c r="G23" s="40"/>
      <c r="L23" s="38"/>
      <c r="M23" s="39"/>
      <c r="N23" s="39"/>
      <c r="O23" s="39"/>
      <c r="P23" s="39"/>
      <c r="Q23" s="39"/>
      <c r="R23" s="40"/>
    </row>
    <row r="24" ht="15.75" customHeight="1" spans="2:18">
      <c r="B24" s="38"/>
      <c r="C24" s="39" t="s">
        <v>167</v>
      </c>
      <c r="D24" s="39"/>
      <c r="E24" s="39"/>
      <c r="F24" s="39"/>
      <c r="G24" s="40"/>
      <c r="L24" s="38"/>
      <c r="M24" s="39" t="s">
        <v>167</v>
      </c>
      <c r="N24" s="39"/>
      <c r="O24" s="39"/>
      <c r="P24" s="39"/>
      <c r="Q24" s="39"/>
      <c r="R24" s="40"/>
    </row>
    <row r="25" ht="15.75" customHeight="1" spans="2:18">
      <c r="B25" s="38"/>
      <c r="C25" s="39" t="s">
        <v>168</v>
      </c>
      <c r="D25" s="39"/>
      <c r="E25" s="39"/>
      <c r="F25" s="39"/>
      <c r="G25" s="40"/>
      <c r="L25" s="38"/>
      <c r="M25" s="39" t="s">
        <v>169</v>
      </c>
      <c r="N25" s="39"/>
      <c r="O25" s="39"/>
      <c r="P25" s="39"/>
      <c r="Q25" s="39"/>
      <c r="R25" s="40"/>
    </row>
    <row r="26" ht="15.75" customHeight="1" spans="2:18">
      <c r="B26" s="42"/>
      <c r="C26" s="43" t="s">
        <v>170</v>
      </c>
      <c r="D26" s="44">
        <f>(C22*100)/D18</f>
        <v>52.5</v>
      </c>
      <c r="E26" s="43" t="s">
        <v>171</v>
      </c>
      <c r="F26" s="43"/>
      <c r="G26" s="45"/>
      <c r="L26" s="42"/>
      <c r="M26" s="66" t="s">
        <v>172</v>
      </c>
      <c r="N26" s="67">
        <f>(M22*100)/N18</f>
        <v>33.3333333333333</v>
      </c>
      <c r="O26" s="43" t="s">
        <v>173</v>
      </c>
      <c r="P26" s="43"/>
      <c r="Q26" s="43"/>
      <c r="R26" s="45"/>
    </row>
    <row r="27" ht="15.75" customHeight="1"/>
    <row r="28" ht="15.75" customHeight="1" spans="3:16">
      <c r="C28" s="46" t="s">
        <v>174</v>
      </c>
      <c r="M28" s="68" t="s">
        <v>174</v>
      </c>
      <c r="N28" s="47"/>
      <c r="O28" s="48" t="s">
        <v>175</v>
      </c>
      <c r="P28" s="49">
        <f>P18/N18</f>
        <v>16.3</v>
      </c>
    </row>
    <row r="29" ht="15.75" customHeight="1" spans="3:16">
      <c r="C29" s="47"/>
      <c r="D29" s="47"/>
      <c r="E29" s="48" t="s">
        <v>128</v>
      </c>
      <c r="F29" s="49">
        <f>F18/D18</f>
        <v>19.8</v>
      </c>
      <c r="H29" s="50"/>
      <c r="M29" s="47"/>
      <c r="N29" s="47"/>
      <c r="O29" s="47"/>
      <c r="P29" s="51"/>
    </row>
    <row r="30" ht="15.75" customHeight="1" spans="3:16">
      <c r="C30" s="47"/>
      <c r="D30" s="47"/>
      <c r="E30" s="47"/>
      <c r="F30" s="51"/>
      <c r="M30" s="47"/>
      <c r="N30" s="47"/>
      <c r="O30" s="52" t="s">
        <v>150</v>
      </c>
      <c r="P30" s="69">
        <f>Q18/N18</f>
        <v>63.21</v>
      </c>
    </row>
    <row r="31" ht="15.75" customHeight="1" spans="3:16">
      <c r="C31" s="47"/>
      <c r="D31" s="47"/>
      <c r="E31" s="52" t="s">
        <v>150</v>
      </c>
      <c r="F31" s="53">
        <f>G18/D18</f>
        <v>77.91</v>
      </c>
      <c r="M31" s="47"/>
      <c r="N31" s="47"/>
      <c r="O31" s="47"/>
      <c r="P31" s="51"/>
    </row>
    <row r="32" ht="15.75" customHeight="1" spans="3:16">
      <c r="C32" s="47"/>
      <c r="D32" s="47"/>
      <c r="E32" s="47"/>
      <c r="F32" s="51"/>
      <c r="M32" s="47"/>
      <c r="N32" s="54" t="s">
        <v>131</v>
      </c>
      <c r="O32" s="55"/>
      <c r="P32" s="56">
        <f>SQRT(P30)</f>
        <v>7.95047168412038</v>
      </c>
    </row>
    <row r="33" ht="15.75" customHeight="1" spans="3:16">
      <c r="C33" s="47"/>
      <c r="D33" s="54" t="s">
        <v>131</v>
      </c>
      <c r="E33" s="55"/>
      <c r="F33" s="56">
        <f>SQRT(F31)</f>
        <v>8.82666414904294</v>
      </c>
      <c r="M33" s="47"/>
      <c r="N33" s="47"/>
      <c r="O33" s="47"/>
      <c r="P33" s="51"/>
    </row>
    <row r="34" ht="15.75" customHeight="1" spans="3:16">
      <c r="C34" s="47"/>
      <c r="D34" s="47"/>
      <c r="E34" s="47"/>
      <c r="F34" s="51"/>
      <c r="M34" s="57" t="s">
        <v>23</v>
      </c>
      <c r="N34" s="55"/>
      <c r="O34" s="55"/>
      <c r="P34" s="58">
        <f>P32/P28</f>
        <v>0.48775899902579</v>
      </c>
    </row>
    <row r="35" ht="15.75" customHeight="1" spans="3:6">
      <c r="C35" s="57" t="s">
        <v>23</v>
      </c>
      <c r="D35" s="55"/>
      <c r="E35" s="55"/>
      <c r="F35" s="58">
        <f>F33/F29</f>
        <v>0.445791118638533</v>
      </c>
    </row>
    <row r="36" ht="15.75" customHeight="1"/>
    <row r="37" ht="15.75" customHeight="1" spans="7:12">
      <c r="G37" s="59" t="s">
        <v>176</v>
      </c>
      <c r="H37" s="55"/>
      <c r="I37" s="55"/>
      <c r="J37" s="55"/>
      <c r="K37" s="55"/>
      <c r="L37" s="1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1:C11"/>
    <mergeCell ref="L11:M11"/>
    <mergeCell ref="B18:C18"/>
    <mergeCell ref="L18:M18"/>
    <mergeCell ref="N32:O32"/>
    <mergeCell ref="D33:E33"/>
    <mergeCell ref="M34:O34"/>
    <mergeCell ref="C35:E35"/>
    <mergeCell ref="G37:L37"/>
  </mergeCell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Ej1</vt:lpstr>
      <vt:lpstr>Ej2</vt:lpstr>
      <vt:lpstr>Ej3</vt:lpstr>
      <vt:lpstr>Ej4</vt:lpstr>
      <vt:lpstr>Ej5</vt:lpstr>
      <vt:lpstr>Ej6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Conecta</dc:creator>
  <cp:lastModifiedBy>El Viajero Interdimensional Bi</cp:lastModifiedBy>
  <dcterms:created xsi:type="dcterms:W3CDTF">2024-04-12T13:04:00Z</dcterms:created>
  <dcterms:modified xsi:type="dcterms:W3CDTF">2024-05-07T22:18:05Z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A3C31F1C56314C11AF4E81AD1206BF8C_12</vt:lpwstr>
  </property>
  <property fmtid="{D5CDD505-2E9C-101B-9397-08002B2CF9AE}" pid="3" name="KSOProductBuildVer">
    <vt:lpwstr>1033-12.2.0.16909</vt:lpwstr>
  </property>
</Properties>
</file>