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NTDF-Sistemas\Estadistica\Felix - Resoluciones\"/>
    </mc:Choice>
  </mc:AlternateContent>
  <xr:revisionPtr revIDLastSave="0" documentId="13_ncr:1_{CE7DEFA9-0B5E-4419-97A2-E24863580BE3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8" l="1"/>
  <c r="I11" i="8"/>
  <c r="H11" i="8"/>
  <c r="H12" i="8" s="1"/>
  <c r="G11" i="8"/>
  <c r="F11" i="8"/>
  <c r="F12" i="8" s="1"/>
  <c r="E11" i="8"/>
  <c r="K11" i="8" s="1"/>
  <c r="D11" i="8"/>
  <c r="D12" i="8" s="1"/>
  <c r="K10" i="8"/>
  <c r="J10" i="8"/>
  <c r="K9" i="8"/>
  <c r="J9" i="8"/>
  <c r="K8" i="8"/>
  <c r="J8" i="8"/>
  <c r="K7" i="8"/>
  <c r="J7" i="8"/>
  <c r="B29" i="7"/>
  <c r="B27" i="7"/>
  <c r="F24" i="7"/>
  <c r="B24" i="7"/>
  <c r="F23" i="7"/>
  <c r="B23" i="7"/>
  <c r="F22" i="7"/>
  <c r="B22" i="7"/>
  <c r="F21" i="7"/>
  <c r="B21" i="7"/>
  <c r="I16" i="7"/>
  <c r="F16" i="7"/>
  <c r="B16" i="7"/>
  <c r="F15" i="7"/>
  <c r="F14" i="7"/>
  <c r="B14" i="7"/>
  <c r="I13" i="7"/>
  <c r="F13" i="7"/>
  <c r="B13" i="7"/>
  <c r="B13" i="6"/>
  <c r="B11" i="6"/>
  <c r="B31" i="5"/>
  <c r="B29" i="5"/>
  <c r="B23" i="5"/>
  <c r="B19" i="5"/>
  <c r="D17" i="5"/>
  <c r="B13" i="5"/>
  <c r="F7" i="5"/>
  <c r="E7" i="5"/>
  <c r="D7" i="5"/>
  <c r="F6" i="5"/>
  <c r="E6" i="5"/>
  <c r="D6" i="5"/>
  <c r="F5" i="5"/>
  <c r="E5" i="5"/>
  <c r="D5" i="5"/>
  <c r="B26" i="4"/>
  <c r="B25" i="4"/>
  <c r="B24" i="4"/>
  <c r="E23" i="4"/>
  <c r="H18" i="4"/>
  <c r="B18" i="4"/>
  <c r="H17" i="4"/>
  <c r="B17" i="4"/>
  <c r="H16" i="4"/>
  <c r="B16" i="4"/>
  <c r="K15" i="4"/>
  <c r="E15" i="4"/>
  <c r="F9" i="4"/>
  <c r="E9" i="4"/>
  <c r="D9" i="4"/>
  <c r="F8" i="4"/>
  <c r="F7" i="4"/>
  <c r="F6" i="4"/>
  <c r="B25" i="3"/>
  <c r="B24" i="3"/>
  <c r="B23" i="3"/>
  <c r="L16" i="3"/>
  <c r="I16" i="3"/>
  <c r="B16" i="3"/>
  <c r="I15" i="3"/>
  <c r="B15" i="3"/>
  <c r="I14" i="3"/>
  <c r="B14" i="3"/>
  <c r="D10" i="3"/>
  <c r="D9" i="3"/>
  <c r="D8" i="3"/>
  <c r="D7" i="3"/>
  <c r="D6" i="3"/>
  <c r="D5" i="3"/>
  <c r="D24" i="2"/>
  <c r="D23" i="2"/>
  <c r="F21" i="2"/>
  <c r="H19" i="2"/>
  <c r="C19" i="2"/>
  <c r="H18" i="2"/>
  <c r="C18" i="2"/>
  <c r="J16" i="2"/>
  <c r="C16" i="2"/>
  <c r="J25" i="1"/>
  <c r="K22" i="1"/>
  <c r="K21" i="1"/>
  <c r="B20" i="1"/>
  <c r="J17" i="1"/>
  <c r="C17" i="1"/>
  <c r="C16" i="1"/>
  <c r="K14" i="1"/>
  <c r="K13" i="1"/>
  <c r="O11" i="1"/>
  <c r="N11" i="1"/>
  <c r="M11" i="1"/>
  <c r="L11" i="1"/>
  <c r="K11" i="1"/>
  <c r="J11" i="1"/>
  <c r="G11" i="1"/>
  <c r="F11" i="1"/>
  <c r="E11" i="1"/>
  <c r="D11" i="1"/>
  <c r="C11" i="1"/>
  <c r="B11" i="1"/>
  <c r="O10" i="1"/>
  <c r="N10" i="1"/>
  <c r="M10" i="1"/>
  <c r="L10" i="1"/>
  <c r="K10" i="1"/>
  <c r="J10" i="1"/>
  <c r="G10" i="1"/>
  <c r="F10" i="1"/>
  <c r="E10" i="1"/>
  <c r="D10" i="1"/>
  <c r="C10" i="1"/>
  <c r="B10" i="1"/>
  <c r="O9" i="1"/>
  <c r="N9" i="1"/>
  <c r="M9" i="1"/>
  <c r="L9" i="1"/>
  <c r="K9" i="1"/>
  <c r="J9" i="1"/>
  <c r="G9" i="1"/>
  <c r="F9" i="1"/>
  <c r="E9" i="1"/>
  <c r="D9" i="1"/>
  <c r="C9" i="1"/>
  <c r="B9" i="1"/>
  <c r="O8" i="1"/>
  <c r="N8" i="1"/>
  <c r="M8" i="1"/>
  <c r="L8" i="1"/>
  <c r="K8" i="1"/>
  <c r="J8" i="1"/>
  <c r="G8" i="1"/>
  <c r="F8" i="1"/>
  <c r="E8" i="1"/>
  <c r="D8" i="1"/>
  <c r="C8" i="1"/>
  <c r="B8" i="1"/>
  <c r="O7" i="1"/>
  <c r="N7" i="1"/>
  <c r="M7" i="1"/>
  <c r="L7" i="1"/>
  <c r="K7" i="1"/>
  <c r="J7" i="1"/>
  <c r="G7" i="1"/>
  <c r="F7" i="1"/>
  <c r="E7" i="1"/>
  <c r="D7" i="1"/>
  <c r="C7" i="1"/>
  <c r="B7" i="1"/>
  <c r="O6" i="1"/>
  <c r="N6" i="1"/>
  <c r="M6" i="1"/>
  <c r="L6" i="1"/>
  <c r="K6" i="1"/>
  <c r="J6" i="1"/>
  <c r="G6" i="1"/>
  <c r="F6" i="1"/>
  <c r="E6" i="1"/>
  <c r="D6" i="1"/>
  <c r="C6" i="1"/>
  <c r="B6" i="1"/>
  <c r="J11" i="8" l="1"/>
  <c r="J12" i="8" l="1"/>
  <c r="B19" i="8" s="1"/>
  <c r="B33" i="8" l="1"/>
  <c r="G27" i="8"/>
  <c r="B32" i="8"/>
  <c r="G20" i="8"/>
  <c r="B27" i="8"/>
  <c r="G32" i="8"/>
  <c r="B23" i="8"/>
  <c r="G19" i="8" s="1"/>
  <c r="G21" i="8" s="1"/>
  <c r="B31" i="8"/>
  <c r="G33" i="8"/>
  <c r="G31" i="8" l="1"/>
  <c r="B34" i="8"/>
</calcChain>
</file>

<file path=xl/sharedStrings.xml><?xml version="1.0" encoding="utf-8"?>
<sst xmlns="http://schemas.openxmlformats.org/spreadsheetml/2006/main" count="228" uniqueCount="186">
  <si>
    <t>Ejercicio 1</t>
  </si>
  <si>
    <t>1.‐En un juego de azar los jugadores tienen que lanzar dos dados simultáneamente. En esta situación:</t>
  </si>
  <si>
    <t>a) Establecer el conjunto de resultados posibles del  experimento?</t>
  </si>
  <si>
    <t>b) Calcular la probabilidad de obtener 8  o  más  en  la  suma  de puntos?</t>
  </si>
  <si>
    <t>S</t>
  </si>
  <si>
    <t>c) Calcular la probabilidad de obtener menos de 6 en la  suma  de puntos?</t>
  </si>
  <si>
    <t>Casos favorables</t>
  </si>
  <si>
    <t>Casos posibles</t>
  </si>
  <si>
    <t>P(A) = Casos favorables / Casos posibles</t>
  </si>
  <si>
    <t>P(A) =</t>
  </si>
  <si>
    <t>d) Calcular la probabilidad de obtener 7 en la suma de puntos?</t>
  </si>
  <si>
    <t>Ejercicio 2</t>
  </si>
  <si>
    <t>2.‐  La siguiente información corresponde a alumnos de la Facultad de Ciencias Económicas clasificados  según  sexo  y  área  de estudio de mayor interés.Esta tabla fue confeccionada  a  partir de una muestra aleatoria de 837 estudiantes.</t>
  </si>
  <si>
    <t>Área de Interés</t>
  </si>
  <si>
    <t>Varones</t>
  </si>
  <si>
    <t>Mujeres</t>
  </si>
  <si>
    <t>Totales</t>
  </si>
  <si>
    <t>Indecisos</t>
  </si>
  <si>
    <t>Contabilidad</t>
  </si>
  <si>
    <t>Economía</t>
  </si>
  <si>
    <t>Administración</t>
  </si>
  <si>
    <t>Impuestos</t>
  </si>
  <si>
    <t>Estadística</t>
  </si>
  <si>
    <t>Otros</t>
  </si>
  <si>
    <t>Si se selecciona un estudiante al azar, cuál es  la  probabilidad de que:</t>
  </si>
  <si>
    <t>a) Sea varón ? P (X=V)</t>
  </si>
  <si>
    <t>b) Le interese el área de Economía ? P (X=E)</t>
  </si>
  <si>
    <t>Casos Favorables =</t>
  </si>
  <si>
    <t>Casos Posibles =</t>
  </si>
  <si>
    <t>c) Sea mujer y le interese el área de Contabilidad ? P(M inter C)</t>
  </si>
  <si>
    <t>P(M inter C) = P(M) * P(C)</t>
  </si>
  <si>
    <t>P(M)</t>
  </si>
  <si>
    <t>P(C)</t>
  </si>
  <si>
    <t>Ejercicio 3</t>
  </si>
  <si>
    <t>Una fábrica automotriz posee la   siguiente    información,    correspondiente a la distribución de salarios mensuales de un grupo de 500 obreros. Ella fue obtenida a partir de una muestra  aleatoria.</t>
  </si>
  <si>
    <t>Salarios ($)</t>
  </si>
  <si>
    <t>fi</t>
  </si>
  <si>
    <t>Fi</t>
  </si>
  <si>
    <t>150-250</t>
  </si>
  <si>
    <t>250-350</t>
  </si>
  <si>
    <t>350-450</t>
  </si>
  <si>
    <t>450-550</t>
  </si>
  <si>
    <t>550-650</t>
  </si>
  <si>
    <t>650-750</t>
  </si>
  <si>
    <t>a) Calcular la probabilidad de que un obrero gane entre 250 y 350 $ mensuales?</t>
  </si>
  <si>
    <t>b) Calcular la probabilidad de que un obrero gane más  de  550  $ mensuales?</t>
  </si>
  <si>
    <t>P(x=(250-350)) =</t>
  </si>
  <si>
    <t xml:space="preserve">P(X&lt;=550) = </t>
  </si>
  <si>
    <t>P(X&lt;550) =</t>
  </si>
  <si>
    <t>P(x&gt;550) = 1 - P(x&lt;=550)</t>
  </si>
  <si>
    <t>c) Calcular la probabilidad de que un obrero gane menos de 250  $ mensuales?</t>
  </si>
  <si>
    <t>4.‐El resultado de una encuesta de 200 estudiantes  dio  los  siguientes resultados:</t>
  </si>
  <si>
    <t>Estado/Estudios</t>
  </si>
  <si>
    <t>Universitarios</t>
  </si>
  <si>
    <t>No Universitarios</t>
  </si>
  <si>
    <t>Total</t>
  </si>
  <si>
    <t>B1</t>
  </si>
  <si>
    <t>B2</t>
  </si>
  <si>
    <t>Solteros</t>
  </si>
  <si>
    <t>A1</t>
  </si>
  <si>
    <t>Casados</t>
  </si>
  <si>
    <t>A2</t>
  </si>
  <si>
    <t>Divorciados</t>
  </si>
  <si>
    <t>A3</t>
  </si>
  <si>
    <t>Si se selecciona un estudiante al azar calcular:</t>
  </si>
  <si>
    <t>a) Probabilidad de que sea soltero o universitario P(A1U B1)  ?</t>
  </si>
  <si>
    <t>b) Probabilidad de que sea divorciado o no universitario P(A3U B2)    ?</t>
  </si>
  <si>
    <t>P(A1 U B1) = P(A1) + P(B1) - P(A1^B1)</t>
  </si>
  <si>
    <t>P(A3 U B2) = P(A3) + P(B2) - P(A3^B2)</t>
  </si>
  <si>
    <t>P(A1)</t>
  </si>
  <si>
    <t>P(A3)</t>
  </si>
  <si>
    <t>P(B1)</t>
  </si>
  <si>
    <t>P(B2)</t>
  </si>
  <si>
    <t>P(A1^B1)</t>
  </si>
  <si>
    <t>P(A3^B2)</t>
  </si>
  <si>
    <t>c) Probabilidad de que sea universitario o casado P(B1U A2)    ?</t>
  </si>
  <si>
    <t>P(B1 U A2) = P(B1) + P(A2) - P(B1^A2)</t>
  </si>
  <si>
    <t>P(A2)</t>
  </si>
  <si>
    <t>P(B1^A2)</t>
  </si>
  <si>
    <t>Ejercicio 5</t>
  </si>
  <si>
    <t>5.‐ Un investigador médico analizando 90 historias  clínicas  de pacientes  infartados,  encontró  la   siguiente  información  con respecto al hábito de fumar.</t>
  </si>
  <si>
    <t>Categoría Fumador</t>
  </si>
  <si>
    <t>Pacientes</t>
  </si>
  <si>
    <t>fr</t>
  </si>
  <si>
    <t>Fr</t>
  </si>
  <si>
    <t>Menos 10 Cigarrillos</t>
  </si>
  <si>
    <t>Entre 10 y 20 Cigarrillos</t>
  </si>
  <si>
    <t>Más de 20 Cigarrillos</t>
  </si>
  <si>
    <t>Si se selecciona un paciente al azar, calcular la probabilidad de que:</t>
  </si>
  <si>
    <t>a) Fume menos de 10 cigarrillos por día ?</t>
  </si>
  <si>
    <t>P(x&lt;10)</t>
  </si>
  <si>
    <t>b) Fume más de 10 cigarrillos por día?</t>
  </si>
  <si>
    <t>P(x&gt;10) = 1 - P(x&lt;=10)</t>
  </si>
  <si>
    <t>P(x&gt;10) =</t>
  </si>
  <si>
    <t>P(x&lt;=10)</t>
  </si>
  <si>
    <t>c) Fume entre 10 y 20 cigarrillos día?</t>
  </si>
  <si>
    <t>P(10&lt;x&lt;20) =</t>
  </si>
  <si>
    <t>d) P(AUB); P(AUC); P(BUC)</t>
  </si>
  <si>
    <t>P(AUB) = P(A) + P(CA) = P(S) = 1</t>
  </si>
  <si>
    <t>P(AUC) =</t>
  </si>
  <si>
    <t>P(BUC) =</t>
  </si>
  <si>
    <t>P(B^C) =</t>
  </si>
  <si>
    <t>Ejercicio 6</t>
  </si>
  <si>
    <t>En la fabricación de un producto los defectos   son    clasificados por tipos: A, B, y C, con las siguientes probabilidades: </t>
  </si>
  <si>
    <t> P(A) = 0.20 P(AB) = 0.05; P(B) = 0.16 P(BC) = 0.04; P(C) = 0.14 P(AC) = 0.08; P(ABC) = 0.02 Calcular la P(AUBUC) ?</t>
  </si>
  <si>
    <t>P(B) =</t>
  </si>
  <si>
    <t>P(C) =</t>
  </si>
  <si>
    <t>P(A^B)=</t>
  </si>
  <si>
    <t>P(A^C) =</t>
  </si>
  <si>
    <t>P(A^B^C)</t>
  </si>
  <si>
    <t>P(AUBUC)</t>
  </si>
  <si>
    <t>Ejercicio 7</t>
  </si>
  <si>
    <t>El personal obrero de un establecimiento industrial    ha   sido clasificado según su    coeficiente   intelectual  de  la  siguiente manera:</t>
  </si>
  <si>
    <t>Coeficiente Intelectual</t>
  </si>
  <si>
    <t>Personal Especializado</t>
  </si>
  <si>
    <t>Personal No Especializado</t>
  </si>
  <si>
    <t>(A1)</t>
  </si>
  <si>
    <t>(A2)</t>
  </si>
  <si>
    <t>(An)</t>
  </si>
  <si>
    <t>(B1)</t>
  </si>
  <si>
    <t>&lt;105</t>
  </si>
  <si>
    <t>(B2)</t>
  </si>
  <si>
    <t>(Bn)</t>
  </si>
  <si>
    <t>Calcular:</t>
  </si>
  <si>
    <t>a) P(A1UB2); P(A2UB2)</t>
  </si>
  <si>
    <t>b) P(A1); P(A2); P(B1); P(B2)</t>
  </si>
  <si>
    <t>e) P(A1B2); P(A2B1)</t>
  </si>
  <si>
    <t>P(A1UB2) =</t>
  </si>
  <si>
    <t>P(A1) =</t>
  </si>
  <si>
    <t>P(A1B2) =</t>
  </si>
  <si>
    <t>P(A2UB2) =</t>
  </si>
  <si>
    <t>P(A2) =</t>
  </si>
  <si>
    <t>P(B1) =</t>
  </si>
  <si>
    <t>P(A2^B2) =</t>
  </si>
  <si>
    <t>P(B2) =</t>
  </si>
  <si>
    <t>P(A2B1) =</t>
  </si>
  <si>
    <t>c) P(B1/A1); P(B2/A1); P(B1/A2); P(B2/A2)</t>
  </si>
  <si>
    <t>d) P(A1/B1); P(A2/B1); P(A1/B2); P(A2/B2)</t>
  </si>
  <si>
    <t>P(B1/A1) =</t>
  </si>
  <si>
    <t>P(A1/B1) =</t>
  </si>
  <si>
    <t>P(B2/A1) =</t>
  </si>
  <si>
    <t>P(A2/B1) =</t>
  </si>
  <si>
    <t>P(B1/A2) =</t>
  </si>
  <si>
    <t>P(A1/B2) =</t>
  </si>
  <si>
    <t>P(B2/A2) =</t>
  </si>
  <si>
    <t>P(A2/B2) =</t>
  </si>
  <si>
    <t>P(A2/B2)*P(B2)</t>
  </si>
  <si>
    <t>P(B2/A2)*P(A2)</t>
  </si>
  <si>
    <t>Ejercicio 8</t>
  </si>
  <si>
    <t>Se ha clasificado a 100 personas de una empresa de la  siguiente manera:</t>
  </si>
  <si>
    <t>Antiguedad</t>
  </si>
  <si>
    <t>Cód.</t>
  </si>
  <si>
    <t>Secciones</t>
  </si>
  <si>
    <t>Contaduría</t>
  </si>
  <si>
    <t>Tesorería</t>
  </si>
  <si>
    <t>Personal</t>
  </si>
  <si>
    <t>Totales a Antiguedad</t>
  </si>
  <si>
    <t>M</t>
  </si>
  <si>
    <t>F</t>
  </si>
  <si>
    <t>Menos de 1 año</t>
  </si>
  <si>
    <t>De 1 a 5 años</t>
  </si>
  <si>
    <t>De 5 a 10 años</t>
  </si>
  <si>
    <t>Más de 10 años</t>
  </si>
  <si>
    <t>A4</t>
  </si>
  <si>
    <t>Totales a Secciones</t>
  </si>
  <si>
    <t>Total General</t>
  </si>
  <si>
    <t>Se selecciona un empleado al azar. Calcular  la  probabilidad  de que:</t>
  </si>
  <si>
    <t>a) Sea de sexo femenino P (X=F) ?</t>
  </si>
  <si>
    <t>e) Pertenezca a la sección contaduría o a personal P(CUP) ?</t>
  </si>
  <si>
    <t>P(X=F)</t>
  </si>
  <si>
    <t>P(P) =</t>
  </si>
  <si>
    <t>b) Pertenezca a la sección contaduría P (X=C) ?</t>
  </si>
  <si>
    <t>P(CUP)=</t>
  </si>
  <si>
    <t>P(X=C)</t>
  </si>
  <si>
    <t>c) Tenga antigüedad mayor de 10 años P (X=A4) ?</t>
  </si>
  <si>
    <t>f) Pertenezca a la sección personal y tenga una antigüedad  menor de 1 año  P(PA1) ?</t>
  </si>
  <si>
    <t>P(A4) =</t>
  </si>
  <si>
    <t>P(P^A1) =</t>
  </si>
  <si>
    <t>d) Pertenezca a la sección tesorería o tenga una antigüedad entre 5 y 10 años  P(TUA3) ?</t>
  </si>
  <si>
    <t>g) Pertenezca a la sección tesorería, tenga una antigüedad  entre 1 y 5 años y sea de sexo masculino   P(TA1M)   ?</t>
  </si>
  <si>
    <t>P(T) =</t>
  </si>
  <si>
    <t>P(A3) =</t>
  </si>
  <si>
    <t>P(T^A3) =</t>
  </si>
  <si>
    <t>P(TUA3) =</t>
  </si>
  <si>
    <t>P(M) =</t>
  </si>
  <si>
    <t>P(T^A1^M)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</si>
</sst>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8" formatCode="0.00_ "/>
    <numFmt numFmtId="169" formatCode="0.0_ "/>
    <numFmt numFmtId="170" formatCode="0.000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Calibri"/>
    </font>
    <font>
      <b/>
      <sz val="12"/>
      <color theme="1"/>
      <name val="Calibri"/>
      <charset val="134"/>
      <scheme val="minor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170" fontId="0" fillId="0" borderId="1" xfId="0" applyNumberFormat="1" applyBorder="1">
      <alignment vertical="center"/>
    </xf>
    <xf numFmtId="0" fontId="0" fillId="3" borderId="0" xfId="0" applyFill="1">
      <alignment vertical="center"/>
    </xf>
    <xf numFmtId="170" fontId="0" fillId="3" borderId="0" xfId="0" applyNumberFormat="1" applyFill="1" applyAlignment="1">
      <alignment horizontal="left" vertical="center"/>
    </xf>
    <xf numFmtId="0" fontId="0" fillId="4" borderId="0" xfId="0" applyFill="1">
      <alignment vertical="center"/>
    </xf>
    <xf numFmtId="170" fontId="0" fillId="4" borderId="0" xfId="0" applyNumberFormat="1" applyFill="1">
      <alignment vertical="center"/>
    </xf>
    <xf numFmtId="16" fontId="0" fillId="0" borderId="0" xfId="0" applyNumberFormat="1">
      <alignment vertical="center"/>
    </xf>
    <xf numFmtId="170" fontId="0" fillId="0" borderId="0" xfId="0" applyNumberFormat="1" applyAlignment="1">
      <alignment horizontal="left" vertical="center"/>
    </xf>
    <xf numFmtId="0" fontId="0" fillId="5" borderId="0" xfId="0" applyFill="1">
      <alignment vertical="center"/>
    </xf>
    <xf numFmtId="170" fontId="0" fillId="5" borderId="0" xfId="0" applyNumberFormat="1" applyFill="1">
      <alignment vertical="center"/>
    </xf>
    <xf numFmtId="0" fontId="0" fillId="6" borderId="0" xfId="0" applyFill="1">
      <alignment vertical="center"/>
    </xf>
    <xf numFmtId="170" fontId="0" fillId="6" borderId="0" xfId="0" applyNumberFormat="1" applyFill="1">
      <alignment vertical="center"/>
    </xf>
    <xf numFmtId="0" fontId="0" fillId="7" borderId="0" xfId="0" applyFill="1">
      <alignment vertical="center"/>
    </xf>
    <xf numFmtId="170" fontId="0" fillId="7" borderId="0" xfId="0" applyNumberFormat="1" applyFill="1">
      <alignment vertical="center"/>
    </xf>
    <xf numFmtId="170" fontId="0" fillId="2" borderId="0" xfId="0" applyNumberFormat="1" applyFill="1">
      <alignment vertical="center"/>
    </xf>
    <xf numFmtId="170" fontId="0" fillId="0" borderId="0" xfId="0" applyNumberFormat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A6" workbookViewId="0">
      <selection activeCell="J25" sqref="J25"/>
    </sheetView>
  </sheetViews>
  <sheetFormatPr baseColWidth="10" defaultColWidth="9.109375" defaultRowHeight="14.4"/>
  <cols>
    <col min="1" max="1" width="9" customWidth="1"/>
    <col min="2" max="2" width="6.88671875" customWidth="1"/>
    <col min="5" max="5" width="9" customWidth="1"/>
    <col min="10" max="10" width="8" customWidth="1"/>
    <col min="18" max="18" width="12.88671875"/>
  </cols>
  <sheetData>
    <row r="1" spans="1:15" ht="18" customHeight="1">
      <c r="A1" s="36" t="s">
        <v>0</v>
      </c>
      <c r="B1" s="36"/>
      <c r="C1" s="36"/>
      <c r="D1" s="36"/>
      <c r="E1" s="36"/>
      <c r="F1" s="36"/>
      <c r="G1" s="36"/>
    </row>
    <row r="2" spans="1:15" ht="39" customHeight="1">
      <c r="A2" s="37" t="s">
        <v>1</v>
      </c>
      <c r="B2" s="37"/>
      <c r="C2" s="37"/>
      <c r="D2" s="37"/>
      <c r="E2" s="37"/>
      <c r="F2" s="37"/>
      <c r="G2" s="37"/>
    </row>
    <row r="3" spans="1:15">
      <c r="A3" s="37" t="s">
        <v>2</v>
      </c>
      <c r="B3" s="37"/>
      <c r="C3" s="37"/>
      <c r="D3" s="37"/>
      <c r="E3" s="37"/>
      <c r="F3" s="37"/>
      <c r="G3" s="37"/>
      <c r="I3" s="37" t="s">
        <v>3</v>
      </c>
      <c r="J3" s="37"/>
      <c r="K3" s="37"/>
      <c r="L3" s="37"/>
      <c r="M3" s="37"/>
      <c r="N3" s="37"/>
      <c r="O3" s="37"/>
    </row>
    <row r="5" spans="1:15">
      <c r="A5" s="2" t="s">
        <v>4</v>
      </c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I5" s="2" t="s">
        <v>4</v>
      </c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</row>
    <row r="6" spans="1:15">
      <c r="A6" s="2">
        <v>1</v>
      </c>
      <c r="B6" s="35" t="str">
        <f t="shared" ref="B6:G11" si="0">_xlfn.CONCAT("(",$A6,", ",B$5,")")</f>
        <v>(1, 1)</v>
      </c>
      <c r="C6" s="35" t="str">
        <f t="shared" si="0"/>
        <v>(1, 2)</v>
      </c>
      <c r="D6" s="35" t="str">
        <f t="shared" si="0"/>
        <v>(1, 3)</v>
      </c>
      <c r="E6" s="35" t="str">
        <f t="shared" si="0"/>
        <v>(1, 4)</v>
      </c>
      <c r="F6" s="35" t="str">
        <f t="shared" si="0"/>
        <v>(1, 5)</v>
      </c>
      <c r="G6" s="35" t="str">
        <f t="shared" si="0"/>
        <v>(1, 6)</v>
      </c>
      <c r="I6" s="2">
        <v>1</v>
      </c>
      <c r="J6" s="4">
        <f t="shared" ref="J6:O11" si="1">SUM($I6,J$5)</f>
        <v>2</v>
      </c>
      <c r="K6" s="4">
        <f t="shared" si="1"/>
        <v>3</v>
      </c>
      <c r="L6" s="4">
        <f t="shared" si="1"/>
        <v>4</v>
      </c>
      <c r="M6" s="4">
        <f t="shared" si="1"/>
        <v>5</v>
      </c>
      <c r="N6" s="4">
        <f t="shared" si="1"/>
        <v>6</v>
      </c>
      <c r="O6" s="4">
        <f t="shared" si="1"/>
        <v>7</v>
      </c>
    </row>
    <row r="7" spans="1:15">
      <c r="A7" s="2">
        <v>2</v>
      </c>
      <c r="B7" s="35" t="str">
        <f t="shared" si="0"/>
        <v>(2, 1)</v>
      </c>
      <c r="C7" s="35" t="str">
        <f t="shared" si="0"/>
        <v>(2, 2)</v>
      </c>
      <c r="D7" s="35" t="str">
        <f t="shared" si="0"/>
        <v>(2, 3)</v>
      </c>
      <c r="E7" s="35" t="str">
        <f t="shared" si="0"/>
        <v>(2, 4)</v>
      </c>
      <c r="F7" s="35" t="str">
        <f t="shared" si="0"/>
        <v>(2, 5)</v>
      </c>
      <c r="G7" s="35" t="str">
        <f t="shared" si="0"/>
        <v>(2, 6)</v>
      </c>
      <c r="I7" s="2">
        <v>2</v>
      </c>
      <c r="J7" s="4">
        <f t="shared" si="1"/>
        <v>3</v>
      </c>
      <c r="K7" s="4">
        <f t="shared" si="1"/>
        <v>4</v>
      </c>
      <c r="L7" s="4">
        <f t="shared" si="1"/>
        <v>5</v>
      </c>
      <c r="M7" s="4">
        <f t="shared" si="1"/>
        <v>6</v>
      </c>
      <c r="N7" s="4">
        <f t="shared" si="1"/>
        <v>7</v>
      </c>
      <c r="O7" s="4">
        <f t="shared" si="1"/>
        <v>8</v>
      </c>
    </row>
    <row r="8" spans="1:15">
      <c r="A8" s="2">
        <v>3</v>
      </c>
      <c r="B8" s="35" t="str">
        <f t="shared" si="0"/>
        <v>(3, 1)</v>
      </c>
      <c r="C8" s="35" t="str">
        <f t="shared" si="0"/>
        <v>(3, 2)</v>
      </c>
      <c r="D8" s="35" t="str">
        <f t="shared" si="0"/>
        <v>(3, 3)</v>
      </c>
      <c r="E8" s="35" t="str">
        <f t="shared" si="0"/>
        <v>(3, 4)</v>
      </c>
      <c r="F8" s="35" t="str">
        <f t="shared" si="0"/>
        <v>(3, 5)</v>
      </c>
      <c r="G8" s="35" t="str">
        <f t="shared" si="0"/>
        <v>(3, 6)</v>
      </c>
      <c r="I8" s="2">
        <v>3</v>
      </c>
      <c r="J8" s="4">
        <f t="shared" si="1"/>
        <v>4</v>
      </c>
      <c r="K8" s="4">
        <f t="shared" si="1"/>
        <v>5</v>
      </c>
      <c r="L8" s="4">
        <f t="shared" si="1"/>
        <v>6</v>
      </c>
      <c r="M8" s="4">
        <f t="shared" si="1"/>
        <v>7</v>
      </c>
      <c r="N8" s="4">
        <f t="shared" si="1"/>
        <v>8</v>
      </c>
      <c r="O8" s="4">
        <f t="shared" si="1"/>
        <v>9</v>
      </c>
    </row>
    <row r="9" spans="1:15">
      <c r="A9" s="2">
        <v>4</v>
      </c>
      <c r="B9" s="35" t="str">
        <f t="shared" si="0"/>
        <v>(4, 1)</v>
      </c>
      <c r="C9" s="35" t="str">
        <f t="shared" si="0"/>
        <v>(4, 2)</v>
      </c>
      <c r="D9" s="35" t="str">
        <f t="shared" si="0"/>
        <v>(4, 3)</v>
      </c>
      <c r="E9" s="35" t="str">
        <f t="shared" si="0"/>
        <v>(4, 4)</v>
      </c>
      <c r="F9" s="35" t="str">
        <f t="shared" si="0"/>
        <v>(4, 5)</v>
      </c>
      <c r="G9" s="35" t="str">
        <f t="shared" si="0"/>
        <v>(4, 6)</v>
      </c>
      <c r="I9" s="2">
        <v>4</v>
      </c>
      <c r="J9" s="4">
        <f t="shared" si="1"/>
        <v>5</v>
      </c>
      <c r="K9" s="4">
        <f t="shared" si="1"/>
        <v>6</v>
      </c>
      <c r="L9" s="4">
        <f t="shared" si="1"/>
        <v>7</v>
      </c>
      <c r="M9" s="4">
        <f t="shared" si="1"/>
        <v>8</v>
      </c>
      <c r="N9" s="4">
        <f t="shared" si="1"/>
        <v>9</v>
      </c>
      <c r="O9" s="4">
        <f t="shared" si="1"/>
        <v>10</v>
      </c>
    </row>
    <row r="10" spans="1:15">
      <c r="A10" s="2">
        <v>5</v>
      </c>
      <c r="B10" s="35" t="str">
        <f t="shared" si="0"/>
        <v>(5, 1)</v>
      </c>
      <c r="C10" s="35" t="str">
        <f t="shared" si="0"/>
        <v>(5, 2)</v>
      </c>
      <c r="D10" s="35" t="str">
        <f t="shared" si="0"/>
        <v>(5, 3)</v>
      </c>
      <c r="E10" s="35" t="str">
        <f t="shared" si="0"/>
        <v>(5, 4)</v>
      </c>
      <c r="F10" s="35" t="str">
        <f t="shared" si="0"/>
        <v>(5, 5)</v>
      </c>
      <c r="G10" s="35" t="str">
        <f t="shared" si="0"/>
        <v>(5, 6)</v>
      </c>
      <c r="I10" s="2">
        <v>5</v>
      </c>
      <c r="J10" s="4">
        <f t="shared" si="1"/>
        <v>6</v>
      </c>
      <c r="K10" s="4">
        <f t="shared" si="1"/>
        <v>7</v>
      </c>
      <c r="L10" s="4">
        <f t="shared" si="1"/>
        <v>8</v>
      </c>
      <c r="M10" s="4">
        <f t="shared" si="1"/>
        <v>9</v>
      </c>
      <c r="N10" s="4">
        <f t="shared" si="1"/>
        <v>10</v>
      </c>
      <c r="O10" s="4">
        <f t="shared" si="1"/>
        <v>11</v>
      </c>
    </row>
    <row r="11" spans="1:15">
      <c r="A11" s="2">
        <v>6</v>
      </c>
      <c r="B11" s="35" t="str">
        <f t="shared" si="0"/>
        <v>(6, 1)</v>
      </c>
      <c r="C11" s="35" t="str">
        <f t="shared" si="0"/>
        <v>(6, 2)</v>
      </c>
      <c r="D11" s="35" t="str">
        <f t="shared" si="0"/>
        <v>(6, 3)</v>
      </c>
      <c r="E11" s="35" t="str">
        <f t="shared" si="0"/>
        <v>(6, 4)</v>
      </c>
      <c r="F11" s="35" t="str">
        <f t="shared" si="0"/>
        <v>(6, 5)</v>
      </c>
      <c r="G11" s="35" t="str">
        <f t="shared" si="0"/>
        <v>(6, 6)</v>
      </c>
      <c r="I11" s="2">
        <v>6</v>
      </c>
      <c r="J11" s="4">
        <f t="shared" si="1"/>
        <v>7</v>
      </c>
      <c r="K11" s="4">
        <f t="shared" si="1"/>
        <v>8</v>
      </c>
      <c r="L11" s="4">
        <f t="shared" si="1"/>
        <v>9</v>
      </c>
      <c r="M11" s="4">
        <f t="shared" si="1"/>
        <v>10</v>
      </c>
      <c r="N11" s="4">
        <f t="shared" si="1"/>
        <v>11</v>
      </c>
      <c r="O11" s="4">
        <f t="shared" si="1"/>
        <v>12</v>
      </c>
    </row>
    <row r="13" spans="1:15">
      <c r="A13" s="37" t="s">
        <v>5</v>
      </c>
      <c r="B13" s="37"/>
      <c r="C13" s="37"/>
      <c r="D13" s="37"/>
      <c r="E13" s="37"/>
      <c r="F13" s="37"/>
      <c r="G13" s="37"/>
      <c r="I13" t="s">
        <v>6</v>
      </c>
      <c r="K13">
        <f>COUNTIF(J6:O11,"&gt;=8")</f>
        <v>15</v>
      </c>
    </row>
    <row r="14" spans="1:15">
      <c r="A14" s="37"/>
      <c r="B14" s="37"/>
      <c r="C14" s="37"/>
      <c r="D14" s="37"/>
      <c r="E14" s="37"/>
      <c r="F14" s="37"/>
      <c r="G14" s="37"/>
      <c r="I14" t="s">
        <v>7</v>
      </c>
      <c r="K14">
        <f>COUNTA(B6:G11)</f>
        <v>36</v>
      </c>
    </row>
    <row r="16" spans="1:15">
      <c r="A16" t="s">
        <v>6</v>
      </c>
      <c r="C16">
        <f>COUNTIF(J6:O11,"&lt;6")</f>
        <v>10</v>
      </c>
      <c r="I16" t="s">
        <v>8</v>
      </c>
    </row>
    <row r="17" spans="1:15">
      <c r="A17" t="s">
        <v>7</v>
      </c>
      <c r="C17">
        <f>COUNTA(B6:G11)</f>
        <v>36</v>
      </c>
      <c r="I17" t="s">
        <v>9</v>
      </c>
      <c r="J17">
        <f>K13/K14</f>
        <v>0.41666666666666702</v>
      </c>
    </row>
    <row r="19" spans="1:15">
      <c r="A19" t="s">
        <v>8</v>
      </c>
      <c r="E19" s="29"/>
      <c r="I19" s="37" t="s">
        <v>10</v>
      </c>
      <c r="J19" s="37"/>
      <c r="K19" s="37"/>
      <c r="L19" s="37"/>
      <c r="M19" s="37"/>
      <c r="N19" s="37"/>
      <c r="O19" s="37"/>
    </row>
    <row r="20" spans="1:15">
      <c r="A20" t="s">
        <v>9</v>
      </c>
      <c r="B20">
        <f>C16/C17</f>
        <v>0.27777777777777801</v>
      </c>
    </row>
    <row r="21" spans="1:15">
      <c r="I21" t="s">
        <v>6</v>
      </c>
      <c r="K21">
        <f>COUNTIF(J6:O11,"=7")</f>
        <v>6</v>
      </c>
    </row>
    <row r="22" spans="1:15">
      <c r="I22" t="s">
        <v>7</v>
      </c>
      <c r="K22">
        <f>COUNTA(B6:G11)</f>
        <v>36</v>
      </c>
    </row>
    <row r="24" spans="1:15">
      <c r="I24" t="s">
        <v>8</v>
      </c>
    </row>
    <row r="25" spans="1:15">
      <c r="I25" t="s">
        <v>9</v>
      </c>
      <c r="J25">
        <f>K21/K22</f>
        <v>0.16666666666666699</v>
      </c>
    </row>
  </sheetData>
  <mergeCells count="6">
    <mergeCell ref="A1:G1"/>
    <mergeCell ref="A2:G2"/>
    <mergeCell ref="A3:G3"/>
    <mergeCell ref="I3:O3"/>
    <mergeCell ref="I19:O19"/>
    <mergeCell ref="A13:G1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F27" sqref="F27"/>
    </sheetView>
  </sheetViews>
  <sheetFormatPr baseColWidth="10" defaultColWidth="9.109375" defaultRowHeight="14.4"/>
  <cols>
    <col min="2" max="2" width="16.5546875" customWidth="1"/>
    <col min="3" max="3" width="10.88671875" customWidth="1"/>
    <col min="4" max="4" width="10.44140625" customWidth="1"/>
    <col min="5" max="5" width="10.5546875" customWidth="1"/>
    <col min="6" max="6" width="8.33203125" customWidth="1"/>
    <col min="7" max="7" width="7" customWidth="1"/>
    <col min="8" max="8" width="7.109375" customWidth="1"/>
    <col min="9" max="9" width="6.44140625" customWidth="1"/>
    <col min="10" max="10" width="8.44140625" customWidth="1"/>
  </cols>
  <sheetData>
    <row r="1" spans="1:11" ht="22.95" customHeight="1">
      <c r="A1" s="38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54" customHeight="1">
      <c r="A2" s="37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5.6">
      <c r="B4" s="12" t="s">
        <v>13</v>
      </c>
      <c r="C4" s="12" t="s">
        <v>14</v>
      </c>
      <c r="D4" s="12" t="s">
        <v>15</v>
      </c>
      <c r="E4" s="12" t="s">
        <v>16</v>
      </c>
    </row>
    <row r="5" spans="1:11" ht="15.6">
      <c r="B5" s="12" t="s">
        <v>17</v>
      </c>
      <c r="C5" s="14">
        <v>51</v>
      </c>
      <c r="D5" s="14">
        <v>29</v>
      </c>
      <c r="E5" s="14">
        <v>80</v>
      </c>
    </row>
    <row r="6" spans="1:11" ht="15.6">
      <c r="B6" s="12" t="s">
        <v>18</v>
      </c>
      <c r="C6" s="14">
        <v>268</v>
      </c>
      <c r="D6" s="14">
        <v>145</v>
      </c>
      <c r="E6" s="14">
        <v>413</v>
      </c>
    </row>
    <row r="7" spans="1:11" ht="15.6">
      <c r="B7" s="12" t="s">
        <v>19</v>
      </c>
      <c r="C7" s="14">
        <v>107</v>
      </c>
      <c r="D7" s="14">
        <v>42</v>
      </c>
      <c r="E7" s="14">
        <v>149</v>
      </c>
    </row>
    <row r="8" spans="1:11" ht="15.6">
      <c r="B8" s="12" t="s">
        <v>20</v>
      </c>
      <c r="C8" s="14">
        <v>65</v>
      </c>
      <c r="D8" s="14">
        <v>21</v>
      </c>
      <c r="E8" s="14">
        <v>86</v>
      </c>
    </row>
    <row r="9" spans="1:11" ht="15.6">
      <c r="B9" s="12" t="s">
        <v>21</v>
      </c>
      <c r="C9" s="14">
        <v>29</v>
      </c>
      <c r="D9" s="14">
        <v>13</v>
      </c>
      <c r="E9" s="14">
        <v>42</v>
      </c>
    </row>
    <row r="10" spans="1:11" ht="15.6">
      <c r="B10" s="12" t="s">
        <v>22</v>
      </c>
      <c r="C10" s="14">
        <v>36</v>
      </c>
      <c r="D10" s="14">
        <v>25</v>
      </c>
      <c r="E10" s="14">
        <v>61</v>
      </c>
    </row>
    <row r="11" spans="1:11" ht="15.6">
      <c r="B11" s="12" t="s">
        <v>23</v>
      </c>
      <c r="C11" s="14">
        <v>5</v>
      </c>
      <c r="D11" s="14">
        <v>1</v>
      </c>
      <c r="E11" s="14">
        <v>6</v>
      </c>
    </row>
    <row r="12" spans="1:11" ht="15.6">
      <c r="B12" s="12" t="s">
        <v>16</v>
      </c>
      <c r="C12" s="14">
        <v>561</v>
      </c>
      <c r="D12" s="14">
        <v>276</v>
      </c>
      <c r="E12" s="12">
        <v>837</v>
      </c>
    </row>
    <row r="13" spans="1:11" ht="15.6">
      <c r="C13" s="34"/>
      <c r="D13" s="34"/>
      <c r="E13" s="34"/>
      <c r="F13" s="34"/>
    </row>
    <row r="14" spans="1:11" ht="15.6">
      <c r="A14" t="s">
        <v>24</v>
      </c>
      <c r="C14" s="34"/>
      <c r="D14" s="34"/>
      <c r="E14" s="34"/>
      <c r="F14" s="34"/>
    </row>
    <row r="15" spans="1:11" ht="15.6">
      <c r="C15" s="34"/>
      <c r="D15" s="34"/>
      <c r="E15" s="34"/>
      <c r="F15" s="34"/>
    </row>
    <row r="16" spans="1:11" ht="15.6">
      <c r="A16" s="5" t="s">
        <v>25</v>
      </c>
      <c r="C16" s="34">
        <f>C18/C19</f>
        <v>0.670250896057348</v>
      </c>
      <c r="E16" s="5" t="s">
        <v>26</v>
      </c>
      <c r="F16" s="34"/>
      <c r="J16">
        <f>H18/H19</f>
        <v>0.17801672640382299</v>
      </c>
    </row>
    <row r="17" spans="1:8" ht="15.6">
      <c r="C17" s="34"/>
      <c r="D17" s="34"/>
      <c r="E17" s="34"/>
      <c r="F17" s="34"/>
    </row>
    <row r="18" spans="1:8" ht="15.6">
      <c r="A18" t="s">
        <v>27</v>
      </c>
      <c r="C18" s="34">
        <f>C12</f>
        <v>561</v>
      </c>
      <c r="D18" s="34"/>
      <c r="E18" t="s">
        <v>27</v>
      </c>
      <c r="F18" s="34"/>
      <c r="H18">
        <f>E7</f>
        <v>149</v>
      </c>
    </row>
    <row r="19" spans="1:8" ht="15.6">
      <c r="A19" t="s">
        <v>28</v>
      </c>
      <c r="C19" s="34">
        <f>E12</f>
        <v>837</v>
      </c>
      <c r="D19" s="34"/>
      <c r="E19" t="s">
        <v>28</v>
      </c>
      <c r="F19" s="34"/>
      <c r="H19">
        <f>E12</f>
        <v>837</v>
      </c>
    </row>
    <row r="20" spans="1:8" ht="15.6">
      <c r="C20" s="34"/>
      <c r="D20" s="34"/>
      <c r="E20" s="34"/>
      <c r="F20" s="34"/>
    </row>
    <row r="21" spans="1:8" ht="15.6">
      <c r="A21" s="5" t="s">
        <v>29</v>
      </c>
      <c r="C21" s="34"/>
      <c r="D21" s="34"/>
      <c r="E21" s="34"/>
      <c r="F21" s="34">
        <f>D23*D24</f>
        <v>0.16270774184983899</v>
      </c>
    </row>
    <row r="23" spans="1:8">
      <c r="A23" t="s">
        <v>30</v>
      </c>
      <c r="C23" t="s">
        <v>31</v>
      </c>
      <c r="D23">
        <f>D12/E12</f>
        <v>0.329749103942652</v>
      </c>
    </row>
    <row r="24" spans="1:8">
      <c r="C24" t="s">
        <v>32</v>
      </c>
      <c r="D24">
        <f>E6/E12</f>
        <v>0.49342891278375201</v>
      </c>
    </row>
  </sheetData>
  <mergeCells count="2">
    <mergeCell ref="A1:K1"/>
    <mergeCell ref="A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G28" sqref="G28"/>
    </sheetView>
  </sheetViews>
  <sheetFormatPr baseColWidth="10" defaultColWidth="9.109375" defaultRowHeight="14.4"/>
  <cols>
    <col min="1" max="1" width="16.5546875" customWidth="1"/>
    <col min="2" max="2" width="15" customWidth="1"/>
    <col min="3" max="3" width="10.109375" customWidth="1"/>
    <col min="7" max="7" width="9.6640625" customWidth="1"/>
    <col min="8" max="8" width="17.109375" customWidth="1"/>
    <col min="11" max="11" width="10.5546875" customWidth="1"/>
  </cols>
  <sheetData>
    <row r="1" spans="1:13" ht="24" customHeight="1">
      <c r="A1" s="36" t="s">
        <v>33</v>
      </c>
      <c r="B1" s="36"/>
      <c r="C1" s="36"/>
      <c r="D1" s="36"/>
      <c r="E1" s="36"/>
      <c r="F1" s="36"/>
    </row>
    <row r="2" spans="1:13" ht="45" customHeight="1">
      <c r="A2" s="37" t="s">
        <v>34</v>
      </c>
      <c r="B2" s="37"/>
      <c r="C2" s="37"/>
      <c r="D2" s="37"/>
      <c r="E2" s="37"/>
      <c r="F2" s="37"/>
      <c r="G2" s="11"/>
      <c r="H2" s="11"/>
      <c r="I2" s="11"/>
      <c r="J2" s="11"/>
      <c r="K2" s="11"/>
      <c r="L2" s="11"/>
      <c r="M2" s="11"/>
    </row>
    <row r="3" spans="1:13">
      <c r="A3" s="37"/>
      <c r="B3" s="37"/>
      <c r="C3" s="37"/>
      <c r="D3" s="37"/>
      <c r="E3" s="37"/>
      <c r="F3" s="37"/>
    </row>
    <row r="4" spans="1:13" ht="15.6">
      <c r="B4" s="32" t="s">
        <v>35</v>
      </c>
      <c r="C4" s="32" t="s">
        <v>36</v>
      </c>
      <c r="D4" s="13" t="s">
        <v>37</v>
      </c>
    </row>
    <row r="5" spans="1:13" ht="15.6">
      <c r="B5" s="33" t="s">
        <v>38</v>
      </c>
      <c r="C5" s="14">
        <v>40</v>
      </c>
      <c r="D5" s="4">
        <f>C5</f>
        <v>40</v>
      </c>
    </row>
    <row r="6" spans="1:13" ht="15.6">
      <c r="B6" s="33" t="s">
        <v>39</v>
      </c>
      <c r="C6" s="14">
        <v>80</v>
      </c>
      <c r="D6" s="4">
        <f>C6+D5</f>
        <v>120</v>
      </c>
    </row>
    <row r="7" spans="1:13" ht="15.6">
      <c r="B7" s="33" t="s">
        <v>40</v>
      </c>
      <c r="C7" s="14">
        <v>230</v>
      </c>
      <c r="D7" s="4">
        <f>C7+D6</f>
        <v>350</v>
      </c>
    </row>
    <row r="8" spans="1:13" ht="15.6">
      <c r="B8" s="33" t="s">
        <v>41</v>
      </c>
      <c r="C8" s="14">
        <v>100</v>
      </c>
      <c r="D8" s="4">
        <f>C8+D7</f>
        <v>450</v>
      </c>
    </row>
    <row r="9" spans="1:13" ht="15.6">
      <c r="B9" s="33" t="s">
        <v>42</v>
      </c>
      <c r="C9" s="14">
        <v>30</v>
      </c>
      <c r="D9" s="4">
        <f>C9+D8</f>
        <v>480</v>
      </c>
    </row>
    <row r="10" spans="1:13" ht="15.6">
      <c r="B10" s="33" t="s">
        <v>43</v>
      </c>
      <c r="C10" s="14">
        <v>20</v>
      </c>
      <c r="D10" s="4">
        <f>C10+D9</f>
        <v>500</v>
      </c>
    </row>
    <row r="11" spans="1:13" ht="15.6">
      <c r="B11" s="33" t="s">
        <v>16</v>
      </c>
      <c r="C11" s="14">
        <v>500</v>
      </c>
    </row>
    <row r="13" spans="1:13">
      <c r="A13" t="s">
        <v>44</v>
      </c>
      <c r="H13" t="s">
        <v>45</v>
      </c>
    </row>
    <row r="14" spans="1:13">
      <c r="A14" s="5" t="s">
        <v>6</v>
      </c>
      <c r="B14">
        <f>C6</f>
        <v>80</v>
      </c>
      <c r="H14" s="5" t="s">
        <v>6</v>
      </c>
      <c r="I14">
        <f>D8</f>
        <v>450</v>
      </c>
    </row>
    <row r="15" spans="1:13">
      <c r="A15" s="5" t="s">
        <v>7</v>
      </c>
      <c r="B15">
        <f>C11</f>
        <v>500</v>
      </c>
      <c r="H15" s="5" t="s">
        <v>7</v>
      </c>
      <c r="I15">
        <f>C11</f>
        <v>500</v>
      </c>
    </row>
    <row r="16" spans="1:13">
      <c r="A16" s="5" t="s">
        <v>46</v>
      </c>
      <c r="B16">
        <f>B14/B15</f>
        <v>0.16</v>
      </c>
      <c r="H16" s="5" t="s">
        <v>47</v>
      </c>
      <c r="I16">
        <f>I14/I15</f>
        <v>0.9</v>
      </c>
      <c r="K16" s="5" t="s">
        <v>48</v>
      </c>
      <c r="L16">
        <f>1-I16</f>
        <v>0.1</v>
      </c>
    </row>
    <row r="17" spans="1:8">
      <c r="A17" s="5"/>
    </row>
    <row r="18" spans="1:8">
      <c r="H18" t="s">
        <v>49</v>
      </c>
    </row>
    <row r="21" spans="1:8">
      <c r="A21" t="s">
        <v>50</v>
      </c>
    </row>
    <row r="23" spans="1:8">
      <c r="A23" s="5" t="s">
        <v>6</v>
      </c>
      <c r="B23">
        <f>D5</f>
        <v>40</v>
      </c>
    </row>
    <row r="24" spans="1:8">
      <c r="A24" s="5" t="s">
        <v>7</v>
      </c>
      <c r="B24">
        <f>C11</f>
        <v>500</v>
      </c>
    </row>
    <row r="25" spans="1:8">
      <c r="A25" s="5" t="s">
        <v>46</v>
      </c>
      <c r="B25">
        <f>B23/B24</f>
        <v>0.08</v>
      </c>
    </row>
  </sheetData>
  <mergeCells count="2">
    <mergeCell ref="A1:F1"/>
    <mergeCell ref="A2:F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6"/>
  <sheetViews>
    <sheetView workbookViewId="0">
      <selection activeCell="J27" sqref="J27"/>
    </sheetView>
  </sheetViews>
  <sheetFormatPr baseColWidth="10" defaultColWidth="9.109375" defaultRowHeight="14.4"/>
  <cols>
    <col min="1" max="1" width="9.88671875" customWidth="1"/>
    <col min="2" max="2" width="11.5546875" customWidth="1"/>
    <col min="3" max="3" width="5.33203125" customWidth="1"/>
    <col min="4" max="4" width="14.88671875" customWidth="1"/>
    <col min="5" max="5" width="17.88671875" customWidth="1"/>
    <col min="6" max="6" width="7.6640625" customWidth="1"/>
    <col min="7" max="7" width="9.88671875" customWidth="1"/>
  </cols>
  <sheetData>
    <row r="2" spans="1:11">
      <c r="A2" t="s">
        <v>51</v>
      </c>
    </row>
    <row r="4" spans="1:11">
      <c r="B4" s="39" t="s">
        <v>52</v>
      </c>
      <c r="C4" s="39"/>
      <c r="D4" s="2" t="s">
        <v>53</v>
      </c>
      <c r="E4" s="2" t="s">
        <v>54</v>
      </c>
      <c r="F4" s="3" t="s">
        <v>55</v>
      </c>
    </row>
    <row r="5" spans="1:11">
      <c r="B5" s="39"/>
      <c r="C5" s="39"/>
      <c r="D5" s="2" t="s">
        <v>56</v>
      </c>
      <c r="E5" s="2" t="s">
        <v>57</v>
      </c>
      <c r="F5" s="4"/>
    </row>
    <row r="6" spans="1:11">
      <c r="B6" s="3" t="s">
        <v>58</v>
      </c>
      <c r="C6" s="3" t="s">
        <v>59</v>
      </c>
      <c r="D6" s="4">
        <v>30</v>
      </c>
      <c r="E6" s="4">
        <v>50</v>
      </c>
      <c r="F6" s="4">
        <f t="shared" ref="F6:F8" si="0">SUM(D6:E6)</f>
        <v>80</v>
      </c>
    </row>
    <row r="7" spans="1:11">
      <c r="B7" s="3" t="s">
        <v>60</v>
      </c>
      <c r="C7" s="3" t="s">
        <v>61</v>
      </c>
      <c r="D7" s="4">
        <v>50</v>
      </c>
      <c r="E7" s="4">
        <v>40</v>
      </c>
      <c r="F7" s="4">
        <f t="shared" si="0"/>
        <v>90</v>
      </c>
    </row>
    <row r="8" spans="1:11">
      <c r="B8" s="30" t="s">
        <v>62</v>
      </c>
      <c r="C8" s="30" t="s">
        <v>63</v>
      </c>
      <c r="D8" s="31">
        <v>20</v>
      </c>
      <c r="E8" s="31">
        <v>10</v>
      </c>
      <c r="F8" s="4">
        <f t="shared" si="0"/>
        <v>30</v>
      </c>
    </row>
    <row r="9" spans="1:11">
      <c r="B9" s="3" t="s">
        <v>55</v>
      </c>
      <c r="C9" s="4"/>
      <c r="D9" s="4">
        <f>SUM(D6:D8)</f>
        <v>100</v>
      </c>
      <c r="E9" s="4">
        <f>SUM(E6:E8)</f>
        <v>100</v>
      </c>
      <c r="F9" s="3">
        <f>SUM(D6:E8)</f>
        <v>200</v>
      </c>
    </row>
    <row r="12" spans="1:11">
      <c r="A12" t="s">
        <v>64</v>
      </c>
    </row>
    <row r="13" spans="1:11">
      <c r="A13" t="s">
        <v>65</v>
      </c>
      <c r="G13" t="s">
        <v>66</v>
      </c>
    </row>
    <row r="15" spans="1:11">
      <c r="A15" s="18" t="s">
        <v>67</v>
      </c>
      <c r="E15" s="18">
        <f>(B16+B17-B18)</f>
        <v>0.75</v>
      </c>
      <c r="G15" s="22" t="s">
        <v>68</v>
      </c>
      <c r="K15" s="22">
        <f>H16+H17-H18</f>
        <v>0.6</v>
      </c>
    </row>
    <row r="16" spans="1:11">
      <c r="A16" t="s">
        <v>69</v>
      </c>
      <c r="B16">
        <f>F6/F9</f>
        <v>0.4</v>
      </c>
      <c r="G16" t="s">
        <v>70</v>
      </c>
      <c r="H16">
        <f>F8/F9</f>
        <v>0.15</v>
      </c>
    </row>
    <row r="17" spans="1:8">
      <c r="A17" t="s">
        <v>71</v>
      </c>
      <c r="B17">
        <f>D9/F9</f>
        <v>0.5</v>
      </c>
      <c r="G17" t="s">
        <v>72</v>
      </c>
      <c r="H17">
        <f>E9/F9</f>
        <v>0.5</v>
      </c>
    </row>
    <row r="18" spans="1:8">
      <c r="A18" t="s">
        <v>73</v>
      </c>
      <c r="B18">
        <f>D6/F9</f>
        <v>0.15</v>
      </c>
      <c r="G18" t="s">
        <v>74</v>
      </c>
      <c r="H18">
        <f>E8/F9</f>
        <v>0.05</v>
      </c>
    </row>
    <row r="21" spans="1:8">
      <c r="A21" t="s">
        <v>75</v>
      </c>
    </row>
    <row r="23" spans="1:8">
      <c r="A23" s="26" t="s">
        <v>76</v>
      </c>
      <c r="E23" s="26">
        <f>B24+B25-B26</f>
        <v>0.7</v>
      </c>
    </row>
    <row r="24" spans="1:8">
      <c r="A24" t="s">
        <v>71</v>
      </c>
      <c r="B24">
        <f>D9/F9</f>
        <v>0.5</v>
      </c>
    </row>
    <row r="25" spans="1:8">
      <c r="A25" t="s">
        <v>77</v>
      </c>
      <c r="B25">
        <f>F7/F9</f>
        <v>0.45</v>
      </c>
    </row>
    <row r="26" spans="1:8">
      <c r="A26" t="s">
        <v>78</v>
      </c>
      <c r="B26">
        <f>D7/F9</f>
        <v>0.25</v>
      </c>
    </row>
  </sheetData>
  <mergeCells count="1">
    <mergeCell ref="B4:C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topLeftCell="A4" workbookViewId="0">
      <selection activeCell="E27" sqref="E27"/>
    </sheetView>
  </sheetViews>
  <sheetFormatPr baseColWidth="10" defaultColWidth="9.109375" defaultRowHeight="14.4"/>
  <cols>
    <col min="1" max="1" width="12.33203125" customWidth="1"/>
    <col min="2" max="2" width="25.88671875" customWidth="1"/>
    <col min="3" max="3" width="11" customWidth="1"/>
    <col min="5" max="5" width="10.88671875" customWidth="1"/>
    <col min="6" max="6" width="11.6640625"/>
  </cols>
  <sheetData>
    <row r="1" spans="1:7" ht="22.05" customHeight="1">
      <c r="A1" s="36" t="s">
        <v>79</v>
      </c>
      <c r="B1" s="36"/>
      <c r="C1" s="36"/>
      <c r="D1" s="36"/>
      <c r="E1" s="36"/>
      <c r="F1" s="36"/>
      <c r="G1" s="36"/>
    </row>
    <row r="2" spans="1:7" ht="45" customHeight="1">
      <c r="A2" s="37" t="s">
        <v>80</v>
      </c>
      <c r="B2" s="37"/>
      <c r="C2" s="37"/>
      <c r="D2" s="37"/>
      <c r="E2" s="37"/>
      <c r="F2" s="37"/>
      <c r="G2" s="37"/>
    </row>
    <row r="3" spans="1:7">
      <c r="A3" s="11"/>
      <c r="B3" s="11"/>
      <c r="C3" s="11"/>
      <c r="D3" s="11"/>
      <c r="E3" s="11"/>
      <c r="F3" s="11"/>
      <c r="G3" s="11"/>
    </row>
    <row r="4" spans="1:7" ht="15.6">
      <c r="B4" s="12" t="s">
        <v>81</v>
      </c>
      <c r="C4" s="12" t="s">
        <v>82</v>
      </c>
      <c r="D4" s="13" t="s">
        <v>37</v>
      </c>
      <c r="E4" s="13" t="s">
        <v>83</v>
      </c>
      <c r="F4" s="13" t="s">
        <v>84</v>
      </c>
    </row>
    <row r="5" spans="1:7" ht="15.6">
      <c r="B5" s="12" t="s">
        <v>85</v>
      </c>
      <c r="C5" s="14">
        <v>10</v>
      </c>
      <c r="D5" s="4">
        <f>C5</f>
        <v>10</v>
      </c>
      <c r="E5" s="15">
        <f t="shared" ref="E5:E7" si="0">C5/C$8</f>
        <v>0.11111111111111099</v>
      </c>
      <c r="F5" s="15">
        <f>E5</f>
        <v>0.11111111111111099</v>
      </c>
    </row>
    <row r="6" spans="1:7" ht="15.6">
      <c r="B6" s="12" t="s">
        <v>86</v>
      </c>
      <c r="C6" s="14">
        <v>30</v>
      </c>
      <c r="D6" s="4">
        <f t="shared" ref="D6:D7" si="1">C6+D5</f>
        <v>40</v>
      </c>
      <c r="E6" s="15">
        <f t="shared" si="0"/>
        <v>0.33333333333333298</v>
      </c>
      <c r="F6" s="15">
        <f>E6+F5</f>
        <v>0.44444444444444398</v>
      </c>
    </row>
    <row r="7" spans="1:7" ht="15.6">
      <c r="B7" s="12" t="s">
        <v>87</v>
      </c>
      <c r="C7" s="14">
        <v>50</v>
      </c>
      <c r="D7" s="4">
        <f t="shared" si="1"/>
        <v>90</v>
      </c>
      <c r="E7" s="15">
        <f t="shared" si="0"/>
        <v>0.55555555555555602</v>
      </c>
      <c r="F7" s="4">
        <f>E7+F6</f>
        <v>1</v>
      </c>
    </row>
    <row r="8" spans="1:7" ht="15.6">
      <c r="B8" s="12" t="s">
        <v>16</v>
      </c>
      <c r="C8" s="14">
        <v>90</v>
      </c>
    </row>
    <row r="10" spans="1:7">
      <c r="A10" s="5" t="s">
        <v>88</v>
      </c>
    </row>
    <row r="11" spans="1:7">
      <c r="A11" s="5" t="s">
        <v>89</v>
      </c>
    </row>
    <row r="13" spans="1:7">
      <c r="A13" s="16" t="s">
        <v>90</v>
      </c>
      <c r="B13" s="17">
        <f>E5</f>
        <v>0.11111111111111099</v>
      </c>
    </row>
    <row r="15" spans="1:7">
      <c r="A15" s="5" t="s">
        <v>91</v>
      </c>
    </row>
    <row r="17" spans="1:4">
      <c r="A17" t="s">
        <v>92</v>
      </c>
      <c r="C17" s="18" t="s">
        <v>93</v>
      </c>
      <c r="D17" s="19">
        <f>1-B19</f>
        <v>0.88888888888888895</v>
      </c>
    </row>
    <row r="18" spans="1:4">
      <c r="D18" s="20"/>
    </row>
    <row r="19" spans="1:4">
      <c r="A19" t="s">
        <v>94</v>
      </c>
      <c r="B19" s="21">
        <f>F5</f>
        <v>0.11111111111111099</v>
      </c>
    </row>
    <row r="21" spans="1:4">
      <c r="A21" s="5" t="s">
        <v>95</v>
      </c>
    </row>
    <row r="23" spans="1:4">
      <c r="A23" s="22" t="s">
        <v>96</v>
      </c>
      <c r="B23" s="23">
        <f>E6</f>
        <v>0.33333333333333298</v>
      </c>
    </row>
    <row r="25" spans="1:4">
      <c r="A25" s="5" t="s">
        <v>97</v>
      </c>
    </row>
    <row r="27" spans="1:4">
      <c r="A27" s="24" t="s">
        <v>98</v>
      </c>
      <c r="B27" s="25"/>
    </row>
    <row r="29" spans="1:4">
      <c r="A29" s="26" t="s">
        <v>99</v>
      </c>
      <c r="B29" s="27">
        <f>B13+B23</f>
        <v>0.44444444444444398</v>
      </c>
    </row>
    <row r="31" spans="1:4">
      <c r="A31" s="10" t="s">
        <v>100</v>
      </c>
      <c r="B31" s="28">
        <f>D17</f>
        <v>0.88888888888888895</v>
      </c>
    </row>
    <row r="33" spans="1:2">
      <c r="A33" t="s">
        <v>101</v>
      </c>
      <c r="B33" s="29" t="s">
        <v>32</v>
      </c>
    </row>
  </sheetData>
  <mergeCells count="2">
    <mergeCell ref="A1:G1"/>
    <mergeCell ref="A2:G2"/>
  </mergeCells>
  <pageMargins left="0.75" right="0.75" top="1" bottom="1" header="0.5" footer="0.5"/>
  <ignoredErrors>
    <ignoredError sqref="E5:E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E16" sqref="E16"/>
    </sheetView>
  </sheetViews>
  <sheetFormatPr baseColWidth="10" defaultColWidth="9.109375" defaultRowHeight="14.4"/>
  <sheetData>
    <row r="1" spans="1:12" ht="21" customHeight="1">
      <c r="A1" s="38" t="s">
        <v>102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>
      <c r="A2" s="5" t="s">
        <v>103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5" t="s">
        <v>104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5" spans="1:12">
      <c r="A5" t="s">
        <v>9</v>
      </c>
      <c r="B5">
        <v>0.2</v>
      </c>
    </row>
    <row r="6" spans="1:12">
      <c r="A6" t="s">
        <v>105</v>
      </c>
      <c r="B6">
        <v>0.16</v>
      </c>
    </row>
    <row r="7" spans="1:12">
      <c r="A7" t="s">
        <v>106</v>
      </c>
      <c r="B7">
        <v>0.14000000000000001</v>
      </c>
    </row>
    <row r="8" spans="1:12">
      <c r="A8" t="s">
        <v>107</v>
      </c>
      <c r="B8">
        <v>0.05</v>
      </c>
    </row>
    <row r="9" spans="1:12">
      <c r="A9" t="s">
        <v>101</v>
      </c>
      <c r="B9">
        <v>0.04</v>
      </c>
    </row>
    <row r="10" spans="1:12">
      <c r="A10" t="s">
        <v>108</v>
      </c>
      <c r="B10">
        <v>0.08</v>
      </c>
    </row>
    <row r="11" spans="1:12">
      <c r="A11" t="s">
        <v>109</v>
      </c>
      <c r="B11">
        <f>0.02</f>
        <v>0.02</v>
      </c>
    </row>
    <row r="13" spans="1:12">
      <c r="A13" s="10" t="s">
        <v>110</v>
      </c>
      <c r="B13" s="10">
        <f>B5+B6+B7-B8-B9-B10+B11</f>
        <v>0.35</v>
      </c>
    </row>
  </sheetData>
  <mergeCells count="1">
    <mergeCell ref="A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"/>
  <sheetViews>
    <sheetView workbookViewId="0">
      <selection activeCell="I22" sqref="I22"/>
    </sheetView>
  </sheetViews>
  <sheetFormatPr baseColWidth="10" defaultColWidth="9.109375" defaultRowHeight="14.4"/>
  <cols>
    <col min="1" max="2" width="11.44140625" customWidth="1"/>
    <col min="3" max="3" width="13" customWidth="1"/>
    <col min="4" max="4" width="14.5546875" customWidth="1"/>
    <col min="5" max="5" width="15.109375" customWidth="1"/>
    <col min="6" max="6" width="10.109375" customWidth="1"/>
    <col min="8" max="8" width="11.6640625" customWidth="1"/>
    <col min="9" max="9" width="10.5546875" customWidth="1"/>
  </cols>
  <sheetData>
    <row r="1" spans="1:13" ht="21" customHeight="1">
      <c r="A1" s="38" t="s">
        <v>111</v>
      </c>
      <c r="B1" s="38"/>
      <c r="C1" s="38"/>
      <c r="D1" s="38"/>
      <c r="E1" s="38"/>
      <c r="F1" s="38"/>
      <c r="G1" s="38"/>
      <c r="H1" s="6"/>
      <c r="I1" s="6"/>
      <c r="J1" s="6"/>
      <c r="K1" s="6"/>
      <c r="L1" s="6"/>
      <c r="M1" s="6"/>
    </row>
    <row r="2" spans="1:13" ht="37.049999999999997" customHeight="1">
      <c r="A2" s="37" t="s">
        <v>112</v>
      </c>
      <c r="B2" s="37"/>
      <c r="C2" s="37"/>
      <c r="D2" s="37"/>
      <c r="E2" s="37"/>
      <c r="F2" s="37"/>
      <c r="G2" s="37"/>
      <c r="H2" s="5"/>
      <c r="I2" s="5"/>
      <c r="J2" s="5"/>
      <c r="K2" s="5"/>
      <c r="L2" s="5"/>
      <c r="M2" s="5"/>
    </row>
    <row r="4" spans="1:13" ht="40.049999999999997" customHeight="1">
      <c r="B4" s="39" t="s">
        <v>113</v>
      </c>
      <c r="C4" s="39"/>
      <c r="D4" s="1" t="s">
        <v>114</v>
      </c>
      <c r="E4" s="1" t="s">
        <v>115</v>
      </c>
      <c r="F4" s="1" t="s">
        <v>16</v>
      </c>
    </row>
    <row r="5" spans="1:13">
      <c r="B5" s="39"/>
      <c r="C5" s="39"/>
      <c r="D5" s="2" t="s">
        <v>116</v>
      </c>
      <c r="E5" s="2" t="s">
        <v>117</v>
      </c>
      <c r="F5" s="2" t="s">
        <v>118</v>
      </c>
    </row>
    <row r="6" spans="1:13">
      <c r="B6" s="7">
        <v>105</v>
      </c>
      <c r="C6" s="2" t="s">
        <v>119</v>
      </c>
      <c r="D6" s="4">
        <v>720</v>
      </c>
      <c r="E6" s="4">
        <v>480</v>
      </c>
      <c r="F6" s="4">
        <v>1200</v>
      </c>
    </row>
    <row r="7" spans="1:13">
      <c r="B7" s="7" t="s">
        <v>120</v>
      </c>
      <c r="C7" s="2" t="s">
        <v>121</v>
      </c>
      <c r="D7" s="4">
        <v>240</v>
      </c>
      <c r="E7" s="4">
        <v>960</v>
      </c>
      <c r="F7" s="4">
        <v>1200</v>
      </c>
    </row>
    <row r="8" spans="1:13">
      <c r="B8" s="7" t="s">
        <v>16</v>
      </c>
      <c r="C8" s="2" t="s">
        <v>122</v>
      </c>
      <c r="D8" s="4">
        <v>960</v>
      </c>
      <c r="E8" s="4">
        <v>1440</v>
      </c>
      <c r="F8" s="4">
        <v>2400</v>
      </c>
    </row>
    <row r="10" spans="1:13">
      <c r="A10" s="5" t="s">
        <v>123</v>
      </c>
    </row>
    <row r="11" spans="1:13">
      <c r="A11" s="5" t="s">
        <v>124</v>
      </c>
      <c r="E11" s="5" t="s">
        <v>125</v>
      </c>
      <c r="H11" s="5" t="s">
        <v>126</v>
      </c>
    </row>
    <row r="13" spans="1:13">
      <c r="A13" t="s">
        <v>127</v>
      </c>
      <c r="B13">
        <f>F13+F16-I13</f>
        <v>0.8</v>
      </c>
      <c r="E13" t="s">
        <v>128</v>
      </c>
      <c r="F13">
        <f>D8/F8</f>
        <v>0.4</v>
      </c>
      <c r="H13" t="s">
        <v>129</v>
      </c>
      <c r="I13">
        <f>D7/F8</f>
        <v>0.1</v>
      </c>
    </row>
    <row r="14" spans="1:13">
      <c r="A14" t="s">
        <v>130</v>
      </c>
      <c r="B14">
        <f>F14+F16-B16</f>
        <v>0.7</v>
      </c>
      <c r="E14" t="s">
        <v>131</v>
      </c>
      <c r="F14">
        <f>E8/F8</f>
        <v>0.6</v>
      </c>
    </row>
    <row r="15" spans="1:13">
      <c r="E15" t="s">
        <v>132</v>
      </c>
      <c r="F15">
        <f>F6/F8</f>
        <v>0.5</v>
      </c>
    </row>
    <row r="16" spans="1:13">
      <c r="A16" t="s">
        <v>133</v>
      </c>
      <c r="B16">
        <f>E7/F8</f>
        <v>0.4</v>
      </c>
      <c r="E16" t="s">
        <v>134</v>
      </c>
      <c r="F16">
        <f>F7/F8</f>
        <v>0.5</v>
      </c>
      <c r="H16" t="s">
        <v>135</v>
      </c>
      <c r="I16">
        <f>E6/F8</f>
        <v>0.2</v>
      </c>
    </row>
    <row r="19" spans="1:6">
      <c r="A19" s="5" t="s">
        <v>136</v>
      </c>
      <c r="E19" s="5" t="s">
        <v>137</v>
      </c>
    </row>
    <row r="21" spans="1:6">
      <c r="A21" t="s">
        <v>138</v>
      </c>
      <c r="B21">
        <f>D6/D8</f>
        <v>0.75</v>
      </c>
      <c r="E21" t="s">
        <v>139</v>
      </c>
      <c r="F21">
        <f>D6/F6</f>
        <v>0.6</v>
      </c>
    </row>
    <row r="22" spans="1:6">
      <c r="A22" t="s">
        <v>140</v>
      </c>
      <c r="B22">
        <f>D7/D8</f>
        <v>0.25</v>
      </c>
      <c r="E22" t="s">
        <v>141</v>
      </c>
      <c r="F22">
        <f>E6/F6</f>
        <v>0.4</v>
      </c>
    </row>
    <row r="23" spans="1:6">
      <c r="A23" t="s">
        <v>142</v>
      </c>
      <c r="B23" s="8">
        <f>E6/E8</f>
        <v>0.33333333333333298</v>
      </c>
      <c r="E23" t="s">
        <v>143</v>
      </c>
      <c r="F23">
        <f>D7/F7</f>
        <v>0.2</v>
      </c>
    </row>
    <row r="24" spans="1:6">
      <c r="A24" t="s">
        <v>144</v>
      </c>
      <c r="B24" s="8">
        <f>E7/E8</f>
        <v>0.66666666666666696</v>
      </c>
      <c r="E24" t="s">
        <v>145</v>
      </c>
      <c r="F24">
        <f>E7/F7</f>
        <v>0.8</v>
      </c>
    </row>
    <row r="26" spans="1:6">
      <c r="A26" t="s">
        <v>133</v>
      </c>
      <c r="B26" t="s">
        <v>146</v>
      </c>
    </row>
    <row r="27" spans="1:6">
      <c r="B27" s="9">
        <f>F24*F16</f>
        <v>0.4</v>
      </c>
    </row>
    <row r="28" spans="1:6">
      <c r="B28" t="s">
        <v>147</v>
      </c>
    </row>
    <row r="29" spans="1:6">
      <c r="B29" s="9">
        <f>B24*F14</f>
        <v>0.4</v>
      </c>
    </row>
  </sheetData>
  <mergeCells count="3">
    <mergeCell ref="A1:G1"/>
    <mergeCell ref="A2:G2"/>
    <mergeCell ref="B4:C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5"/>
  <sheetViews>
    <sheetView tabSelected="1" workbookViewId="0">
      <selection activeCell="G7" sqref="G7"/>
    </sheetView>
  </sheetViews>
  <sheetFormatPr baseColWidth="10" defaultColWidth="9.109375" defaultRowHeight="14.4"/>
  <cols>
    <col min="2" max="2" width="19.109375" customWidth="1"/>
    <col min="3" max="3" width="6.5546875" customWidth="1"/>
    <col min="6" max="6" width="9.6640625" customWidth="1"/>
    <col min="10" max="11" width="10.6640625" customWidth="1"/>
  </cols>
  <sheetData>
    <row r="1" spans="1:11" ht="31.05" customHeight="1">
      <c r="B1" s="36" t="s">
        <v>148</v>
      </c>
      <c r="C1" s="36"/>
      <c r="D1" s="36"/>
      <c r="E1" s="36"/>
      <c r="F1" s="36"/>
      <c r="G1" s="36"/>
      <c r="H1" s="36"/>
      <c r="I1" s="36"/>
      <c r="J1" s="36"/>
      <c r="K1" s="36"/>
    </row>
    <row r="2" spans="1:11" ht="21" customHeight="1">
      <c r="B2" s="40" t="s">
        <v>149</v>
      </c>
      <c r="C2" s="40"/>
      <c r="D2" s="40"/>
      <c r="E2" s="40"/>
      <c r="F2" s="40"/>
      <c r="G2" s="40"/>
      <c r="H2" s="40"/>
      <c r="I2" s="40"/>
      <c r="J2" s="40"/>
      <c r="K2" s="40"/>
    </row>
    <row r="4" spans="1:11">
      <c r="B4" s="41" t="s">
        <v>150</v>
      </c>
      <c r="C4" s="41" t="s">
        <v>151</v>
      </c>
      <c r="D4" s="41" t="s">
        <v>152</v>
      </c>
      <c r="E4" s="41"/>
      <c r="F4" s="41"/>
      <c r="G4" s="41"/>
      <c r="H4" s="41"/>
      <c r="I4" s="41"/>
      <c r="J4" s="41"/>
      <c r="K4" s="41"/>
    </row>
    <row r="5" spans="1:11">
      <c r="B5" s="41"/>
      <c r="C5" s="41"/>
      <c r="D5" s="39" t="s">
        <v>153</v>
      </c>
      <c r="E5" s="39"/>
      <c r="F5" s="39" t="s">
        <v>154</v>
      </c>
      <c r="G5" s="39"/>
      <c r="H5" s="39" t="s">
        <v>155</v>
      </c>
      <c r="I5" s="39"/>
      <c r="J5" s="39" t="s">
        <v>156</v>
      </c>
      <c r="K5" s="39"/>
    </row>
    <row r="6" spans="1:11">
      <c r="B6" s="41"/>
      <c r="C6" s="41"/>
      <c r="D6" s="3" t="s">
        <v>157</v>
      </c>
      <c r="E6" s="3" t="s">
        <v>158</v>
      </c>
      <c r="F6" s="3" t="s">
        <v>157</v>
      </c>
      <c r="G6" s="3" t="s">
        <v>158</v>
      </c>
      <c r="H6" s="3" t="s">
        <v>157</v>
      </c>
      <c r="I6" s="3" t="s">
        <v>158</v>
      </c>
      <c r="J6" s="3" t="s">
        <v>157</v>
      </c>
      <c r="K6" s="3" t="s">
        <v>158</v>
      </c>
    </row>
    <row r="7" spans="1:11">
      <c r="B7" s="3" t="s">
        <v>159</v>
      </c>
      <c r="C7" s="3" t="s">
        <v>59</v>
      </c>
      <c r="D7" s="4">
        <v>2</v>
      </c>
      <c r="E7" s="4">
        <v>1</v>
      </c>
      <c r="F7" s="4">
        <v>1</v>
      </c>
      <c r="G7" s="4">
        <v>0</v>
      </c>
      <c r="H7" s="4">
        <v>3</v>
      </c>
      <c r="I7" s="4">
        <v>2</v>
      </c>
      <c r="J7" s="3">
        <f t="shared" ref="J7:J11" si="0">SUM(D7+F7+H7)</f>
        <v>6</v>
      </c>
      <c r="K7" s="3">
        <f t="shared" ref="K7:K11" si="1">SUM(E7+G7+I7)</f>
        <v>3</v>
      </c>
    </row>
    <row r="8" spans="1:11">
      <c r="B8" s="3" t="s">
        <v>160</v>
      </c>
      <c r="C8" s="3" t="s">
        <v>61</v>
      </c>
      <c r="D8" s="4">
        <v>3</v>
      </c>
      <c r="E8" s="4">
        <v>4</v>
      </c>
      <c r="F8" s="4">
        <v>2</v>
      </c>
      <c r="G8" s="4">
        <v>2</v>
      </c>
      <c r="H8" s="4">
        <v>7</v>
      </c>
      <c r="I8" s="4">
        <v>9</v>
      </c>
      <c r="J8" s="3">
        <f t="shared" si="0"/>
        <v>12</v>
      </c>
      <c r="K8" s="3">
        <f t="shared" si="1"/>
        <v>15</v>
      </c>
    </row>
    <row r="9" spans="1:11">
      <c r="B9" s="3" t="s">
        <v>161</v>
      </c>
      <c r="C9" s="3" t="s">
        <v>63</v>
      </c>
      <c r="D9" s="4">
        <v>7</v>
      </c>
      <c r="E9" s="4">
        <v>8</v>
      </c>
      <c r="F9" s="4">
        <v>6</v>
      </c>
      <c r="G9" s="4">
        <v>4</v>
      </c>
      <c r="H9" s="4">
        <v>6</v>
      </c>
      <c r="I9" s="4">
        <v>13</v>
      </c>
      <c r="J9" s="3">
        <f t="shared" si="0"/>
        <v>19</v>
      </c>
      <c r="K9" s="3">
        <f t="shared" si="1"/>
        <v>25</v>
      </c>
    </row>
    <row r="10" spans="1:11">
      <c r="B10" s="3" t="s">
        <v>162</v>
      </c>
      <c r="C10" s="3" t="s">
        <v>163</v>
      </c>
      <c r="D10" s="4">
        <v>2</v>
      </c>
      <c r="E10" s="4">
        <v>3</v>
      </c>
      <c r="F10" s="4">
        <v>7</v>
      </c>
      <c r="G10" s="4">
        <v>3</v>
      </c>
      <c r="H10" s="4">
        <v>4</v>
      </c>
      <c r="I10" s="4">
        <v>1</v>
      </c>
      <c r="J10" s="3">
        <f t="shared" si="0"/>
        <v>13</v>
      </c>
      <c r="K10" s="3">
        <f t="shared" si="1"/>
        <v>7</v>
      </c>
    </row>
    <row r="11" spans="1:11">
      <c r="B11" s="3" t="s">
        <v>164</v>
      </c>
      <c r="C11" s="3"/>
      <c r="D11" s="3">
        <f t="shared" ref="D11:I11" si="2">SUM(D7:D10)</f>
        <v>14</v>
      </c>
      <c r="E11" s="3">
        <f t="shared" si="2"/>
        <v>16</v>
      </c>
      <c r="F11" s="3">
        <f t="shared" si="2"/>
        <v>16</v>
      </c>
      <c r="G11" s="3">
        <f t="shared" si="2"/>
        <v>9</v>
      </c>
      <c r="H11" s="3">
        <f t="shared" si="2"/>
        <v>20</v>
      </c>
      <c r="I11" s="3">
        <f t="shared" si="2"/>
        <v>25</v>
      </c>
      <c r="J11" s="3">
        <f t="shared" si="0"/>
        <v>50</v>
      </c>
      <c r="K11" s="3">
        <f t="shared" si="1"/>
        <v>50</v>
      </c>
    </row>
    <row r="12" spans="1:11">
      <c r="B12" s="3" t="s">
        <v>165</v>
      </c>
      <c r="C12" s="3"/>
      <c r="D12" s="39">
        <f t="shared" ref="D12:H12" si="3">D11+E11</f>
        <v>30</v>
      </c>
      <c r="E12" s="39"/>
      <c r="F12" s="39">
        <f t="shared" si="3"/>
        <v>25</v>
      </c>
      <c r="G12" s="39"/>
      <c r="H12" s="39">
        <f t="shared" si="3"/>
        <v>45</v>
      </c>
      <c r="I12" s="39"/>
      <c r="J12" s="39">
        <f>J11+K11</f>
        <v>100</v>
      </c>
      <c r="K12" s="39"/>
    </row>
    <row r="15" spans="1:11">
      <c r="A15" s="5" t="s">
        <v>166</v>
      </c>
    </row>
    <row r="17" spans="1:11">
      <c r="A17" s="5" t="s">
        <v>167</v>
      </c>
      <c r="F17" s="5" t="s">
        <v>168</v>
      </c>
    </row>
    <row r="19" spans="1:11">
      <c r="A19" t="s">
        <v>169</v>
      </c>
      <c r="B19">
        <f>J11/J12</f>
        <v>0.5</v>
      </c>
      <c r="F19" t="s">
        <v>106</v>
      </c>
      <c r="G19">
        <f>B23</f>
        <v>0.3</v>
      </c>
    </row>
    <row r="20" spans="1:11">
      <c r="F20" t="s">
        <v>170</v>
      </c>
      <c r="G20">
        <f>H12/J12</f>
        <v>0.45</v>
      </c>
    </row>
    <row r="21" spans="1:11">
      <c r="A21" s="5" t="s">
        <v>171</v>
      </c>
      <c r="F21" t="s">
        <v>172</v>
      </c>
      <c r="G21">
        <f>G19+G20</f>
        <v>0.75</v>
      </c>
    </row>
    <row r="23" spans="1:11" ht="16.95" customHeight="1">
      <c r="A23" t="s">
        <v>173</v>
      </c>
      <c r="B23">
        <f>D12/J12</f>
        <v>0.3</v>
      </c>
    </row>
    <row r="25" spans="1:11" ht="34.049999999999997" customHeight="1">
      <c r="A25" s="5" t="s">
        <v>174</v>
      </c>
      <c r="F25" s="37" t="s">
        <v>175</v>
      </c>
      <c r="G25" s="37"/>
      <c r="H25" s="37"/>
      <c r="I25" s="37"/>
      <c r="J25" s="37"/>
      <c r="K25" s="37"/>
    </row>
    <row r="27" spans="1:11">
      <c r="A27" t="s">
        <v>176</v>
      </c>
      <c r="B27">
        <f>(J10+K10)/J12</f>
        <v>0.2</v>
      </c>
      <c r="F27" t="s">
        <v>177</v>
      </c>
      <c r="G27">
        <f>(H7+I7)/J12</f>
        <v>0.05</v>
      </c>
    </row>
    <row r="29" spans="1:11" ht="37.049999999999997" customHeight="1">
      <c r="A29" s="37" t="s">
        <v>178</v>
      </c>
      <c r="B29" s="37"/>
      <c r="C29" s="37"/>
      <c r="D29" s="37"/>
      <c r="F29" s="37" t="s">
        <v>179</v>
      </c>
      <c r="G29" s="37"/>
      <c r="H29" s="37"/>
      <c r="I29" s="37"/>
      <c r="J29" s="37"/>
      <c r="K29" s="37"/>
    </row>
    <row r="31" spans="1:11">
      <c r="A31" t="s">
        <v>180</v>
      </c>
      <c r="B31">
        <f>F12/J12</f>
        <v>0.25</v>
      </c>
      <c r="F31" s="42" t="s">
        <v>180</v>
      </c>
      <c r="G31" s="42">
        <f>B31</f>
        <v>0.25</v>
      </c>
    </row>
    <row r="32" spans="1:11">
      <c r="A32" t="s">
        <v>181</v>
      </c>
      <c r="B32">
        <f>(J9+K9)/J12</f>
        <v>0.44</v>
      </c>
      <c r="F32" s="42" t="s">
        <v>128</v>
      </c>
      <c r="G32">
        <f>(J7+K7)/J12</f>
        <v>0.09</v>
      </c>
    </row>
    <row r="33" spans="1:7">
      <c r="A33" t="s">
        <v>182</v>
      </c>
      <c r="B33">
        <f>(F9+G9)/J12</f>
        <v>0.1</v>
      </c>
      <c r="F33" s="42" t="s">
        <v>184</v>
      </c>
      <c r="G33">
        <f>J11/J12</f>
        <v>0.5</v>
      </c>
    </row>
    <row r="34" spans="1:7">
      <c r="A34" t="s">
        <v>183</v>
      </c>
      <c r="B34">
        <f>B31+B32-B33</f>
        <v>0.59</v>
      </c>
    </row>
    <row r="35" spans="1:7">
      <c r="F35" s="42" t="s">
        <v>185</v>
      </c>
      <c r="G35">
        <f>G31*G32*G33</f>
        <v>1.125E-2</v>
      </c>
    </row>
  </sheetData>
  <mergeCells count="16">
    <mergeCell ref="A29:D29"/>
    <mergeCell ref="F29:K29"/>
    <mergeCell ref="B4:B6"/>
    <mergeCell ref="C4:C6"/>
    <mergeCell ref="D12:E12"/>
    <mergeCell ref="F12:G12"/>
    <mergeCell ref="H12:I12"/>
    <mergeCell ref="J12:K12"/>
    <mergeCell ref="F25:K25"/>
    <mergeCell ref="B1:K1"/>
    <mergeCell ref="B2:K2"/>
    <mergeCell ref="D4:K4"/>
    <mergeCell ref="D5:E5"/>
    <mergeCell ref="F5:G5"/>
    <mergeCell ref="H5:I5"/>
    <mergeCell ref="J5:K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Oscar</dc:creator>
  <cp:lastModifiedBy>Oscar Matto</cp:lastModifiedBy>
  <dcterms:created xsi:type="dcterms:W3CDTF">2024-06-07T15:02:56Z</dcterms:created>
  <dcterms:modified xsi:type="dcterms:W3CDTF">2024-06-07T21:54:34Z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48D448E68FB34E1CAA1AA20C43FCC3AE_11</vt:lpwstr>
  </property>
  <property fmtid="{D5CDD505-2E9C-101B-9397-08002B2CF9AE}" pid="3" name="KSOProductBuildVer">
    <vt:lpwstr>3082-12.2.0.17119</vt:lpwstr>
  </property>
</Properties>
</file>