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 activeTab="3"/>
  </bookViews>
  <sheets>
    <sheet name="Sheet1" sheetId="1" r:id="rId1"/>
    <sheet name="Hoja2" sheetId="2" r:id="rId2"/>
    <sheet name="Hoja3" sheetId="3" r:id="rId3"/>
    <sheet name="Hoja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<sst xmlns="http://schemas.openxmlformats.org/spreadsheetml/2006/main" count="171" uniqueCount="82">
  <si>
    <t>1. Un restaurante desea estimar la cantidad media de dinero que gasta un consumidor para almorzar. Se conoce que la desviaci´on est´andar es de $1,2. Se selecciona una muestra al azar de 36 clientes y se encuentra que su media muestral de $6. Estime a trav´es de un IC del 90% la cantidad media de dinero que gasta un consumidor para almorzar.</t>
  </si>
  <si>
    <t>de =</t>
  </si>
  <si>
    <t>-z(alfa/2) =</t>
  </si>
  <si>
    <t>li =</t>
  </si>
  <si>
    <t>n =</t>
  </si>
  <si>
    <t>z(alfa/2) =</t>
  </si>
  <si>
    <t>ls =</t>
  </si>
  <si>
    <t>media muestral =</t>
  </si>
  <si>
    <t>de / raiz(n) =</t>
  </si>
  <si>
    <t>IC =</t>
  </si>
  <si>
    <t>-&gt;</t>
  </si>
  <si>
    <t>alfa =</t>
  </si>
  <si>
    <t>RS =</t>
  </si>
  <si>
    <t>Intervalo con media desconocida y con varianza conocida</t>
  </si>
  <si>
    <t>Con un intervalo de confianza del 90% la media que gasta un consumidor para almorzar</t>
  </si>
  <si>
    <t>está contenida entre $5.671 y $6.329</t>
  </si>
  <si>
    <t>[X - z(alfa/2)*de/raiz(n), X + z(alfa/2)*de/raiz(n)]</t>
  </si>
  <si>
    <t>0.90</t>
  </si>
  <si>
    <t>-z(alfa/2)</t>
  </si>
  <si>
    <t>z(alfa/2)</t>
  </si>
  <si>
    <t>2, Las nuevas computadoras mini-laptop pueden entregar tanto poder de computaci´on como las m´aquinas m´as grandes, pero pesan menos de 3lb. ¿Cu´an grande se requerir´ıa una muestra para estimar el peso medio poblacional, si el error m´aximo de estimaci´on debe ser de 0,4 de una desviaci´on est´andar, con 95% de confianza?</t>
  </si>
  <si>
    <t>error =</t>
  </si>
  <si>
    <t>z*de/raiz(n) =</t>
  </si>
  <si>
    <t>error = z/raiz(n)</t>
  </si>
  <si>
    <t>n = (z/error)^2</t>
  </si>
  <si>
    <t>z critico =</t>
  </si>
  <si>
    <t>Se requiere una muestra de al menos  25 computadoras mini-laptop para estimar el peso medio poblacional con un error de 0,4 desviaciones estándar con un 95% de confianza</t>
  </si>
  <si>
    <t>3. En un aeropuerto, el tiempo de espera de un viajero frente a la cinta transportadora hasta que sale su maleta sigue una distribuci´on normal de media desconocida y desviaci´on t´ıpica 3 minutos. Se tom´o una muestra aleatoria de 50 viajeros, y se observ´o que el tiempo medio de espera era de 17 minutos.</t>
  </si>
  <si>
    <t>media =</t>
  </si>
  <si>
    <t>(a) Halle un intervalo de confianza para la media poblacional del tiempo de espera de la
maleta en ese aeropuerto con un nivel de confianza del 95%.</t>
  </si>
  <si>
    <t>CI =</t>
  </si>
  <si>
    <t>z crítico =</t>
  </si>
  <si>
    <t>z * de / raiz(n) =</t>
  </si>
  <si>
    <t>El intervalo de confianza para la media poblacional del tiempo de espera con un nivel de confiazda del 95% es [16,18] minutos</t>
  </si>
  <si>
    <t>(b) ¿C´omo podr´ıa disminuir la amplitud del intervalo de confianza sin variar el nivel de confianza? Razone su respuesta</t>
  </si>
  <si>
    <t>Se podría disminuir la amplitud del intervalo si el tamaño de la muestra fuera más grande</t>
  </si>
  <si>
    <t>4. El administrador de una planta generadora de energ´ıa el´ectrica debe estimar la cantidad de carb´on que requerir´a para este a˜no, debido a que el a˜no anterior, la planta casi hab´ıa quedado, sin combustible. No obstante, utilizar´a los datos registrados en per´ıodos anteriores para realizar la estimaci´on. Una muestra aleatoria de 10 semanas de operaci´on de la planta durante los ´ultimos a˜nos, produjo un consumo medio de 11400 tn. semanales, con una desviaci´on
est´andar de 700 tn. semanales. Estime la cantidad de carb´on promedio requerida semanalmente, mediante un intervalo del 95% de confianza, sabiendo que la variable se distribuye normalmente.</t>
  </si>
  <si>
    <t>Toneladas Semanales</t>
  </si>
  <si>
    <t>s =</t>
  </si>
  <si>
    <t>Distribución Tstudent ya que la desviación estándar poblacional es desconocida y la muestra es pequeña</t>
  </si>
  <si>
    <t>gr lib =</t>
  </si>
  <si>
    <t>t crítico =</t>
  </si>
  <si>
    <t>t*s/r(n)</t>
  </si>
  <si>
    <t>La cantidad de cabón promedio requerida semanalmente con un intervalo de confianza del 95% está entre [10805.64, 11994.35] Toneladas</t>
  </si>
  <si>
    <t>5. En una empresa se registraron los tiempos requeridos para realizar ciertas tareas administrativas que incluyen 300 puestos de trabajo diferentes, en las que se efect´uan las mismas
actividades. Se realiz´o un muestreo de 7 puestos, obteni´endose las siguientes tiempos, en minutos:</t>
  </si>
  <si>
    <t>(a) Calcule el tiempo promedio y el correspondiente desv´ıo est´andat.</t>
  </si>
  <si>
    <t>DE =</t>
  </si>
  <si>
    <t>(b) Construya un intervalo de confianza del 99% para el tiempo promedio de tareas administrativas, suponinendo que los tiempos se distribuyen normalmente.</t>
  </si>
  <si>
    <t>Con un intervalo de confianza del 99%, el tiempo promedio de tareas administrativas está entre 1,42 y 3,43 minutos</t>
  </si>
  <si>
    <t>6. Un ingeniero es sistemas est´a interesado en conocer el tiempo promedio que demora su m´aquina en procesar un cierto algoritmo. Sabe que en promedio computadoras similares tardan 10 segundos. Repitiendo el algoritmo 26 veces calcul´o un tiempo promedio de 13 segundos con un desv´ıo est´andar de 3. Adem´as sabe que el tiempo de procesamiento de un algoritmo sigue una distribuci´on normal. Construya una intervalo de confianza del 90% para el tiempo promedio de procesamiento de un algoritmo.</t>
  </si>
  <si>
    <t>med =</t>
  </si>
  <si>
    <t>t * s / r(n)</t>
  </si>
  <si>
    <t>[11,78; 14,21]</t>
  </si>
  <si>
    <t>7. El propietario de una cadena de establecimientos donde se expenden hamburguesas tiene inter´es en la variabilidad de la cantidad de carne vacuna que contienen sus hamburguesas. La experiencia demuestra que la cantidad de carne vacuna por hamburguesa se ajusta bien a una distribuci´on normal. En base a una muestra de 10 hamburguesas se encontr´o que la varianza es de 0.20 onzas. Construya un IC del 90% para la varianza.</t>
  </si>
  <si>
    <t>Se utiliza la distribución chi-cuadrado, porque se busca IC de la varianza</t>
  </si>
  <si>
    <t>1 - alfa =</t>
  </si>
  <si>
    <t>chiC(a/2)=</t>
  </si>
  <si>
    <t>chiC(1-a/2) =</t>
  </si>
  <si>
    <t>8. El tiempo que permanece conectado a lo largo del d´ıa determinado equipo inform´atico esuna variable aleatoria con distribuci´on normal de media 5,2 horas. Observando ciertos d´ıas al azar se obtuvieron los siguientes tiempos de conexi´on del equipo:</t>
  </si>
  <si>
    <t>Construya un intervalo de confianza del 90% para la varianza de dicha variable.</t>
  </si>
  <si>
    <t>horas</t>
  </si>
  <si>
    <t>alfa/2 =</t>
  </si>
  <si>
    <t>s^2=</t>
  </si>
  <si>
    <t>Distribución de Chi-Cuadrado =</t>
  </si>
  <si>
    <t>1-alfa/2</t>
  </si>
  <si>
    <t>9. Una agencia de alquiler a autos necesitan estimar el n´umero medio de kil´ometros diarios que realiza su flota de autos, a tal fin, a lo largo de varios d´ıas se registraron los kil´ometros de 30 veh´ıculos de su flota y obtiene una media de 165km/d´ıa y que la desviaci´on est´andar es de 6km./d´ıa. Halle un intervalo de confianza del 97% para el desv´ıo est´andar.</t>
  </si>
  <si>
    <t>r(n*s^2/chi)</t>
  </si>
  <si>
    <t>10. En el control de calidad de una muestra de 500 tubos electr´onicos, se descubre que 12 presentean defectos</t>
  </si>
  <si>
    <t>(a) Estime, con un intervalo de confianza del 95%, el porcentaje de tubos defectuosos de la
producci´on total de la f´abrica.</t>
  </si>
  <si>
    <t>k =</t>
  </si>
  <si>
    <t>p =</t>
  </si>
  <si>
    <t>alfa/2</t>
  </si>
  <si>
    <t>z* r(p(1-p)/n) =</t>
  </si>
  <si>
    <t>(b) Determine el tama˜no de una nueva muestra de inspecci´on, si se desea reducir la amplitud
del intervalo anterior en un 20%.</t>
  </si>
  <si>
    <t>A =</t>
  </si>
  <si>
    <t>11. Se quiere estimar la proporci´on de personas que esperan que su situaci´on econ´omica mejore el a˜no pr´oximo. Para ello se ha preguntado a 500 personas de esa poblaci´on, de las 175 esperan que su situaci´on econ´omica mejore: son optimistas.</t>
  </si>
  <si>
    <t>(a) Calcula un intervalo de confianza para la proporci´on de personas optimistas en esta
poblaci´on, con un nivel de confianza del 95%.</t>
  </si>
  <si>
    <t>1 - p =</t>
  </si>
  <si>
    <t>a/2 =</t>
  </si>
  <si>
    <t>(b) Si antes de conocer el resultado se quiere determinar un intervalo de confianza con el mismo nivel (95%) y un error máximo de 0,02, ¿cuál debe ser el tamaño mínimo de la muestra?</t>
  </si>
  <si>
    <t>12. Para estimar la proporci´on de individuos de una poblaci´on que utilizan el comercio electr´onico se ha realizado una encuesta a una muestra aleatoria de 200 individuos, de los cuales 90 han respondido que utilizan el comercio electr´onico. Con estos datos, hallar un intervalo de confianza del 90% para la proporci´on de individuos de la poblaci´on que utilizan el comercio electr´onico.</t>
  </si>
  <si>
    <t>q 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</si>
</sst>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quotePrefix="1"/>
    <xf numFmtId="0" fontId="0" fillId="0" borderId="0" xfId="0" applyAlignment="1" quotePrefix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53"/>
  <sheetViews>
    <sheetView topLeftCell="A26" workbookViewId="0">
      <selection activeCell="B2" sqref="B2:Q2"/>
    </sheetView>
  </sheetViews>
  <sheetFormatPr defaultColWidth="9" defaultRowHeight="15"/>
  <cols>
    <col min="3" max="4" width="12.8571428571429"/>
    <col min="7" max="7" width="14"/>
    <col min="11" max="11" width="14.2857142857143" customWidth="1"/>
    <col min="12" max="12" width="14"/>
    <col min="14" max="14" width="12.8571428571429"/>
  </cols>
  <sheetData>
    <row r="2" ht="51" customHeight="1" spans="2:17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2:14">
      <c r="B4" t="s">
        <v>1</v>
      </c>
      <c r="C4">
        <v>1.2</v>
      </c>
      <c r="I4" s="12" t="s">
        <v>2</v>
      </c>
      <c r="K4">
        <f>NORMSINV(F9/2)</f>
        <v>-1.64485362695147</v>
      </c>
      <c r="M4" t="s">
        <v>3</v>
      </c>
      <c r="N4">
        <f>D7+K4*K8</f>
        <v>5.67102927460971</v>
      </c>
    </row>
    <row r="5" spans="2:3">
      <c r="B5" t="s">
        <v>4</v>
      </c>
      <c r="C5">
        <v>36</v>
      </c>
    </row>
    <row r="6" spans="9:14">
      <c r="I6" t="s">
        <v>5</v>
      </c>
      <c r="K6" s="6">
        <f>-K4</f>
        <v>1.64485362695147</v>
      </c>
      <c r="M6" t="s">
        <v>6</v>
      </c>
      <c r="N6">
        <f>D7+K6*K8</f>
        <v>6.32897072539029</v>
      </c>
    </row>
    <row r="7" spans="2:4">
      <c r="B7" t="s">
        <v>7</v>
      </c>
      <c r="C7"/>
      <c r="D7">
        <v>6</v>
      </c>
    </row>
    <row r="8" spans="9:11">
      <c r="I8" t="s">
        <v>8</v>
      </c>
      <c r="K8">
        <f>C4/SQRT(C5)</f>
        <v>0.2</v>
      </c>
    </row>
    <row r="9" spans="2:6">
      <c r="B9" t="s">
        <v>9</v>
      </c>
      <c r="C9">
        <f>90/100</f>
        <v>0.9</v>
      </c>
      <c r="D9" s="13" t="s">
        <v>10</v>
      </c>
      <c r="E9" t="s">
        <v>11</v>
      </c>
      <c r="F9">
        <f>1-C9</f>
        <v>0.1</v>
      </c>
    </row>
    <row r="11" spans="9:9">
      <c r="I11" t="s">
        <v>12</v>
      </c>
    </row>
    <row r="12" spans="2:9">
      <c r="B12" t="s">
        <v>13</v>
      </c>
      <c r="I12" t="s">
        <v>14</v>
      </c>
    </row>
    <row r="13" spans="9:9">
      <c r="I13" t="s">
        <v>15</v>
      </c>
    </row>
    <row r="14" spans="2:2">
      <c r="B14" t="s">
        <v>16</v>
      </c>
    </row>
    <row r="16" spans="4:4">
      <c r="D16" s="9"/>
    </row>
    <row r="17" spans="4:4">
      <c r="D17" s="9"/>
    </row>
    <row r="18" spans="3:5">
      <c r="C18" s="9"/>
      <c r="D18" s="9"/>
      <c r="E18" s="9"/>
    </row>
    <row r="19" spans="3:5">
      <c r="C19" s="9"/>
      <c r="D19" s="10" t="s">
        <v>17</v>
      </c>
      <c r="E19" s="9"/>
    </row>
    <row r="20" spans="2:6">
      <c r="B20" s="11"/>
      <c r="C20" s="9"/>
      <c r="D20" s="9"/>
      <c r="E20" s="9"/>
      <c r="F20" s="11"/>
    </row>
    <row r="21" spans="2:6">
      <c r="B21" s="11"/>
      <c r="C21" s="9"/>
      <c r="D21" s="9"/>
      <c r="E21" s="9"/>
      <c r="F21" s="11"/>
    </row>
    <row r="22" spans="2:6">
      <c r="B22" s="12" t="s">
        <v>18</v>
      </c>
      <c r="D22" s="8">
        <v>0</v>
      </c>
      <c r="F22" t="s">
        <v>19</v>
      </c>
    </row>
    <row r="23" spans="2:6">
      <c r="B23">
        <f>-F9/2</f>
        <v>-0.05</v>
      </c>
      <c r="F23">
        <f>F9/2</f>
        <v>0.05</v>
      </c>
    </row>
    <row r="24" spans="2:6">
      <c r="B24">
        <f>1-F24</f>
        <v>0.05</v>
      </c>
      <c r="F24">
        <f>C9+F23</f>
        <v>0.95</v>
      </c>
    </row>
    <row r="26" ht="36" customHeight="1" spans="2:17">
      <c r="B26" s="3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8" spans="2:11">
      <c r="B28" t="s">
        <v>21</v>
      </c>
      <c r="C28">
        <v>0.4</v>
      </c>
      <c r="D28" s="12" t="s">
        <v>10</v>
      </c>
      <c r="E28" t="s">
        <v>22</v>
      </c>
      <c r="G28" s="12" t="s">
        <v>10</v>
      </c>
      <c r="H28" t="s">
        <v>23</v>
      </c>
      <c r="J28" s="12" t="s">
        <v>10</v>
      </c>
      <c r="K28" t="s">
        <v>24</v>
      </c>
    </row>
    <row r="29" spans="2:12">
      <c r="B29" t="s">
        <v>9</v>
      </c>
      <c r="C29">
        <v>0.95</v>
      </c>
      <c r="D29" s="12" t="s">
        <v>10</v>
      </c>
      <c r="E29" t="s">
        <v>11</v>
      </c>
      <c r="F29">
        <f>1-C29</f>
        <v>0.05</v>
      </c>
      <c r="K29" t="s">
        <v>25</v>
      </c>
      <c r="L29">
        <f>ABS(NORMSINV(F29/2))</f>
        <v>1.95996398454005</v>
      </c>
    </row>
    <row r="31" spans="2:3">
      <c r="B31" t="s">
        <v>4</v>
      </c>
      <c r="C31">
        <f>POWER(L29/C28,2)</f>
        <v>24.0091176293383</v>
      </c>
    </row>
    <row r="33" spans="2:2">
      <c r="B33" t="s">
        <v>26</v>
      </c>
    </row>
    <row r="35" ht="36" customHeight="1" spans="2:17">
      <c r="B35" s="3" t="s">
        <v>27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7" spans="2:3">
      <c r="B37" t="s">
        <v>1</v>
      </c>
      <c r="C37">
        <v>3</v>
      </c>
    </row>
    <row r="38" spans="2:3">
      <c r="B38" t="s">
        <v>4</v>
      </c>
      <c r="C38">
        <v>50</v>
      </c>
    </row>
    <row r="39" spans="2:3">
      <c r="B39" t="s">
        <v>28</v>
      </c>
      <c r="C39">
        <v>17</v>
      </c>
    </row>
    <row r="41" spans="2:2">
      <c r="B41" s="2" t="s">
        <v>29</v>
      </c>
    </row>
    <row r="43" spans="2:7">
      <c r="B43" t="s">
        <v>30</v>
      </c>
      <c r="C43">
        <v>0.95</v>
      </c>
      <c r="F43" t="s">
        <v>31</v>
      </c>
      <c r="G43">
        <f>ABS(NORMSINV(C44/2))</f>
        <v>1.95996398454005</v>
      </c>
    </row>
    <row r="44" spans="2:3">
      <c r="B44" t="s">
        <v>11</v>
      </c>
      <c r="C44">
        <f>1-C43</f>
        <v>0.05</v>
      </c>
    </row>
    <row r="46" spans="2:7">
      <c r="B46" t="s">
        <v>32</v>
      </c>
      <c r="D46">
        <f>G43*C37/SQRT(C38)</f>
        <v>0.831542294609807</v>
      </c>
      <c r="F46" t="s">
        <v>3</v>
      </c>
      <c r="G46">
        <f>C39-D46</f>
        <v>16.1684577053902</v>
      </c>
    </row>
    <row r="47" spans="6:7">
      <c r="F47" t="s">
        <v>6</v>
      </c>
      <c r="G47">
        <f>C39+D46</f>
        <v>17.8315422946098</v>
      </c>
    </row>
    <row r="49" spans="2:2">
      <c r="B49" t="s">
        <v>33</v>
      </c>
    </row>
    <row r="51" spans="2:2">
      <c r="B51" s="2" t="s">
        <v>34</v>
      </c>
    </row>
    <row r="53" spans="2:2">
      <c r="B53" t="s">
        <v>35</v>
      </c>
    </row>
  </sheetData>
  <mergeCells count="3">
    <mergeCell ref="B2:Q2"/>
    <mergeCell ref="B26:Q26"/>
    <mergeCell ref="B35:Q3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48"/>
  <sheetViews>
    <sheetView topLeftCell="A4" workbookViewId="0">
      <selection activeCell="E5" sqref="E5"/>
    </sheetView>
  </sheetViews>
  <sheetFormatPr defaultColWidth="9.14285714285714" defaultRowHeight="15"/>
  <cols>
    <col min="3" max="3" width="12.8571428571429"/>
    <col min="4" max="4" width="10.5714285714286" customWidth="1"/>
    <col min="6" max="6" width="12.8571428571429"/>
    <col min="9" max="9" width="12.8571428571429"/>
  </cols>
  <sheetData>
    <row r="2" ht="85" customHeight="1" spans="2:18">
      <c r="B2" s="3" t="s">
        <v>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spans="2:5">
      <c r="B4" t="s">
        <v>28</v>
      </c>
      <c r="C4">
        <v>11400</v>
      </c>
      <c r="E4" t="s">
        <v>37</v>
      </c>
    </row>
    <row r="5" spans="2:5">
      <c r="B5" t="s">
        <v>38</v>
      </c>
      <c r="C5">
        <v>700</v>
      </c>
      <c r="E5" t="s">
        <v>39</v>
      </c>
    </row>
    <row r="6" spans="2:3">
      <c r="B6" t="s">
        <v>9</v>
      </c>
      <c r="C6">
        <v>0.95</v>
      </c>
    </row>
    <row r="7" spans="2:3">
      <c r="B7" t="s">
        <v>11</v>
      </c>
      <c r="C7">
        <f>1-C6</f>
        <v>0.05</v>
      </c>
    </row>
    <row r="8" spans="2:3">
      <c r="B8" t="s">
        <v>4</v>
      </c>
      <c r="C8">
        <v>10</v>
      </c>
    </row>
    <row r="9" spans="2:3">
      <c r="B9" t="s">
        <v>40</v>
      </c>
      <c r="C9">
        <f>C8-1</f>
        <v>9</v>
      </c>
    </row>
    <row r="11" spans="2:6">
      <c r="B11" t="s">
        <v>41</v>
      </c>
      <c r="C11">
        <f>ABS(TINV(C7/2,C9))</f>
        <v>2.68501084681645</v>
      </c>
      <c r="E11" t="s">
        <v>3</v>
      </c>
      <c r="F11">
        <f>C4-C13</f>
        <v>10805.6475127262</v>
      </c>
    </row>
    <row r="13" spans="2:6">
      <c r="B13" t="s">
        <v>42</v>
      </c>
      <c r="C13">
        <f>C11*C5/SQRT(C8)</f>
        <v>594.352487273822</v>
      </c>
      <c r="E13" t="s">
        <v>6</v>
      </c>
      <c r="F13">
        <f>C4+C13</f>
        <v>11994.3524872738</v>
      </c>
    </row>
    <row r="15" spans="2:2">
      <c r="B15" t="s">
        <v>43</v>
      </c>
    </row>
    <row r="17" ht="40" customHeight="1" spans="2:18">
      <c r="B17" s="3" t="s">
        <v>44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9" spans="2:8">
      <c r="B19" s="4">
        <v>1.9</v>
      </c>
      <c r="C19" s="4">
        <v>2.5</v>
      </c>
      <c r="D19" s="4">
        <v>2.9</v>
      </c>
      <c r="E19" s="4">
        <v>1.3</v>
      </c>
      <c r="F19" s="4">
        <v>2.6</v>
      </c>
      <c r="G19" s="4">
        <v>2.8</v>
      </c>
      <c r="H19" s="4">
        <v>3</v>
      </c>
    </row>
    <row r="21" spans="2:2">
      <c r="B21" t="s">
        <v>45</v>
      </c>
    </row>
    <row r="23" spans="2:6">
      <c r="B23" t="s">
        <v>46</v>
      </c>
      <c r="C23">
        <f>_xlfn.STDEV.S(B19:H19)</f>
        <v>0.615668432719771</v>
      </c>
      <c r="F23" s="6"/>
    </row>
    <row r="26" spans="2:2">
      <c r="B26" s="2" t="s">
        <v>47</v>
      </c>
    </row>
    <row r="28" spans="2:6">
      <c r="B28" t="s">
        <v>4</v>
      </c>
      <c r="C28">
        <v>7</v>
      </c>
      <c r="E28" t="s">
        <v>3</v>
      </c>
      <c r="F28">
        <f>C29-C35</f>
        <v>1.4240423308813</v>
      </c>
    </row>
    <row r="29" spans="2:6">
      <c r="B29" t="s">
        <v>28</v>
      </c>
      <c r="C29" s="6">
        <f>SUM(B19:H19)/7</f>
        <v>2.42857142857143</v>
      </c>
      <c r="E29" t="s">
        <v>6</v>
      </c>
      <c r="F29">
        <f>C29+C35</f>
        <v>3.43310052626156</v>
      </c>
    </row>
    <row r="30" spans="2:3">
      <c r="B30" t="s">
        <v>9</v>
      </c>
      <c r="C30">
        <v>0.99</v>
      </c>
    </row>
    <row r="31" spans="2:3">
      <c r="B31" t="s">
        <v>11</v>
      </c>
      <c r="C31">
        <f>1-C30</f>
        <v>0.01</v>
      </c>
    </row>
    <row r="32" spans="2:3">
      <c r="B32" t="s">
        <v>40</v>
      </c>
      <c r="C32">
        <f>C28-1</f>
        <v>6</v>
      </c>
    </row>
    <row r="33" spans="2:3">
      <c r="B33" t="s">
        <v>41</v>
      </c>
      <c r="C33">
        <f>ABS(TINV(C31/2,C32))</f>
        <v>4.31682710363337</v>
      </c>
    </row>
    <row r="35" spans="2:3">
      <c r="B35" t="s">
        <v>42</v>
      </c>
      <c r="C35">
        <f>C33*C23/SQRT(C28)</f>
        <v>1.00452909769013</v>
      </c>
    </row>
    <row r="37" spans="2:2">
      <c r="B37" t="s">
        <v>48</v>
      </c>
    </row>
    <row r="39" ht="54" customHeight="1" spans="2:18">
      <c r="B39" s="3" t="s">
        <v>49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1" spans="2:9">
      <c r="B41" t="s">
        <v>28</v>
      </c>
      <c r="C41">
        <v>10</v>
      </c>
      <c r="E41" t="s">
        <v>4</v>
      </c>
      <c r="F41">
        <v>26</v>
      </c>
      <c r="H41" t="s">
        <v>41</v>
      </c>
      <c r="I41">
        <f>ABS(TINV((1-F44)/2,F45))</f>
        <v>2.0595385527533</v>
      </c>
    </row>
    <row r="42" spans="5:6">
      <c r="E42" t="s">
        <v>50</v>
      </c>
      <c r="F42">
        <v>13</v>
      </c>
    </row>
    <row r="43" spans="3:9">
      <c r="C43" s="7"/>
      <c r="E43" t="s">
        <v>38</v>
      </c>
      <c r="F43">
        <v>3</v>
      </c>
      <c r="H43" t="s">
        <v>51</v>
      </c>
      <c r="I43">
        <f>I41*F43/SQRT(F41)</f>
        <v>1.2117262234022</v>
      </c>
    </row>
    <row r="44" spans="5:6">
      <c r="E44" t="s">
        <v>9</v>
      </c>
      <c r="F44">
        <v>0.9</v>
      </c>
    </row>
    <row r="45" spans="5:9">
      <c r="E45" t="s">
        <v>40</v>
      </c>
      <c r="F45">
        <f>F41-1</f>
        <v>25</v>
      </c>
      <c r="H45" t="s">
        <v>3</v>
      </c>
      <c r="I45">
        <f>F42-I43</f>
        <v>11.7882737765978</v>
      </c>
    </row>
    <row r="46" spans="8:9">
      <c r="H46" t="s">
        <v>6</v>
      </c>
      <c r="I46">
        <f>F42+I43</f>
        <v>14.2117262234022</v>
      </c>
    </row>
    <row r="48" spans="2:3">
      <c r="B48" t="s">
        <v>9</v>
      </c>
      <c r="C48" t="s">
        <v>52</v>
      </c>
    </row>
  </sheetData>
  <mergeCells count="3">
    <mergeCell ref="B2:R2"/>
    <mergeCell ref="B17:R17"/>
    <mergeCell ref="B39:R3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50"/>
  <sheetViews>
    <sheetView topLeftCell="A23" workbookViewId="0">
      <selection activeCell="D50" sqref="D50"/>
    </sheetView>
  </sheetViews>
  <sheetFormatPr defaultColWidth="9.14285714285714" defaultRowHeight="15"/>
  <cols>
    <col min="2" max="2" width="11.4285714285714" customWidth="1"/>
    <col min="3" max="3" width="14"/>
    <col min="6" max="7" width="12.8571428571429"/>
  </cols>
  <sheetData>
    <row r="2" ht="55" customHeight="1" spans="2:19">
      <c r="B2" s="3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</row>
    <row r="4" spans="2:3">
      <c r="B4" t="s">
        <v>4</v>
      </c>
      <c r="C4">
        <v>10</v>
      </c>
    </row>
    <row r="5" spans="2:3">
      <c r="B5" t="s">
        <v>38</v>
      </c>
      <c r="C5">
        <v>0.2</v>
      </c>
    </row>
    <row r="6" spans="2:3">
      <c r="B6" t="s">
        <v>9</v>
      </c>
      <c r="C6">
        <v>0.9</v>
      </c>
    </row>
    <row r="8" spans="2:2">
      <c r="B8" t="s">
        <v>54</v>
      </c>
    </row>
    <row r="10" spans="2:6">
      <c r="B10" t="s">
        <v>11</v>
      </c>
      <c r="C10">
        <f>(1-C6)/2</f>
        <v>0.05</v>
      </c>
      <c r="E10" t="s">
        <v>55</v>
      </c>
      <c r="F10">
        <f>1-C10</f>
        <v>0.95</v>
      </c>
    </row>
    <row r="11" spans="2:3">
      <c r="B11" t="s">
        <v>40</v>
      </c>
      <c r="C11">
        <f>C4-1</f>
        <v>9</v>
      </c>
    </row>
    <row r="12" spans="2:3">
      <c r="B12" t="s">
        <v>56</v>
      </c>
      <c r="C12">
        <f>_xlfn.CHISQ.INV(C10,C11)</f>
        <v>3.32511284306682</v>
      </c>
    </row>
    <row r="13" spans="2:3">
      <c r="B13" t="s">
        <v>57</v>
      </c>
      <c r="C13">
        <f>_xlfn.CHISQ.INV(F10,C11)</f>
        <v>16.9189776046204</v>
      </c>
    </row>
    <row r="14" spans="2:3">
      <c r="B14" t="s">
        <v>3</v>
      </c>
      <c r="C14">
        <f>C4*C5/C13</f>
        <v>0.118210452589867</v>
      </c>
    </row>
    <row r="15" spans="2:3">
      <c r="B15" t="s">
        <v>6</v>
      </c>
      <c r="C15">
        <f>C4*C5/C12</f>
        <v>0.601483346398362</v>
      </c>
    </row>
    <row r="17" ht="36" customHeight="1" spans="2:17">
      <c r="B17" s="3" t="s">
        <v>58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9" spans="2:11">
      <c r="B19" s="4">
        <v>6</v>
      </c>
      <c r="C19" s="4">
        <v>3.4</v>
      </c>
      <c r="D19" s="4">
        <v>5.6</v>
      </c>
      <c r="E19" s="4">
        <v>6.3</v>
      </c>
      <c r="F19" s="4">
        <v>5.3</v>
      </c>
      <c r="G19" s="4">
        <v>5.4</v>
      </c>
      <c r="H19" s="4">
        <v>5</v>
      </c>
      <c r="I19" s="4">
        <v>5.2</v>
      </c>
      <c r="J19" s="4">
        <v>5.5</v>
      </c>
      <c r="K19">
        <v>6.3</v>
      </c>
    </row>
    <row r="21" spans="2:2">
      <c r="B21" t="s">
        <v>59</v>
      </c>
    </row>
    <row r="24" spans="2:6">
      <c r="B24" t="s">
        <v>28</v>
      </c>
      <c r="C24">
        <v>5.2</v>
      </c>
      <c r="D24" t="s">
        <v>60</v>
      </c>
      <c r="E24" t="s">
        <v>4</v>
      </c>
      <c r="F24">
        <f>COUNTA(B19:K19)</f>
        <v>10</v>
      </c>
    </row>
    <row r="25" spans="2:6">
      <c r="B25" t="s">
        <v>9</v>
      </c>
      <c r="C25">
        <v>0.9</v>
      </c>
      <c r="E25" t="s">
        <v>40</v>
      </c>
      <c r="F25">
        <f>F24-1</f>
        <v>9</v>
      </c>
    </row>
    <row r="26" spans="2:6">
      <c r="B26" t="s">
        <v>61</v>
      </c>
      <c r="C26">
        <f>(1-C25)/2</f>
        <v>0.05</v>
      </c>
      <c r="E26" t="s">
        <v>38</v>
      </c>
      <c r="F26">
        <f>_xlfn.STDEV.S(B19:K19)</f>
        <v>0.832666399786453</v>
      </c>
    </row>
    <row r="27" spans="5:6">
      <c r="E27" t="s">
        <v>62</v>
      </c>
      <c r="F27">
        <f>F26*F26</f>
        <v>0.693333333333333</v>
      </c>
    </row>
    <row r="29" spans="2:2">
      <c r="B29" t="s">
        <v>63</v>
      </c>
    </row>
    <row r="31" spans="2:7">
      <c r="B31" t="s">
        <v>61</v>
      </c>
      <c r="C31">
        <v>0.05</v>
      </c>
      <c r="F31" t="s">
        <v>64</v>
      </c>
      <c r="G31">
        <f>1-C31</f>
        <v>0.95</v>
      </c>
    </row>
    <row r="32" spans="2:7">
      <c r="B32" t="s">
        <v>56</v>
      </c>
      <c r="C32">
        <f>_xlfn.CHISQ.INV(C31,F25)</f>
        <v>3.32511284306682</v>
      </c>
      <c r="F32" t="s">
        <v>57</v>
      </c>
      <c r="G32">
        <f>_xlfn.CHISQ.INV(G31,F25)</f>
        <v>16.9189776046204</v>
      </c>
    </row>
    <row r="34" spans="2:3">
      <c r="B34" t="s">
        <v>3</v>
      </c>
      <c r="C34">
        <f>F24*F27/G32</f>
        <v>0.409796235644871</v>
      </c>
    </row>
    <row r="35" spans="2:3">
      <c r="B35" t="s">
        <v>6</v>
      </c>
      <c r="C35">
        <f>F24*F27/C32</f>
        <v>2.08514226751432</v>
      </c>
    </row>
    <row r="37" ht="54" customHeight="1" spans="2:17">
      <c r="B37" s="3" t="s">
        <v>65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9" spans="2:3">
      <c r="B39" t="s">
        <v>4</v>
      </c>
      <c r="C39">
        <v>30</v>
      </c>
    </row>
    <row r="40" spans="2:3">
      <c r="B40" t="s">
        <v>28</v>
      </c>
      <c r="C40">
        <v>165</v>
      </c>
    </row>
    <row r="41" spans="2:3">
      <c r="B41" t="s">
        <v>38</v>
      </c>
      <c r="C41">
        <v>6</v>
      </c>
    </row>
    <row r="42" spans="2:3">
      <c r="B42" t="s">
        <v>9</v>
      </c>
      <c r="C42">
        <v>0.97</v>
      </c>
    </row>
    <row r="43" spans="2:3">
      <c r="B43" t="s">
        <v>40</v>
      </c>
      <c r="C43">
        <f>C39-1</f>
        <v>29</v>
      </c>
    </row>
    <row r="45" spans="2:7">
      <c r="B45" t="s">
        <v>61</v>
      </c>
      <c r="C45">
        <f>(1-C42)/2</f>
        <v>0.015</v>
      </c>
      <c r="F45" t="s">
        <v>64</v>
      </c>
      <c r="G45">
        <f>1-C45</f>
        <v>0.985</v>
      </c>
    </row>
    <row r="47" spans="2:7">
      <c r="B47" t="s">
        <v>56</v>
      </c>
      <c r="C47">
        <f>_xlfn.CHISQ.INV(C45,C43)</f>
        <v>15.0019183030223</v>
      </c>
      <c r="F47" t="s">
        <v>57</v>
      </c>
      <c r="G47">
        <f>_xlfn.CHISQ.INV(G45,C43)</f>
        <v>47.9147140389338</v>
      </c>
    </row>
    <row r="49" spans="2:7">
      <c r="B49" t="s">
        <v>66</v>
      </c>
      <c r="C49">
        <f>SQRT(C39*POWER(C41,2)/G47)</f>
        <v>4.74763614368909</v>
      </c>
      <c r="F49" t="s">
        <v>66</v>
      </c>
      <c r="G49">
        <f>SQRT(C39*POWER(C41,2)/C47)</f>
        <v>8.4847388482443</v>
      </c>
    </row>
    <row r="50" spans="2:6">
      <c r="B50" t="s">
        <v>3</v>
      </c>
      <c r="F50" t="s">
        <v>6</v>
      </c>
    </row>
  </sheetData>
  <mergeCells count="3">
    <mergeCell ref="B2:R2"/>
    <mergeCell ref="B17:Q17"/>
    <mergeCell ref="B37:Q3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59"/>
  <sheetViews>
    <sheetView tabSelected="1" topLeftCell="A29" workbookViewId="0">
      <selection activeCell="C60" sqref="C60"/>
    </sheetView>
  </sheetViews>
  <sheetFormatPr defaultColWidth="9.14285714285714" defaultRowHeight="15"/>
  <cols>
    <col min="3" max="3" width="14"/>
    <col min="7" max="7" width="12.8571428571429"/>
  </cols>
  <sheetData>
    <row r="2" spans="2:2">
      <c r="B2" t="s">
        <v>67</v>
      </c>
    </row>
    <row r="4" spans="2:2">
      <c r="B4" s="1" t="s">
        <v>68</v>
      </c>
    </row>
    <row r="6" spans="2:3">
      <c r="B6" t="s">
        <v>4</v>
      </c>
      <c r="C6">
        <v>500</v>
      </c>
    </row>
    <row r="7" spans="2:3">
      <c r="B7" t="s">
        <v>69</v>
      </c>
      <c r="C7">
        <v>12</v>
      </c>
    </row>
    <row r="9" spans="2:9">
      <c r="B9" t="s">
        <v>70</v>
      </c>
      <c r="C9">
        <f>12/500</f>
        <v>0.024</v>
      </c>
      <c r="E9" t="s">
        <v>9</v>
      </c>
      <c r="F9">
        <v>0.95</v>
      </c>
      <c r="H9" t="s">
        <v>71</v>
      </c>
      <c r="I9">
        <f>(1-F9)/2</f>
        <v>0.025</v>
      </c>
    </row>
    <row r="11" spans="2:7">
      <c r="B11" t="s">
        <v>31</v>
      </c>
      <c r="C11">
        <f>ABS(_xlfn.NORM.S.INV(I9))</f>
        <v>1.95996398454005</v>
      </c>
      <c r="E11" t="s">
        <v>72</v>
      </c>
      <c r="G11">
        <f>C11*SQRT(C9*(1-C9)/C6)</f>
        <v>0.013415090861857</v>
      </c>
    </row>
    <row r="13" spans="2:3">
      <c r="B13" t="s">
        <v>3</v>
      </c>
      <c r="C13">
        <f>C9-G11</f>
        <v>0.010584909138143</v>
      </c>
    </row>
    <row r="14" spans="2:3">
      <c r="B14" t="s">
        <v>6</v>
      </c>
      <c r="C14">
        <f>C9+G11</f>
        <v>0.037415090861857</v>
      </c>
    </row>
    <row r="16" spans="2:2">
      <c r="B16" s="2" t="s">
        <v>73</v>
      </c>
    </row>
    <row r="18" spans="2:3">
      <c r="B18" t="s">
        <v>74</v>
      </c>
      <c r="C18">
        <f>C14-C13</f>
        <v>0.0268301817237139</v>
      </c>
    </row>
    <row r="19" spans="2:3">
      <c r="B19" t="s">
        <v>74</v>
      </c>
      <c r="C19">
        <f>C18-0.2*C18</f>
        <v>0.0214641453789711</v>
      </c>
    </row>
    <row r="21" spans="2:3">
      <c r="B21" t="s">
        <v>4</v>
      </c>
      <c r="C21">
        <f>4*C11*C11*C9*(1-C9)/(C19*C19)</f>
        <v>781.25</v>
      </c>
    </row>
    <row r="23" ht="43" customHeight="1" spans="2:14">
      <c r="B23" s="3" t="s">
        <v>75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5" spans="2:2">
      <c r="B25" s="2" t="s">
        <v>76</v>
      </c>
    </row>
    <row r="27" spans="2:3">
      <c r="B27" t="s">
        <v>4</v>
      </c>
      <c r="C27">
        <v>500</v>
      </c>
    </row>
    <row r="28" spans="2:3">
      <c r="B28" t="s">
        <v>70</v>
      </c>
      <c r="C28">
        <f>175/C27</f>
        <v>0.35</v>
      </c>
    </row>
    <row r="29" spans="2:3">
      <c r="B29" t="s">
        <v>77</v>
      </c>
      <c r="C29">
        <f>1-C28</f>
        <v>0.65</v>
      </c>
    </row>
    <row r="31" spans="2:3">
      <c r="B31" t="s">
        <v>9</v>
      </c>
      <c r="C31">
        <v>0.95</v>
      </c>
    </row>
    <row r="32" spans="2:3">
      <c r="B32" t="s">
        <v>78</v>
      </c>
      <c r="C32">
        <f>(1-C31)/2</f>
        <v>0.025</v>
      </c>
    </row>
    <row r="33" spans="2:3">
      <c r="B33" t="s">
        <v>31</v>
      </c>
      <c r="C33">
        <f>ABS(_xlfn.NORM.S.INV(C32))</f>
        <v>1.95996398454005</v>
      </c>
    </row>
    <row r="35" spans="2:3">
      <c r="B35" t="s">
        <v>21</v>
      </c>
      <c r="C35">
        <f>C33*SQRT(C28*C29/C27)</f>
        <v>0.0418074606190788</v>
      </c>
    </row>
    <row r="37" spans="2:3">
      <c r="B37" t="s">
        <v>3</v>
      </c>
      <c r="C37">
        <f>C28-C35</f>
        <v>0.308192539380921</v>
      </c>
    </row>
    <row r="38" spans="2:3">
      <c r="B38" t="s">
        <v>6</v>
      </c>
      <c r="C38">
        <f>C28+C35</f>
        <v>0.391807460619079</v>
      </c>
    </row>
    <row r="40" spans="2:2">
      <c r="B40" t="s">
        <v>79</v>
      </c>
    </row>
    <row r="42" spans="2:3">
      <c r="B42" t="s">
        <v>21</v>
      </c>
      <c r="C42">
        <v>0.02</v>
      </c>
    </row>
    <row r="44" spans="2:3">
      <c r="B44" t="s">
        <v>4</v>
      </c>
      <c r="C44">
        <f>C33*C33*C28*C29/(C42*C42)</f>
        <v>2184.82970426978</v>
      </c>
    </row>
    <row r="46" ht="68" customHeight="1" spans="2:16">
      <c r="B46" s="3" t="s">
        <v>80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8" spans="2:3">
      <c r="B48" t="s">
        <v>4</v>
      </c>
      <c r="C48">
        <v>200</v>
      </c>
    </row>
    <row r="49" spans="2:3">
      <c r="B49" t="s">
        <v>70</v>
      </c>
      <c r="C49">
        <f>90/200</f>
        <v>0.45</v>
      </c>
    </row>
    <row r="50" spans="2:3">
      <c r="B50" t="s">
        <v>9</v>
      </c>
      <c r="C50">
        <v>0.9</v>
      </c>
    </row>
    <row r="51" spans="2:3">
      <c r="B51" t="s">
        <v>81</v>
      </c>
      <c r="C51">
        <f>1-C49</f>
        <v>0.55</v>
      </c>
    </row>
    <row r="52" spans="2:3">
      <c r="B52" t="s">
        <v>78</v>
      </c>
      <c r="C52">
        <f>(1-C50)/2</f>
        <v>0.05</v>
      </c>
    </row>
    <row r="54" spans="2:3">
      <c r="B54" t="s">
        <v>31</v>
      </c>
      <c r="C54">
        <f>ABS(_xlfn.NORM.S.INV(C52))</f>
        <v>1.64485362695147</v>
      </c>
    </row>
    <row r="56" spans="2:3">
      <c r="B56" t="s">
        <v>21</v>
      </c>
      <c r="C56">
        <f>C54*SQRT(C49*C51/C48)</f>
        <v>0.0578628553084194</v>
      </c>
    </row>
    <row r="58" spans="2:3">
      <c r="B58" t="s">
        <v>3</v>
      </c>
      <c r="C58">
        <f>C49-C56</f>
        <v>0.392137144691581</v>
      </c>
    </row>
    <row r="59" spans="2:3">
      <c r="B59" t="s">
        <v>6</v>
      </c>
      <c r="C59">
        <f>C49+C56</f>
        <v>0.507862855308419</v>
      </c>
    </row>
  </sheetData>
  <mergeCells count="2">
    <mergeCell ref="B23:N23"/>
    <mergeCell ref="B46:P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Hoja2</vt:lpstr>
      <vt:lpstr>Hoja3</vt:lpstr>
      <vt:lpstr>Hoja4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Oscar</cp:lastModifiedBy>
  <dcterms:created xsi:type="dcterms:W3CDTF">2024-06-14T11:16:21Z</dcterms:created>
  <dcterms:modified xsi:type="dcterms:W3CDTF">2024-06-14T15:40:16Z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3082-12.2.0.17119</vt:lpwstr>
  </property>
  <property fmtid="{D5CDD505-2E9C-101B-9397-08002B2CF9AE}" pid="3" name="ICV">
    <vt:lpwstr>15E11B2C577E4583BAA5CC2D06498E98_12</vt:lpwstr>
  </property>
</Properties>
</file>