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codeName="DieseArbeitsmappe"/>
  <mc:AlternateContent xmlns:mc="http://schemas.openxmlformats.org/markup-compatibility/2006">
    <mc:Choice Requires="x15">
      <x15ac:absPath xmlns:x15ac="http://schemas.microsoft.com/office/spreadsheetml/2010/11/ac" url="https://d.docs.live.net/ba72d07ef56b14f8/Universität/HS2017/Banking and Finance I/Einzelaufgabe I/"/>
    </mc:Choice>
  </mc:AlternateContent>
  <xr:revisionPtr revIDLastSave="139" documentId="D554DB112B8CA448956A02C8F7099F373EF78AF0" xr6:coauthVersionLast="23" xr6:coauthVersionMax="23" xr10:uidLastSave="{221B6AC5-ED53-44F2-A19D-8F8335F6EA96}"/>
  <bookViews>
    <workbookView xWindow="0" yWindow="0" windowWidth="20505" windowHeight="10973" tabRatio="813" activeTab="2" xr2:uid="{00000000-000D-0000-FFFF-FFFF00000000}"/>
  </bookViews>
  <sheets>
    <sheet name="Einleitung" sheetId="21" r:id="rId1"/>
    <sheet name="Aufgabe 1" sheetId="31" r:id="rId2"/>
    <sheet name="Aufgabe 2" sheetId="32" r:id="rId3"/>
    <sheet name="Hide" sheetId="7" state="hidden" r:id="rId4"/>
    <sheet name="Aufgabe 3" sheetId="35" r:id="rId5"/>
    <sheet name="Notizen" sheetId="12" r:id="rId6"/>
  </sheets>
  <externalReferences>
    <externalReference r:id="rId7"/>
    <externalReference r:id="rId8"/>
    <externalReference r:id="rId9"/>
    <externalReference r:id="rId10"/>
    <externalReference r:id="rId11"/>
  </externalReferences>
  <definedNames>
    <definedName name="auf">[1]Notizen!$A$4</definedName>
    <definedName name="Aufgabe">[1]Hide!$H$2:$H$4</definedName>
    <definedName name="aufgabe12">[1]Hide!$B$2:$B$3</definedName>
    <definedName name="Auswahl1" localSheetId="1">[2]Hide!$B$2:$B$3</definedName>
    <definedName name="Auswahl1" localSheetId="4">[3]Hide!$B$2:$B$3</definedName>
    <definedName name="Auswahl1" localSheetId="0">[4]Hide!$B$2:$B$3</definedName>
    <definedName name="Auswahl1">Hide!$B$2:$B$3</definedName>
    <definedName name="Auswahl2" localSheetId="1">[2]Hide!$D$2:$D$5</definedName>
    <definedName name="Auswahl2" localSheetId="4">[3]Hide!$D$2:$D$5</definedName>
    <definedName name="Auswahl2" localSheetId="0">[4]Hide!$D$2:$D$5</definedName>
    <definedName name="Auswahl2">Hide!$D$2:$D$5</definedName>
    <definedName name="Auswahl3" localSheetId="1">[2]Hide!$F$2:$F$5</definedName>
    <definedName name="Auswahl3" localSheetId="4">[3]Hide!$F$2:$F$5</definedName>
    <definedName name="Auswahl3" localSheetId="0">[4]Hide!$F$2:$F$5</definedName>
    <definedName name="Auswahl3">Hide!$F$2:$F$5</definedName>
    <definedName name="Auswahl4" localSheetId="1">[2]Hide!$H$2:$H$4</definedName>
    <definedName name="Auswahl4" localSheetId="4">[3]Hide!$H$2:$H$4</definedName>
    <definedName name="Auswahl4" localSheetId="0">[4]Hide!$H$2:$H$4</definedName>
    <definedName name="Auswahl4">Hide!$H$2:$H$4</definedName>
    <definedName name="Auswahl5" localSheetId="1">[2]Hide!$J$2:$J$5</definedName>
    <definedName name="Auswahl5" localSheetId="4">[3]Hide!$J$2:$J$5</definedName>
    <definedName name="Auswahl5" localSheetId="0">[4]Hide!$J$2:$J$5</definedName>
    <definedName name="Auswahl5">Hide!$J$2:$J$5</definedName>
    <definedName name="Auswahl6">Hide!$L$2:$L$4</definedName>
    <definedName name="dd" localSheetId="4">[3]Hide!$B$5:$B$6</definedName>
    <definedName name="dd" localSheetId="0">[4]Hide!$B$5:$B$6</definedName>
    <definedName name="dd">Hide!$B$5:$B$6</definedName>
    <definedName name="dk" localSheetId="1">#REF!</definedName>
    <definedName name="dk" localSheetId="2">#REF!</definedName>
    <definedName name="dk" localSheetId="4">#REF!</definedName>
    <definedName name="dk">#REF!</definedName>
    <definedName name="Drop_Down">Hide!$A$1:$C$3</definedName>
    <definedName name="_xlnm.Print_Area" localSheetId="1">'Aufgabe 1'!$B$2:$M$86</definedName>
    <definedName name="_xlnm.Print_Area" localSheetId="2">'Aufgabe 2'!$A$1:$M$130</definedName>
    <definedName name="_xlnm.Print_Area" localSheetId="4">'Aufgabe 3'!$A$1:$L$146</definedName>
    <definedName name="_xlnm.Print_Area" localSheetId="0">Einleitung!$B$1:$O$51</definedName>
    <definedName name="_xlnm.Print_Area" localSheetId="5">Notizen!$A$1:$J$56</definedName>
    <definedName name="ek">[5]Notizen!$A$2:$A$3</definedName>
    <definedName name="hallo">[1]Hide!$F$2:$F$5</definedName>
    <definedName name="Keine_Maschine_kaufen" localSheetId="4">'Aufgabe 3'!$D$62</definedName>
    <definedName name="Keine_Maschine_kaufen" localSheetId="0">#REF!</definedName>
    <definedName name="Keine_Maschine_kaufen">#REF!</definedName>
    <definedName name="Zahlen">Hide!$A$1:$A$3</definedName>
  </definedNames>
  <calcPr calcId="171027"/>
</workbook>
</file>

<file path=xl/calcChain.xml><?xml version="1.0" encoding="utf-8"?>
<calcChain xmlns="http://schemas.openxmlformats.org/spreadsheetml/2006/main">
  <c r="E123" i="32" l="1"/>
  <c r="E121" i="32"/>
  <c r="E119" i="32"/>
  <c r="E117" i="32"/>
  <c r="E108" i="32"/>
  <c r="E96" i="32"/>
  <c r="E88" i="32"/>
  <c r="E78" i="32"/>
  <c r="E69" i="32"/>
  <c r="E65" i="32"/>
  <c r="E64" i="32"/>
  <c r="E55" i="32"/>
  <c r="E46" i="32"/>
  <c r="E41" i="32"/>
  <c r="E36" i="32"/>
  <c r="F36" i="32"/>
  <c r="G36" i="32"/>
  <c r="H36" i="32"/>
  <c r="I36" i="32"/>
  <c r="E35" i="32"/>
  <c r="F35" i="32"/>
  <c r="G35" i="32"/>
  <c r="H35" i="32"/>
  <c r="I35" i="32"/>
  <c r="E26" i="32"/>
  <c r="E18" i="32"/>
  <c r="F76" i="31"/>
  <c r="G77" i="31"/>
  <c r="F77" i="31"/>
  <c r="G75" i="31"/>
  <c r="F75" i="31"/>
  <c r="G76" i="31"/>
  <c r="G64" i="31"/>
  <c r="F64" i="31"/>
  <c r="G63" i="31"/>
  <c r="F63" i="31"/>
  <c r="G62" i="31"/>
  <c r="F62" i="31"/>
  <c r="F50" i="31"/>
  <c r="F52" i="31" s="1"/>
  <c r="G50" i="31"/>
  <c r="G52" i="31" s="1"/>
  <c r="G51" i="31"/>
  <c r="F51" i="31"/>
  <c r="F38" i="31"/>
  <c r="G40" i="31"/>
  <c r="G37" i="31"/>
  <c r="F40" i="31"/>
  <c r="F37" i="31"/>
  <c r="G38" i="31"/>
  <c r="G39" i="31"/>
  <c r="F39" i="31"/>
  <c r="C160" i="35" l="1"/>
  <c r="C156" i="35"/>
  <c r="F130" i="35"/>
  <c r="I111" i="35"/>
  <c r="H111" i="35"/>
  <c r="G111" i="35"/>
  <c r="F111" i="35"/>
  <c r="E111" i="35"/>
  <c r="I110" i="35"/>
  <c r="H110" i="35"/>
  <c r="E130" i="35" s="1"/>
  <c r="G110" i="35"/>
  <c r="F110" i="35"/>
  <c r="E110" i="35"/>
  <c r="K56" i="35"/>
  <c r="J56" i="35"/>
  <c r="I56" i="35"/>
  <c r="H56" i="35"/>
  <c r="G56" i="35"/>
  <c r="F56" i="35"/>
  <c r="E56" i="35"/>
  <c r="K48" i="35"/>
  <c r="J48" i="35"/>
  <c r="I48" i="35"/>
  <c r="H48" i="35"/>
  <c r="G48" i="35"/>
  <c r="F48" i="35"/>
  <c r="E48" i="35"/>
  <c r="K40" i="35"/>
  <c r="J40" i="35"/>
  <c r="I40" i="35"/>
  <c r="H40" i="35"/>
  <c r="G40" i="35"/>
  <c r="F40" i="35"/>
  <c r="E13" i="32" l="1"/>
</calcChain>
</file>

<file path=xl/sharedStrings.xml><?xml version="1.0" encoding="utf-8"?>
<sst xmlns="http://schemas.openxmlformats.org/spreadsheetml/2006/main" count="287" uniqueCount="189">
  <si>
    <t>Einleitung:</t>
  </si>
  <si>
    <t>Gegeben:</t>
  </si>
  <si>
    <t>Hinweis:</t>
  </si>
  <si>
    <t>Aufgabe:</t>
  </si>
  <si>
    <t>PV =</t>
  </si>
  <si>
    <t>FV =</t>
  </si>
  <si>
    <t>Kontostand heute</t>
  </si>
  <si>
    <t>Kontostand bei Eröffnung</t>
  </si>
  <si>
    <t>Cash-flows:</t>
  </si>
  <si>
    <t xml:space="preserve">FV = </t>
  </si>
  <si>
    <t>Time Value of Money</t>
  </si>
  <si>
    <t>Modell Standard</t>
  </si>
  <si>
    <t>PV</t>
  </si>
  <si>
    <t>NPV</t>
  </si>
  <si>
    <t>Diskontierungsfaktor</t>
  </si>
  <si>
    <t>Modell Ultra kaufen</t>
  </si>
  <si>
    <t>Modell Ultra</t>
  </si>
  <si>
    <t>WACC (gegeben):</t>
  </si>
  <si>
    <t>WACC =</t>
  </si>
  <si>
    <t>6% und 7%</t>
  </si>
  <si>
    <t>7% und 8%</t>
  </si>
  <si>
    <t xml:space="preserve">8% und 9% </t>
  </si>
  <si>
    <t>positiv.</t>
  </si>
  <si>
    <t>negativ.</t>
  </si>
  <si>
    <t>gleich dem WACC.</t>
  </si>
  <si>
    <t>kleiner als der WACC.</t>
  </si>
  <si>
    <t xml:space="preserve">grösser als der WACC. </t>
  </si>
  <si>
    <t>Rentenbarwertfaktor</t>
  </si>
  <si>
    <t>Annuität</t>
  </si>
  <si>
    <t>grösser als der WACC.</t>
  </si>
  <si>
    <t xml:space="preserve">a) Ist die Annuität kleiner als 0, so ist die IRR </t>
  </si>
  <si>
    <t xml:space="preserve">b) Ist die Annuität grösser als 0, so ist die IRR </t>
  </si>
  <si>
    <t xml:space="preserve">c) Ist die Annuität gerade 0, so ist die IRR </t>
  </si>
  <si>
    <t>Vorname</t>
  </si>
  <si>
    <t>Name</t>
  </si>
  <si>
    <t>Matrikelnummer</t>
  </si>
  <si>
    <t>Farben:</t>
  </si>
  <si>
    <t>WACC (gegeben) =</t>
  </si>
  <si>
    <t>Keine Maschine kaufen</t>
  </si>
  <si>
    <t>Cash-flow Jahr 1</t>
  </si>
  <si>
    <t>Cash-flow Jahr 2</t>
  </si>
  <si>
    <t>Cash-flow Jahr 3</t>
  </si>
  <si>
    <t>Cash-flow Jahr 4</t>
  </si>
  <si>
    <t>Cash-flow Jahr 5</t>
  </si>
  <si>
    <t>Preis</t>
  </si>
  <si>
    <t>t (in Jahren) =</t>
  </si>
  <si>
    <t>Zinssatz (i) p.a.:</t>
  </si>
  <si>
    <t>Cash-flows (auf Jahresende):</t>
  </si>
  <si>
    <t>Zinssatz (R) p.a.:</t>
  </si>
  <si>
    <t>Rentenbarwertfaktor =</t>
  </si>
  <si>
    <t>Ende der Aufgabe 1</t>
  </si>
  <si>
    <t>Abgabe:</t>
  </si>
  <si>
    <t>Cash-flows</t>
  </si>
  <si>
    <t>Abgezinste Cash-flows</t>
  </si>
  <si>
    <t>Aufgezinste Cash-flows</t>
  </si>
  <si>
    <t>Ende der Aufgabe 2</t>
  </si>
  <si>
    <t xml:space="preserve">effektiver Zinssatz (i) p.a. = </t>
  </si>
  <si>
    <t xml:space="preserve">Zinssatz (i) p.a.: </t>
  </si>
  <si>
    <t xml:space="preserve">Preis </t>
  </si>
  <si>
    <t>Weiterbildungskosten</t>
  </si>
  <si>
    <t>Benzinkosten</t>
  </si>
  <si>
    <t xml:space="preserve">Zusätzliche Einnahmen </t>
  </si>
  <si>
    <t xml:space="preserve">t (in Jahren) </t>
  </si>
  <si>
    <t>Modell Normal</t>
  </si>
  <si>
    <t>Jahr 0</t>
  </si>
  <si>
    <t>Jahr 1</t>
  </si>
  <si>
    <t>Jahr 2</t>
  </si>
  <si>
    <t>Jahr 3</t>
  </si>
  <si>
    <t>Jahr 4</t>
  </si>
  <si>
    <t>Jahr 5</t>
  </si>
  <si>
    <t>Jahr 6</t>
  </si>
  <si>
    <t xml:space="preserve">Berechne in einem ersten Schritt die prognostizierten Cash-flows der beiden Modelle. </t>
  </si>
  <si>
    <t>Modell Öko</t>
  </si>
  <si>
    <t xml:space="preserve">Modell Normal </t>
  </si>
  <si>
    <t>WACC = 6%</t>
  </si>
  <si>
    <t>WACC = 7%</t>
  </si>
  <si>
    <t>WACC = 8%</t>
  </si>
  <si>
    <t>WACC = 9%</t>
  </si>
  <si>
    <t>Normal</t>
  </si>
  <si>
    <t>Öko</t>
  </si>
  <si>
    <t xml:space="preserve">c) Wenn der NPV eines Projektes gerade 0 ist, so ist die IRR </t>
  </si>
  <si>
    <t>Modell Standard kaufen</t>
  </si>
  <si>
    <t>© Institut für Banking und Finance, Universität Zürich</t>
  </si>
  <si>
    <t>Modell Superplus</t>
  </si>
  <si>
    <t>Modell Superplus kaufen</t>
  </si>
  <si>
    <t>WACC = 10%</t>
  </si>
  <si>
    <t xml:space="preserve">9% und 10% </t>
  </si>
  <si>
    <t>Berechne den Kapitalkostensatz (WACC) für die Dido AG.</t>
  </si>
  <si>
    <t>a) Nimm nun an, dass die Dido AG nur das Modell Standard zur Auswahl hat. Was sollte sie tun? Wähle eine Alternative aus dem Drop-down-Menü aus!</t>
  </si>
  <si>
    <t>b) Für welche der drei Alternativen sollte sich die Firma entscheiden? Wähle eine Alternative aus dem Drop-down-Menü aus!</t>
  </si>
  <si>
    <t>(negativer Wert)</t>
  </si>
  <si>
    <t>(positiver Wert)</t>
  </si>
  <si>
    <t>Ausgangslage:</t>
  </si>
  <si>
    <t>vor Ort die jeweilige Waschmaschine auszuprobieren und um sich detaillierte Informationen zu beschaffen.</t>
  </si>
  <si>
    <t>Allgemeine Angaben</t>
  </si>
  <si>
    <t>Einheiten</t>
  </si>
  <si>
    <t>Standardmodell</t>
  </si>
  <si>
    <t>Reisekosten zu den Herstellern</t>
  </si>
  <si>
    <t>CHF</t>
  </si>
  <si>
    <t>Anschaffungskosten</t>
  </si>
  <si>
    <t>Liquidationswert</t>
  </si>
  <si>
    <t>Nutzungsdauer</t>
  </si>
  <si>
    <t>Jahre</t>
  </si>
  <si>
    <t>Materialkosten</t>
  </si>
  <si>
    <t>CHF/Waschgang</t>
  </si>
  <si>
    <t>Lohnkosten</t>
  </si>
  <si>
    <t>CHF/Monat</t>
  </si>
  <si>
    <t>Waschgänge/Tag</t>
  </si>
  <si>
    <t>Aufgabe 1.1: Kostenvergleichsrechnung</t>
  </si>
  <si>
    <t>Einheit</t>
  </si>
  <si>
    <t>Betriebskosten pro Jahr</t>
  </si>
  <si>
    <t>CHF/Jahr</t>
  </si>
  <si>
    <t>Abschreibungen pro Jahr</t>
  </si>
  <si>
    <t>Zinskosten pro Jahr</t>
  </si>
  <si>
    <t>Gesamtkosten pro Jahr</t>
  </si>
  <si>
    <t>Aufgabe 1.2: Gewinnvergleichsrechnung</t>
  </si>
  <si>
    <t>Aufgabe 1.3: Rentabilitätsrechnung</t>
  </si>
  <si>
    <t>Gewinn vor Zinsen</t>
  </si>
  <si>
    <t>Ø eingesetztes Kapital</t>
  </si>
  <si>
    <t>Rentabilität</t>
  </si>
  <si>
    <t>%</t>
  </si>
  <si>
    <t>Aufgabe 1.4: Amortisationsdauer</t>
  </si>
  <si>
    <t>Investitionssumme</t>
  </si>
  <si>
    <t>Amortisationsdauer</t>
  </si>
  <si>
    <t>Standard</t>
  </si>
  <si>
    <t>Aufgabe 2.1</t>
  </si>
  <si>
    <t>Aufgabe 2.2</t>
  </si>
  <si>
    <t>Aufgabe 2.3</t>
  </si>
  <si>
    <t>Aufgabe 2.4</t>
  </si>
  <si>
    <t>Aufgabe 2.5</t>
  </si>
  <si>
    <t>Aufgabe 2.6</t>
  </si>
  <si>
    <t>Aufgabe 2.7</t>
  </si>
  <si>
    <t>Aufgabe 2.8</t>
  </si>
  <si>
    <t>Aufgabe 2.9</t>
  </si>
  <si>
    <t>Aufgabe 2.10</t>
  </si>
  <si>
    <t>Musterlösung Aufgabe 2</t>
  </si>
  <si>
    <t xml:space="preserve">Aufgabe 3.1: WACC </t>
  </si>
  <si>
    <t>Aufgabe 3.2: NPV</t>
  </si>
  <si>
    <t>Aufgabe 3: Ausgangslage 2</t>
  </si>
  <si>
    <t>Aufgabe 3.3: Cash-flows</t>
  </si>
  <si>
    <t xml:space="preserve">Aufgabe 3.4: NPV und IRR </t>
  </si>
  <si>
    <t>Aufgabe 3.5: Annuitätenmethode</t>
  </si>
  <si>
    <t>Fahre nun mit der Bearbeitung der Arbeitsmappe "Aufgabe 3" fort.</t>
  </si>
  <si>
    <t>Ende der Aufgabe 3</t>
  </si>
  <si>
    <t>Cash Flow vor Zinsen</t>
  </si>
  <si>
    <t>Cash-flow Jahr 6</t>
  </si>
  <si>
    <t>(Berechne den Cash Flow vor Zinsen nach der direkten Methode.)</t>
  </si>
  <si>
    <t>Fahre nun mit der Bearbeitung der Arbeitsmappe "Aufgabe 2" fort.</t>
  </si>
  <si>
    <t>Aufgabe 1 besteht aus 4 Teilaufgaben (1.1 - 1.4). 
In dieser Aufgabe werden die gelben Zellen (also auch deine Angaben in den Dropdownmenüs) bewertet.</t>
  </si>
  <si>
    <t>Aufgabe 2 besteht aus 10 Teilaufgaben (2.1 - 2.10).</t>
  </si>
  <si>
    <t>Musterlösung: Aufgabe 3: Ausgangslage 1</t>
  </si>
  <si>
    <t>Anzahl mögliche Waschgänge</t>
  </si>
  <si>
    <t>Durchschnittlicher Ertrag</t>
  </si>
  <si>
    <t>Musterlösung: Aufgabe 1</t>
  </si>
  <si>
    <t>Gesamtertrag (Betriebseinnahmen pro Jahr)</t>
  </si>
  <si>
    <t>Gewinn pro Jahr</t>
  </si>
  <si>
    <t>Das grössere Profimodell "BearWash" bietet mehr Volumen und dadurch lässt sich ein grösserer Ertrag pro Waschgang erwirtschaften.</t>
  </si>
  <si>
    <t>BearWash</t>
  </si>
  <si>
    <t>Du erhältst in 15 Jahren 25'000 CHF. Was ist der Present Value dieser 25'000 CHF?</t>
  </si>
  <si>
    <t xml:space="preserve">und daher ist der NPV bei einem WACC von 9% </t>
  </si>
  <si>
    <t>Identifier:</t>
  </si>
  <si>
    <t xml:space="preserve">Sina, stolze Inhaberin der Textilreinigungsfirma „Clean-Tex“ in Winterthur, muss aufgrund der hohen Nachfrage eine neue Waschmaschine kaufen. In der </t>
  </si>
  <si>
    <t xml:space="preserve">engeren Auswahl steht neben dem Standardmodell auch das Profimodell „BearWash“. Sina hat letzte Woche die beiden Herstellungsfirmen besucht, um </t>
  </si>
  <si>
    <t>Für welche Waschmaschine entscheidet sich Sina bei einer Kostenvergleichsrechnung?</t>
  </si>
  <si>
    <t>Für welche Waschmaschine entscheidet sich Sina bei einer Gewinnvergleichsrechnung?</t>
  </si>
  <si>
    <t>Für welche Waschmaschine entscheidet sich Sina bei einer Rentabilitätsrechnung?</t>
  </si>
  <si>
    <t>Für welche Waschmaschine entscheidet sich Sina bei der Berechnung der Amortisationsdauer?</t>
  </si>
  <si>
    <t>Nach Kostenvergleichsrechnung wählt Sina das Modell:</t>
  </si>
  <si>
    <t>Nach Gewinnvergleichsrechnung wählt Sina das Modell:</t>
  </si>
  <si>
    <t>Nach Rentabilitätsrechnung wählt Sina das Modell:</t>
  </si>
  <si>
    <t>Nach Amortisationsdauer wählt Sina das Modell:</t>
  </si>
  <si>
    <t xml:space="preserve">monatlicher Zinssatz (R) p.a. = </t>
  </si>
  <si>
    <t>Der Fremdkapitalkostensatz beträgt 4%, die geforderte Rendite der Eigenkapitalgeber beträgt 12%.</t>
  </si>
  <si>
    <t xml:space="preserve">a) Die IRR des Modells "Normal" liegt zwischen </t>
  </si>
  <si>
    <t xml:space="preserve">b) Die IRR des Modells "Öko" liegt zwischen </t>
  </si>
  <si>
    <t>Das Finanzierungsverhältnis der Dido AG beträgt 1:1.</t>
  </si>
  <si>
    <t>Bsp. 17-345-678</t>
  </si>
  <si>
    <t>Wenn du fertig bist, lade das Excel im OLAT hoch. Spätester Abgabetermin ist der Montag 30. Oktober 2017 12.00 Uhr.</t>
  </si>
  <si>
    <t>Statische Investitionsrechenverfahren</t>
  </si>
  <si>
    <t>Dynamische Investitionsrechenverfahren</t>
  </si>
  <si>
    <t xml:space="preserve">stetiger Zinssatz (   ) p.a. = </t>
  </si>
  <si>
    <t>Der aktuelle Zinssatz pro Jahr beträgt 4.0% p.a. Das Unternehmen ist 360 Tage im Jahr geöffnet.</t>
  </si>
  <si>
    <t>Vorlesung Banking and Finance I HS 2017: Einzelaufgabe 1</t>
  </si>
  <si>
    <t>16c7510dc1</t>
  </si>
  <si>
    <t>1cd0157c61</t>
  </si>
  <si>
    <t>Basil</t>
  </si>
  <si>
    <t>Fuchs</t>
  </si>
  <si>
    <t>16-721-110</t>
  </si>
  <si>
    <t>sunk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</si>
</sst>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Red]\-&quot;£&quot;#,##0.00"/>
    <numFmt numFmtId="164" formatCode="&quot;Fr.&quot;#,##0.00_);[Red]\(&quot;Fr.&quot;#,##0.00\)"/>
    <numFmt numFmtId="165" formatCode="_(* #,##0_);_(* \(#,##0\);_(* &quot;-&quot;_);_(@_)"/>
    <numFmt numFmtId="166" formatCode="_(* #,##0.00_);_(* \(#,##0.00\);_(* &quot;-&quot;??_);_(@_)"/>
    <numFmt numFmtId="167" formatCode="0.0"/>
    <numFmt numFmtId="168" formatCode="_-* #,##0.00\ [$€-1]_-;\-* #,##0.00\ [$€-1]_-;_-* &quot;-&quot;??\ [$€-1]_-"/>
    <numFmt numFmtId="169" formatCode="0.0%"/>
    <numFmt numFmtId="170" formatCode="0.0000"/>
    <numFmt numFmtId="171" formatCode="_ * #,##0.0_ ;_ * \-#,##0.0_ ;_ * &quot;-&quot;??_ ;_ @_ "/>
    <numFmt numFmtId="172" formatCode="_ * #,##0_ ;_ * \-#,##0_ ;_ * &quot;-&quot;??_ ;_ @_ "/>
  </numFmts>
  <fonts count="25" x14ac:knownFonts="1">
    <font>
      <sz val="10"/>
      <name val="Arial"/>
    </font>
    <font>
      <sz val="11"/>
      <color indexed="8"/>
      <name val="Calibri"/>
      <family val="2"/>
    </font>
    <font>
      <sz val="10"/>
      <name val="Arial"/>
      <family val="2"/>
    </font>
    <font>
      <sz val="11"/>
      <name val="Arial"/>
      <family val="2"/>
    </font>
    <font>
      <b/>
      <sz val="11"/>
      <name val="Arial"/>
      <family val="2"/>
    </font>
    <font>
      <sz val="8"/>
      <name val="Arial"/>
      <family val="2"/>
    </font>
    <font>
      <sz val="16"/>
      <name val="Arial"/>
      <family val="2"/>
    </font>
    <font>
      <b/>
      <sz val="11"/>
      <color indexed="9"/>
      <name val="Arial"/>
      <family val="2"/>
    </font>
    <font>
      <sz val="10"/>
      <name val="Tahoma"/>
      <family val="2"/>
    </font>
    <font>
      <b/>
      <sz val="10"/>
      <name val="Tahoma"/>
      <family val="2"/>
    </font>
    <font>
      <sz val="11"/>
      <color indexed="10"/>
      <name val="Arial"/>
      <family val="2"/>
    </font>
    <font>
      <sz val="11"/>
      <name val="Arial"/>
      <family val="2"/>
    </font>
    <font>
      <sz val="10"/>
      <name val="Arial"/>
      <family val="2"/>
    </font>
    <font>
      <i/>
      <sz val="11"/>
      <name val="Arial"/>
      <family val="2"/>
    </font>
    <font>
      <sz val="11"/>
      <color indexed="8"/>
      <name val="Calibri"/>
      <family val="2"/>
    </font>
    <font>
      <b/>
      <sz val="28"/>
      <name val="Arial"/>
      <family val="2"/>
    </font>
    <font>
      <sz val="11"/>
      <color theme="1"/>
      <name val="Calibri"/>
      <family val="2"/>
      <scheme val="minor"/>
    </font>
    <font>
      <sz val="11"/>
      <color rgb="FF000000"/>
      <name val="Arial"/>
      <family val="2"/>
    </font>
    <font>
      <b/>
      <sz val="11"/>
      <color rgb="FF000000"/>
      <name val="Arial"/>
      <family val="2"/>
    </font>
    <font>
      <sz val="11"/>
      <color indexed="8"/>
      <name val="Arial"/>
      <family val="2"/>
    </font>
    <font>
      <sz val="10"/>
      <name val="Arial"/>
      <family val="2"/>
    </font>
    <font>
      <b/>
      <sz val="16"/>
      <color theme="0"/>
      <name val="Arial"/>
      <family val="2"/>
    </font>
    <font>
      <sz val="16"/>
      <color theme="0"/>
      <name val="Arial"/>
      <family val="2"/>
    </font>
    <font>
      <sz val="11"/>
      <color theme="0"/>
      <name val="Arial"/>
      <family val="2"/>
    </font>
    <font>
      <b/>
      <sz val="11"/>
      <color theme="0"/>
      <name val="Arial"/>
      <family val="2"/>
    </font>
  </fonts>
  <fills count="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85"/>
        <bgColor indexed="64"/>
      </patternFill>
    </fill>
    <fill>
      <patternFill patternType="solid">
        <fgColor theme="9" tint="0.59999389629810485"/>
        <bgColor indexed="64"/>
      </patternFill>
    </fill>
    <fill>
      <patternFill patternType="solid">
        <fgColor rgb="FFFFFF99"/>
        <bgColor indexed="64"/>
      </patternFill>
    </fill>
    <fill>
      <patternFill patternType="solid">
        <fgColor rgb="FF70007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rgb="FF700076"/>
      </bottom>
      <diagonal/>
    </border>
    <border>
      <left style="medium">
        <color rgb="FF700076"/>
      </left>
      <right/>
      <top style="medium">
        <color rgb="FF700076"/>
      </top>
      <bottom/>
      <diagonal/>
    </border>
    <border>
      <left/>
      <right/>
      <top style="medium">
        <color rgb="FF700076"/>
      </top>
      <bottom/>
      <diagonal/>
    </border>
    <border>
      <left/>
      <right style="medium">
        <color rgb="FF700076"/>
      </right>
      <top style="medium">
        <color rgb="FF700076"/>
      </top>
      <bottom/>
      <diagonal/>
    </border>
    <border>
      <left style="medium">
        <color rgb="FF700076"/>
      </left>
      <right/>
      <top/>
      <bottom/>
      <diagonal/>
    </border>
    <border>
      <left/>
      <right style="medium">
        <color rgb="FF700076"/>
      </right>
      <top/>
      <bottom/>
      <diagonal/>
    </border>
    <border>
      <left style="medium">
        <color rgb="FF700076"/>
      </left>
      <right/>
      <top/>
      <bottom style="medium">
        <color rgb="FF700076"/>
      </bottom>
      <diagonal/>
    </border>
    <border>
      <left/>
      <right style="medium">
        <color rgb="FF700076"/>
      </right>
      <top/>
      <bottom style="medium">
        <color rgb="FF700076"/>
      </bottom>
      <diagonal/>
    </border>
  </borders>
  <cellStyleXfs count="18">
    <xf numFmtId="0" fontId="0" fillId="0" borderId="0"/>
    <xf numFmtId="166" fontId="14" fillId="0" borderId="0" applyFont="0" applyFill="0" applyBorder="0" applyAlignment="0" applyProtection="0"/>
    <xf numFmtId="166" fontId="1" fillId="0" borderId="0" applyFont="0" applyFill="0" applyBorder="0" applyAlignment="0" applyProtection="0"/>
    <xf numFmtId="168" fontId="2" fillId="0" borderId="0" applyFont="0" applyFill="0" applyBorder="0" applyAlignment="0" applyProtection="0"/>
    <xf numFmtId="168" fontId="12" fillId="0" borderId="0" applyFont="0" applyFill="0" applyBorder="0" applyAlignment="0" applyProtection="0"/>
    <xf numFmtId="168" fontId="2" fillId="0" borderId="0" applyFont="0" applyFill="0" applyBorder="0" applyAlignment="0" applyProtection="0"/>
    <xf numFmtId="0" fontId="16" fillId="0" borderId="0"/>
    <xf numFmtId="0" fontId="12" fillId="0" borderId="0"/>
    <xf numFmtId="0" fontId="2" fillId="0" borderId="0"/>
    <xf numFmtId="0" fontId="2" fillId="0" borderId="0"/>
    <xf numFmtId="9" fontId="2"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2" fillId="0" borderId="0" applyFont="0" applyFill="0" applyBorder="0" applyAlignment="0" applyProtection="0"/>
    <xf numFmtId="0" fontId="2" fillId="0" borderId="0"/>
    <xf numFmtId="166" fontId="20" fillId="0" borderId="0" applyFont="0" applyFill="0" applyBorder="0" applyAlignment="0" applyProtection="0"/>
    <xf numFmtId="166" fontId="2" fillId="0" borderId="0" applyFont="0" applyFill="0" applyBorder="0" applyAlignment="0" applyProtection="0"/>
  </cellStyleXfs>
  <cellXfs count="259">
    <xf numFmtId="0" fontId="0" fillId="0" borderId="0" xfId="0"/>
    <xf numFmtId="0" fontId="3" fillId="0" borderId="0" xfId="0" applyFont="1" applyProtection="1">
      <protection hidden="1"/>
    </xf>
    <xf numFmtId="0" fontId="3" fillId="0" borderId="0" xfId="0" applyFont="1" applyBorder="1" applyProtection="1">
      <protection hidden="1"/>
    </xf>
    <xf numFmtId="0" fontId="3" fillId="2" borderId="0" xfId="0" applyFont="1" applyFill="1" applyBorder="1" applyProtection="1">
      <protection hidden="1"/>
    </xf>
    <xf numFmtId="0" fontId="4" fillId="2" borderId="0" xfId="0" applyFont="1" applyFill="1" applyBorder="1" applyProtection="1">
      <protection hidden="1"/>
    </xf>
    <xf numFmtId="0" fontId="3" fillId="0" borderId="0" xfId="0" applyFont="1" applyFill="1" applyBorder="1" applyProtection="1">
      <protection hidden="1"/>
    </xf>
    <xf numFmtId="0" fontId="3" fillId="0" borderId="0" xfId="0" applyFont="1" applyFill="1" applyProtection="1">
      <protection hidden="1"/>
    </xf>
    <xf numFmtId="0" fontId="6" fillId="0" borderId="0" xfId="0" applyFont="1" applyProtection="1">
      <protection hidden="1"/>
    </xf>
    <xf numFmtId="0" fontId="3" fillId="0" borderId="0" xfId="0" applyFont="1" applyFill="1" applyBorder="1" applyAlignment="1" applyProtection="1">
      <protection hidden="1"/>
    </xf>
    <xf numFmtId="0" fontId="7" fillId="0" borderId="0" xfId="0" applyFont="1" applyFill="1" applyBorder="1" applyAlignment="1" applyProtection="1">
      <alignment horizontal="center"/>
      <protection hidden="1"/>
    </xf>
    <xf numFmtId="0" fontId="3" fillId="0" borderId="1" xfId="0" applyFont="1" applyFill="1" applyBorder="1" applyProtection="1">
      <protection hidden="1"/>
    </xf>
    <xf numFmtId="0" fontId="4" fillId="0" borderId="0" xfId="0" applyFont="1" applyFill="1" applyBorder="1" applyProtection="1">
      <protection hidden="1"/>
    </xf>
    <xf numFmtId="0" fontId="3" fillId="0" borderId="0" xfId="0" applyFont="1" applyFill="1" applyBorder="1" applyProtection="1">
      <protection locked="0" hidden="1"/>
    </xf>
    <xf numFmtId="0" fontId="4" fillId="0" borderId="1" xfId="0" applyFont="1" applyFill="1" applyBorder="1" applyProtection="1">
      <protection hidden="1"/>
    </xf>
    <xf numFmtId="0" fontId="3" fillId="0" borderId="0" xfId="0" applyFont="1" applyFill="1" applyBorder="1" applyAlignment="1" applyProtection="1">
      <alignment vertical="top" wrapText="1"/>
      <protection hidden="1"/>
    </xf>
    <xf numFmtId="0" fontId="4" fillId="0" borderId="1" xfId="0" applyFont="1" applyFill="1" applyBorder="1" applyAlignment="1" applyProtection="1">
      <alignment horizontal="left"/>
      <protection hidden="1"/>
    </xf>
    <xf numFmtId="0" fontId="4" fillId="0" borderId="2" xfId="0" applyFont="1" applyFill="1" applyBorder="1" applyAlignment="1" applyProtection="1">
      <protection hidden="1"/>
    </xf>
    <xf numFmtId="0" fontId="3" fillId="0" borderId="0" xfId="0" applyFont="1" applyFill="1" applyBorder="1" applyAlignment="1" applyProtection="1">
      <alignment horizontal="left" vertical="top" wrapText="1"/>
      <protection hidden="1"/>
    </xf>
    <xf numFmtId="0" fontId="4" fillId="0" borderId="0" xfId="0" applyFont="1" applyFill="1" applyBorder="1" applyAlignment="1" applyProtection="1">
      <protection hidden="1"/>
    </xf>
    <xf numFmtId="0" fontId="8" fillId="0" borderId="0" xfId="0" applyFont="1" applyFill="1" applyBorder="1" applyAlignment="1" applyProtection="1">
      <alignment horizontal="left" vertical="top" wrapText="1"/>
      <protection hidden="1"/>
    </xf>
    <xf numFmtId="0" fontId="9" fillId="0" borderId="0" xfId="0" applyFont="1" applyFill="1" applyBorder="1" applyAlignment="1" applyProtection="1">
      <alignment horizontal="left" vertical="top" wrapText="1"/>
      <protection hidden="1"/>
    </xf>
    <xf numFmtId="0" fontId="9" fillId="0" borderId="0" xfId="0" applyFont="1" applyFill="1" applyBorder="1" applyAlignment="1" applyProtection="1">
      <alignment vertical="top" wrapText="1"/>
      <protection hidden="1"/>
    </xf>
    <xf numFmtId="49" fontId="3" fillId="0" borderId="0" xfId="0" applyNumberFormat="1" applyFont="1" applyFill="1" applyBorder="1" applyAlignment="1" applyProtection="1">
      <alignment horizontal="left" vertical="top"/>
      <protection hidden="1"/>
    </xf>
    <xf numFmtId="1" fontId="3" fillId="0" borderId="0" xfId="0" applyNumberFormat="1" applyFont="1" applyFill="1" applyBorder="1" applyAlignment="1" applyProtection="1">
      <alignment horizontal="left"/>
      <protection hidden="1"/>
    </xf>
    <xf numFmtId="0" fontId="4" fillId="0" borderId="0" xfId="0" applyFont="1" applyFill="1" applyBorder="1" applyAlignment="1" applyProtection="1">
      <alignment horizontal="left"/>
      <protection hidden="1"/>
    </xf>
    <xf numFmtId="169" fontId="3" fillId="0" borderId="0" xfId="0" applyNumberFormat="1" applyFont="1" applyFill="1" applyBorder="1" applyAlignment="1" applyProtection="1">
      <alignment horizontal="left"/>
      <protection hidden="1"/>
    </xf>
    <xf numFmtId="0" fontId="3" fillId="0" borderId="0" xfId="0" applyFont="1" applyFill="1" applyBorder="1" applyAlignment="1" applyProtection="1">
      <alignment vertical="top"/>
      <protection hidden="1"/>
    </xf>
    <xf numFmtId="0" fontId="4" fillId="0" borderId="3" xfId="0" applyFont="1" applyFill="1" applyBorder="1" applyProtection="1">
      <protection hidden="1"/>
    </xf>
    <xf numFmtId="2" fontId="3" fillId="0" borderId="0" xfId="0" applyNumberFormat="1" applyFont="1" applyFill="1" applyBorder="1" applyProtection="1">
      <protection hidden="1"/>
    </xf>
    <xf numFmtId="0" fontId="11" fillId="0" borderId="0" xfId="0" applyFont="1" applyFill="1" applyBorder="1" applyProtection="1">
      <protection hidden="1"/>
    </xf>
    <xf numFmtId="2" fontId="3" fillId="0" borderId="0" xfId="0" applyNumberFormat="1" applyFont="1" applyFill="1" applyBorder="1" applyAlignment="1" applyProtection="1">
      <alignment horizontal="right"/>
      <protection hidden="1"/>
    </xf>
    <xf numFmtId="167" fontId="3" fillId="0" borderId="0" xfId="0" applyNumberFormat="1" applyFont="1" applyFill="1" applyBorder="1" applyProtection="1">
      <protection hidden="1"/>
    </xf>
    <xf numFmtId="3" fontId="3" fillId="0" borderId="1" xfId="0" applyNumberFormat="1" applyFont="1" applyFill="1" applyBorder="1" applyProtection="1">
      <protection hidden="1"/>
    </xf>
    <xf numFmtId="0" fontId="4" fillId="0" borderId="2" xfId="0" applyFont="1" applyFill="1" applyBorder="1" applyProtection="1">
      <protection hidden="1"/>
    </xf>
    <xf numFmtId="0" fontId="3" fillId="0" borderId="2" xfId="0" applyFont="1" applyFill="1" applyBorder="1" applyProtection="1">
      <protection hidden="1"/>
    </xf>
    <xf numFmtId="4" fontId="3" fillId="0" borderId="1" xfId="0" applyNumberFormat="1" applyFont="1" applyFill="1" applyBorder="1" applyProtection="1">
      <protection hidden="1"/>
    </xf>
    <xf numFmtId="0" fontId="3" fillId="0" borderId="2" xfId="0" applyFont="1" applyBorder="1" applyProtection="1">
      <protection hidden="1"/>
    </xf>
    <xf numFmtId="10" fontId="3" fillId="0" borderId="0" xfId="0" applyNumberFormat="1" applyFont="1" applyFill="1" applyBorder="1" applyProtection="1">
      <protection hidden="1"/>
    </xf>
    <xf numFmtId="169" fontId="3" fillId="0" borderId="0" xfId="0" applyNumberFormat="1" applyFont="1" applyFill="1" applyBorder="1" applyProtection="1">
      <protection hidden="1"/>
    </xf>
    <xf numFmtId="10" fontId="3" fillId="0" borderId="0" xfId="0" applyNumberFormat="1" applyFont="1" applyFill="1" applyBorder="1" applyAlignment="1" applyProtection="1">
      <alignment horizontal="right"/>
      <protection hidden="1"/>
    </xf>
    <xf numFmtId="10" fontId="3" fillId="0" borderId="1" xfId="0" applyNumberFormat="1" applyFont="1" applyFill="1" applyBorder="1" applyAlignment="1" applyProtection="1">
      <alignment horizontal="right"/>
      <protection hidden="1"/>
    </xf>
    <xf numFmtId="0" fontId="3" fillId="0" borderId="5" xfId="0" applyFont="1" applyFill="1" applyBorder="1" applyProtection="1">
      <protection hidden="1"/>
    </xf>
    <xf numFmtId="0" fontId="6" fillId="0" borderId="0" xfId="0" applyFont="1" applyFill="1" applyProtection="1">
      <protection hidden="1"/>
    </xf>
    <xf numFmtId="0" fontId="13" fillId="0" borderId="0" xfId="0" applyFont="1" applyFill="1" applyBorder="1" applyProtection="1">
      <protection hidden="1"/>
    </xf>
    <xf numFmtId="0" fontId="3" fillId="5" borderId="1" xfId="0" applyFont="1" applyFill="1" applyBorder="1" applyAlignment="1" applyProtection="1">
      <protection hidden="1"/>
    </xf>
    <xf numFmtId="0" fontId="3" fillId="6" borderId="1" xfId="0" applyFont="1" applyFill="1" applyBorder="1" applyAlignment="1" applyProtection="1">
      <protection hidden="1"/>
    </xf>
    <xf numFmtId="4" fontId="3" fillId="6" borderId="1" xfId="0" applyNumberFormat="1" applyFont="1" applyFill="1" applyBorder="1" applyAlignment="1" applyProtection="1">
      <protection hidden="1"/>
    </xf>
    <xf numFmtId="2" fontId="3" fillId="6" borderId="1" xfId="0" applyNumberFormat="1" applyFont="1" applyFill="1" applyBorder="1" applyAlignment="1" applyProtection="1">
      <protection hidden="1"/>
    </xf>
    <xf numFmtId="0" fontId="0" fillId="4" borderId="0" xfId="0" applyFill="1"/>
    <xf numFmtId="10" fontId="3" fillId="4" borderId="1" xfId="10" applyNumberFormat="1" applyFont="1" applyFill="1" applyBorder="1" applyAlignment="1" applyProtection="1">
      <protection hidden="1"/>
    </xf>
    <xf numFmtId="10" fontId="3" fillId="0" borderId="2" xfId="0" applyNumberFormat="1" applyFont="1" applyFill="1" applyBorder="1" applyProtection="1">
      <protection hidden="1"/>
    </xf>
    <xf numFmtId="0" fontId="3" fillId="0" borderId="1" xfId="0" applyFont="1" applyFill="1" applyBorder="1" applyAlignment="1" applyProtection="1">
      <alignment horizontal="center"/>
      <protection hidden="1"/>
    </xf>
    <xf numFmtId="0" fontId="2" fillId="0" borderId="1" xfId="0" applyFont="1" applyBorder="1"/>
    <xf numFmtId="1" fontId="3" fillId="0" borderId="2" xfId="0" applyNumberFormat="1" applyFont="1" applyFill="1" applyBorder="1" applyAlignment="1" applyProtection="1">
      <alignment horizontal="left"/>
      <protection hidden="1"/>
    </xf>
    <xf numFmtId="0" fontId="3" fillId="0" borderId="0" xfId="0" applyFont="1" applyBorder="1" applyAlignment="1" applyProtection="1">
      <protection hidden="1"/>
    </xf>
    <xf numFmtId="0" fontId="2" fillId="0" borderId="0" xfId="0" applyFont="1"/>
    <xf numFmtId="3" fontId="3" fillId="0" borderId="4" xfId="0" applyNumberFormat="1" applyFont="1" applyFill="1" applyBorder="1" applyProtection="1">
      <protection hidden="1"/>
    </xf>
    <xf numFmtId="0" fontId="2" fillId="0" borderId="1" xfId="0" applyFont="1" applyBorder="1" applyAlignment="1">
      <alignment horizontal="left"/>
    </xf>
    <xf numFmtId="165" fontId="3" fillId="0" borderId="1" xfId="0" applyNumberFormat="1" applyFont="1" applyBorder="1" applyAlignment="1" applyProtection="1">
      <alignment horizontal="right"/>
      <protection hidden="1"/>
    </xf>
    <xf numFmtId="165" fontId="3" fillId="7" borderId="1" xfId="0" applyNumberFormat="1" applyFont="1" applyFill="1" applyBorder="1" applyProtection="1">
      <protection hidden="1"/>
    </xf>
    <xf numFmtId="1" fontId="3" fillId="0" borderId="1" xfId="0" applyNumberFormat="1" applyFont="1" applyFill="1" applyBorder="1" applyAlignment="1" applyProtection="1">
      <alignment horizontal="center"/>
      <protection hidden="1"/>
    </xf>
    <xf numFmtId="10" fontId="3" fillId="0" borderId="1" xfId="0" applyNumberFormat="1" applyFont="1" applyFill="1" applyBorder="1" applyAlignment="1" applyProtection="1">
      <alignment horizontal="center"/>
      <protection hidden="1"/>
    </xf>
    <xf numFmtId="164" fontId="3" fillId="0" borderId="0" xfId="0" applyNumberFormat="1" applyFont="1" applyFill="1" applyBorder="1" applyProtection="1">
      <protection hidden="1"/>
    </xf>
    <xf numFmtId="3" fontId="3" fillId="0" borderId="0" xfId="0" applyNumberFormat="1" applyFont="1" applyFill="1" applyBorder="1" applyProtection="1">
      <protection hidden="1"/>
    </xf>
    <xf numFmtId="2" fontId="4" fillId="7" borderId="1" xfId="0" applyNumberFormat="1" applyFont="1" applyFill="1" applyBorder="1" applyAlignment="1" applyProtection="1">
      <protection hidden="1"/>
    </xf>
    <xf numFmtId="1" fontId="4" fillId="3" borderId="1" xfId="0" applyNumberFormat="1" applyFont="1" applyFill="1" applyBorder="1" applyAlignment="1" applyProtection="1">
      <alignment horizontal="right"/>
      <protection hidden="1"/>
    </xf>
    <xf numFmtId="0" fontId="3" fillId="0" borderId="0" xfId="15" applyFont="1" applyBorder="1" applyProtection="1">
      <protection hidden="1"/>
    </xf>
    <xf numFmtId="0" fontId="3" fillId="2" borderId="0" xfId="15" applyFont="1" applyFill="1" applyBorder="1" applyProtection="1">
      <protection hidden="1"/>
    </xf>
    <xf numFmtId="0" fontId="4" fillId="2" borderId="0" xfId="15" applyFont="1" applyFill="1" applyBorder="1" applyProtection="1">
      <protection hidden="1"/>
    </xf>
    <xf numFmtId="0" fontId="3" fillId="0" borderId="0" xfId="15" applyFont="1" applyProtection="1">
      <protection hidden="1"/>
    </xf>
    <xf numFmtId="0" fontId="4" fillId="0" borderId="2" xfId="15" applyFont="1" applyFill="1" applyBorder="1" applyAlignment="1" applyProtection="1">
      <protection hidden="1"/>
    </xf>
    <xf numFmtId="0" fontId="4" fillId="0" borderId="0" xfId="15" applyFont="1" applyFill="1" applyBorder="1" applyProtection="1">
      <protection hidden="1"/>
    </xf>
    <xf numFmtId="0" fontId="3" fillId="0" borderId="0" xfId="15" applyFont="1" applyFill="1" applyBorder="1" applyProtection="1">
      <protection hidden="1"/>
    </xf>
    <xf numFmtId="0" fontId="3" fillId="0" borderId="0" xfId="15" applyFont="1" applyFill="1" applyProtection="1">
      <protection hidden="1"/>
    </xf>
    <xf numFmtId="0" fontId="7" fillId="0" borderId="0" xfId="15" applyFont="1" applyFill="1" applyBorder="1" applyAlignment="1" applyProtection="1">
      <alignment horizontal="center"/>
      <protection hidden="1"/>
    </xf>
    <xf numFmtId="0" fontId="4" fillId="0" borderId="2" xfId="15" applyFont="1" applyFill="1" applyBorder="1" applyProtection="1">
      <protection hidden="1"/>
    </xf>
    <xf numFmtId="0" fontId="3" fillId="0" borderId="2" xfId="15" applyFont="1" applyFill="1" applyBorder="1" applyAlignment="1" applyProtection="1">
      <alignment vertical="top"/>
      <protection hidden="1"/>
    </xf>
    <xf numFmtId="0" fontId="3" fillId="0" borderId="2" xfId="15" applyFont="1" applyFill="1" applyBorder="1" applyProtection="1">
      <protection hidden="1"/>
    </xf>
    <xf numFmtId="0" fontId="3" fillId="0" borderId="2" xfId="15" applyFont="1" applyBorder="1" applyProtection="1">
      <protection hidden="1"/>
    </xf>
    <xf numFmtId="0" fontId="3" fillId="0" borderId="1" xfId="15" applyFont="1" applyFill="1" applyBorder="1" applyProtection="1">
      <protection hidden="1"/>
    </xf>
    <xf numFmtId="2" fontId="3" fillId="0" borderId="1" xfId="15" applyNumberFormat="1" applyFont="1" applyFill="1" applyBorder="1" applyProtection="1">
      <protection hidden="1"/>
    </xf>
    <xf numFmtId="2" fontId="3" fillId="0" borderId="0" xfId="15" applyNumberFormat="1" applyFont="1" applyFill="1" applyBorder="1" applyProtection="1">
      <protection hidden="1"/>
    </xf>
    <xf numFmtId="0" fontId="4" fillId="0" borderId="1" xfId="15" applyFont="1" applyFill="1" applyBorder="1" applyProtection="1">
      <protection hidden="1"/>
    </xf>
    <xf numFmtId="0" fontId="4" fillId="0" borderId="1" xfId="15" applyFont="1" applyFill="1" applyBorder="1" applyAlignment="1" applyProtection="1">
      <alignment horizontal="justify" vertical="center"/>
      <protection hidden="1"/>
    </xf>
    <xf numFmtId="0" fontId="4" fillId="0" borderId="0" xfId="15" applyFont="1" applyFill="1" applyBorder="1" applyAlignment="1" applyProtection="1">
      <alignment horizontal="left"/>
      <protection hidden="1"/>
    </xf>
    <xf numFmtId="1" fontId="3" fillId="0" borderId="0" xfId="15" applyNumberFormat="1" applyFont="1" applyFill="1" applyBorder="1" applyAlignment="1" applyProtection="1">
      <alignment horizontal="left"/>
      <protection hidden="1"/>
    </xf>
    <xf numFmtId="0" fontId="3" fillId="0" borderId="5" xfId="15" applyFont="1" applyFill="1" applyBorder="1" applyProtection="1">
      <protection hidden="1"/>
    </xf>
    <xf numFmtId="0" fontId="7" fillId="0" borderId="2" xfId="15" applyFont="1" applyFill="1" applyBorder="1" applyAlignment="1" applyProtection="1">
      <alignment horizontal="center"/>
      <protection hidden="1"/>
    </xf>
    <xf numFmtId="0" fontId="4" fillId="0" borderId="8" xfId="15" applyFont="1" applyFill="1" applyBorder="1" applyProtection="1">
      <protection hidden="1"/>
    </xf>
    <xf numFmtId="169" fontId="3" fillId="0" borderId="0" xfId="15" applyNumberFormat="1" applyFont="1" applyFill="1" applyBorder="1" applyAlignment="1" applyProtection="1">
      <alignment horizontal="left"/>
      <protection hidden="1"/>
    </xf>
    <xf numFmtId="0" fontId="4" fillId="0" borderId="0" xfId="15" applyFont="1" applyFill="1" applyBorder="1" applyAlignment="1" applyProtection="1">
      <alignment horizontal="center"/>
      <protection hidden="1"/>
    </xf>
    <xf numFmtId="2" fontId="3" fillId="4" borderId="0" xfId="15" applyNumberFormat="1" applyFont="1" applyFill="1" applyBorder="1" applyAlignment="1" applyProtection="1">
      <alignment horizontal="right"/>
      <protection hidden="1"/>
    </xf>
    <xf numFmtId="2" fontId="3" fillId="4" borderId="0" xfId="15" applyNumberFormat="1" applyFont="1" applyFill="1" applyBorder="1" applyAlignment="1" applyProtection="1">
      <protection hidden="1"/>
    </xf>
    <xf numFmtId="0" fontId="4" fillId="4" borderId="0" xfId="15" applyFont="1" applyFill="1" applyBorder="1" applyAlignment="1" applyProtection="1">
      <protection hidden="1"/>
    </xf>
    <xf numFmtId="0" fontId="3" fillId="4" borderId="0" xfId="15" applyFont="1" applyFill="1" applyBorder="1" applyAlignment="1" applyProtection="1">
      <protection hidden="1"/>
    </xf>
    <xf numFmtId="0" fontId="4" fillId="4" borderId="1" xfId="0" applyFont="1" applyFill="1" applyBorder="1" applyAlignment="1" applyProtection="1">
      <protection hidden="1"/>
    </xf>
    <xf numFmtId="0" fontId="4" fillId="0" borderId="4" xfId="15" applyFont="1" applyFill="1" applyBorder="1" applyProtection="1">
      <protection hidden="1"/>
    </xf>
    <xf numFmtId="0" fontId="7" fillId="0" borderId="2" xfId="0" applyFont="1" applyFill="1" applyBorder="1" applyAlignment="1" applyProtection="1">
      <alignment horizontal="center"/>
      <protection hidden="1"/>
    </xf>
    <xf numFmtId="0" fontId="11" fillId="0" borderId="2" xfId="0" applyFont="1" applyFill="1" applyBorder="1" applyProtection="1">
      <protection hidden="1"/>
    </xf>
    <xf numFmtId="0" fontId="4" fillId="0" borderId="0" xfId="15" applyFont="1" applyBorder="1" applyAlignment="1" applyProtection="1">
      <alignment horizontal="center" vertical="center"/>
      <protection hidden="1"/>
    </xf>
    <xf numFmtId="0" fontId="3" fillId="0" borderId="1" xfId="15" applyFont="1" applyFill="1" applyBorder="1" applyAlignment="1" applyProtection="1">
      <alignment vertical="center"/>
      <protection hidden="1"/>
    </xf>
    <xf numFmtId="0" fontId="4" fillId="0" borderId="0" xfId="15" applyFont="1" applyBorder="1" applyAlignment="1" applyProtection="1">
      <alignment vertical="center"/>
      <protection hidden="1"/>
    </xf>
    <xf numFmtId="0" fontId="4" fillId="0" borderId="1" xfId="15" applyFont="1" applyFill="1" applyBorder="1" applyAlignment="1" applyProtection="1">
      <alignment horizontal="right" shrinkToFit="1"/>
      <protection hidden="1"/>
    </xf>
    <xf numFmtId="0" fontId="4" fillId="0" borderId="1" xfId="15" applyFont="1" applyFill="1" applyBorder="1" applyAlignment="1" applyProtection="1">
      <alignment horizontal="right"/>
      <protection hidden="1"/>
    </xf>
    <xf numFmtId="0" fontId="4" fillId="4" borderId="1" xfId="15" applyFont="1" applyFill="1" applyBorder="1" applyAlignment="1" applyProtection="1">
      <protection hidden="1"/>
    </xf>
    <xf numFmtId="0" fontId="4" fillId="4" borderId="1" xfId="15" applyFont="1" applyFill="1" applyBorder="1" applyAlignment="1" applyProtection="1">
      <alignment horizontal="right" shrinkToFit="1"/>
      <protection hidden="1"/>
    </xf>
    <xf numFmtId="0" fontId="4" fillId="4" borderId="1" xfId="15" applyFont="1" applyFill="1" applyBorder="1" applyAlignment="1" applyProtection="1">
      <alignment horizontal="right"/>
      <protection hidden="1"/>
    </xf>
    <xf numFmtId="171" fontId="4" fillId="3" borderId="1" xfId="16" applyNumberFormat="1" applyFont="1" applyFill="1" applyBorder="1" applyProtection="1">
      <protection hidden="1"/>
    </xf>
    <xf numFmtId="172" fontId="3" fillId="6" borderId="1" xfId="16" applyNumberFormat="1" applyFont="1" applyFill="1" applyBorder="1" applyAlignment="1" applyProtection="1">
      <protection hidden="1"/>
    </xf>
    <xf numFmtId="172" fontId="4" fillId="3" borderId="1" xfId="16" applyNumberFormat="1" applyFont="1" applyFill="1" applyBorder="1" applyProtection="1">
      <protection hidden="1"/>
    </xf>
    <xf numFmtId="169" fontId="4" fillId="3" borderId="1" xfId="10" applyNumberFormat="1" applyFont="1" applyFill="1" applyBorder="1" applyProtection="1">
      <protection hidden="1"/>
    </xf>
    <xf numFmtId="2" fontId="4" fillId="3" borderId="1" xfId="0" applyNumberFormat="1" applyFont="1" applyFill="1" applyBorder="1" applyProtection="1">
      <protection hidden="1"/>
    </xf>
    <xf numFmtId="10" fontId="4" fillId="3" borderId="1" xfId="10" applyNumberFormat="1" applyFont="1" applyFill="1" applyBorder="1" applyProtection="1">
      <protection hidden="1"/>
    </xf>
    <xf numFmtId="10" fontId="4" fillId="7" borderId="1" xfId="10" applyNumberFormat="1" applyFont="1" applyFill="1" applyBorder="1" applyProtection="1">
      <protection hidden="1"/>
    </xf>
    <xf numFmtId="0" fontId="0" fillId="0" borderId="0" xfId="0" applyProtection="1"/>
    <xf numFmtId="0" fontId="2" fillId="0" borderId="0" xfId="15" applyProtection="1"/>
    <xf numFmtId="0" fontId="0" fillId="0" borderId="2" xfId="0" applyFill="1" applyBorder="1" applyProtection="1"/>
    <xf numFmtId="0" fontId="0" fillId="0" borderId="2" xfId="0" applyBorder="1" applyProtection="1"/>
    <xf numFmtId="0" fontId="3" fillId="0" borderId="0" xfId="0" applyFont="1" applyFill="1" applyBorder="1" applyProtection="1"/>
    <xf numFmtId="0" fontId="0" fillId="0" borderId="0" xfId="0" applyBorder="1" applyProtection="1"/>
    <xf numFmtId="0" fontId="10" fillId="0" borderId="2" xfId="0" applyFont="1" applyFill="1" applyBorder="1" applyProtection="1">
      <protection hidden="1"/>
    </xf>
    <xf numFmtId="0" fontId="10" fillId="0" borderId="0" xfId="0" applyFont="1" applyFill="1" applyBorder="1" applyProtection="1">
      <protection hidden="1"/>
    </xf>
    <xf numFmtId="0" fontId="4" fillId="0" borderId="1" xfId="0" applyFont="1" applyBorder="1" applyProtection="1"/>
    <xf numFmtId="0" fontId="3" fillId="0" borderId="1" xfId="0" applyFont="1" applyBorder="1" applyProtection="1"/>
    <xf numFmtId="169" fontId="3" fillId="0" borderId="1" xfId="0" applyNumberFormat="1" applyFont="1" applyBorder="1" applyProtection="1"/>
    <xf numFmtId="4" fontId="3" fillId="0" borderId="1" xfId="0" applyNumberFormat="1" applyFont="1" applyBorder="1" applyProtection="1"/>
    <xf numFmtId="0" fontId="4" fillId="0" borderId="0" xfId="0" applyFont="1" applyBorder="1" applyProtection="1"/>
    <xf numFmtId="2" fontId="3" fillId="0" borderId="2" xfId="0" applyNumberFormat="1" applyFont="1" applyFill="1" applyBorder="1" applyProtection="1">
      <protection hidden="1"/>
    </xf>
    <xf numFmtId="10" fontId="3" fillId="6" borderId="1" xfId="10" applyNumberFormat="1" applyFont="1" applyFill="1" applyBorder="1" applyProtection="1">
      <protection hidden="1"/>
    </xf>
    <xf numFmtId="0" fontId="0" fillId="0" borderId="0" xfId="0" applyProtection="1">
      <protection hidden="1"/>
    </xf>
    <xf numFmtId="0" fontId="2" fillId="0" borderId="0" xfId="15" applyProtection="1">
      <protection hidden="1"/>
    </xf>
    <xf numFmtId="0" fontId="0" fillId="0" borderId="2" xfId="0" applyFill="1" applyBorder="1" applyProtection="1">
      <protection hidden="1"/>
    </xf>
    <xf numFmtId="0" fontId="0" fillId="0" borderId="2" xfId="0" applyBorder="1" applyProtection="1">
      <protection hidden="1"/>
    </xf>
    <xf numFmtId="0" fontId="0" fillId="0" borderId="0" xfId="0" applyBorder="1" applyProtection="1">
      <protection hidden="1"/>
    </xf>
    <xf numFmtId="0" fontId="4" fillId="0" borderId="1" xfId="15" applyFont="1" applyBorder="1" applyAlignment="1" applyProtection="1">
      <alignment vertical="center" wrapText="1"/>
      <protection hidden="1"/>
    </xf>
    <xf numFmtId="0" fontId="4" fillId="0" borderId="1" xfId="15" applyFont="1" applyBorder="1" applyAlignment="1" applyProtection="1">
      <alignment horizontal="right" shrinkToFit="1"/>
      <protection hidden="1"/>
    </xf>
    <xf numFmtId="0" fontId="4" fillId="0" borderId="1" xfId="15" applyFont="1" applyBorder="1" applyAlignment="1" applyProtection="1">
      <alignment horizontal="right" vertical="center" wrapText="1"/>
      <protection hidden="1"/>
    </xf>
    <xf numFmtId="0" fontId="3" fillId="0" borderId="1" xfId="15" applyFont="1" applyBorder="1" applyAlignment="1" applyProtection="1">
      <alignment vertical="center" wrapText="1"/>
      <protection hidden="1"/>
    </xf>
    <xf numFmtId="0" fontId="3" fillId="0" borderId="1" xfId="0" applyFont="1" applyBorder="1" applyAlignment="1" applyProtection="1">
      <alignment horizontal="right" vertical="center" wrapText="1"/>
      <protection hidden="1"/>
    </xf>
    <xf numFmtId="3" fontId="3" fillId="0" borderId="1" xfId="0" applyNumberFormat="1" applyFont="1" applyBorder="1" applyAlignment="1" applyProtection="1">
      <alignment horizontal="right" vertical="center" wrapText="1"/>
      <protection hidden="1"/>
    </xf>
    <xf numFmtId="0" fontId="3" fillId="0" borderId="1" xfId="15" applyFont="1" applyFill="1" applyBorder="1" applyAlignment="1" applyProtection="1">
      <alignment vertical="center" wrapText="1"/>
      <protection hidden="1"/>
    </xf>
    <xf numFmtId="3" fontId="3" fillId="0" borderId="1" xfId="0" applyNumberFormat="1" applyFont="1" applyFill="1" applyBorder="1" applyAlignment="1" applyProtection="1">
      <alignment horizontal="right" vertical="center" wrapText="1"/>
      <protection hidden="1"/>
    </xf>
    <xf numFmtId="0" fontId="3" fillId="0" borderId="1" xfId="0" applyFont="1" applyFill="1" applyBorder="1" applyAlignment="1" applyProtection="1">
      <alignment horizontal="right" vertical="center" wrapText="1"/>
      <protection hidden="1"/>
    </xf>
    <xf numFmtId="0" fontId="3" fillId="0" borderId="1" xfId="15" applyFont="1" applyBorder="1" applyProtection="1">
      <protection hidden="1"/>
    </xf>
    <xf numFmtId="2" fontId="4" fillId="0" borderId="1" xfId="15" applyNumberFormat="1" applyFont="1" applyFill="1" applyBorder="1" applyProtection="1">
      <protection hidden="1"/>
    </xf>
    <xf numFmtId="2" fontId="3" fillId="4" borderId="0" xfId="15" applyNumberFormat="1" applyFont="1" applyFill="1" applyBorder="1" applyProtection="1">
      <protection hidden="1"/>
    </xf>
    <xf numFmtId="2" fontId="4" fillId="3" borderId="1" xfId="15" applyNumberFormat="1" applyFont="1" applyFill="1" applyBorder="1" applyAlignment="1" applyProtection="1">
      <alignment horizontal="center" vertical="center"/>
      <protection hidden="1"/>
    </xf>
    <xf numFmtId="0" fontId="4" fillId="0" borderId="4" xfId="15" applyFont="1" applyBorder="1" applyProtection="1">
      <protection hidden="1"/>
    </xf>
    <xf numFmtId="0" fontId="3" fillId="0" borderId="4" xfId="15" applyFont="1" applyBorder="1" applyProtection="1">
      <protection hidden="1"/>
    </xf>
    <xf numFmtId="169" fontId="3" fillId="0" borderId="0" xfId="15" applyNumberFormat="1" applyFont="1" applyBorder="1" applyProtection="1">
      <protection hidden="1"/>
    </xf>
    <xf numFmtId="0" fontId="4" fillId="0" borderId="2" xfId="15" applyFont="1" applyBorder="1" applyProtection="1">
      <protection hidden="1"/>
    </xf>
    <xf numFmtId="4" fontId="3" fillId="0" borderId="2" xfId="15" applyNumberFormat="1" applyFont="1" applyBorder="1" applyProtection="1">
      <protection hidden="1"/>
    </xf>
    <xf numFmtId="0" fontId="4" fillId="0" borderId="0" xfId="15" applyFont="1" applyBorder="1" applyProtection="1">
      <protection hidden="1"/>
    </xf>
    <xf numFmtId="2" fontId="3" fillId="4" borderId="2" xfId="15" applyNumberFormat="1" applyFont="1" applyFill="1" applyBorder="1" applyProtection="1">
      <protection hidden="1"/>
    </xf>
    <xf numFmtId="0" fontId="10" fillId="0" borderId="0" xfId="15" applyFont="1" applyFill="1" applyBorder="1" applyProtection="1">
      <protection hidden="1"/>
    </xf>
    <xf numFmtId="1" fontId="4" fillId="0" borderId="8" xfId="15" applyNumberFormat="1" applyFont="1" applyFill="1" applyBorder="1" applyProtection="1">
      <protection hidden="1"/>
    </xf>
    <xf numFmtId="2" fontId="3" fillId="4" borderId="4" xfId="15" applyNumberFormat="1" applyFont="1" applyFill="1" applyBorder="1" applyProtection="1">
      <protection hidden="1"/>
    </xf>
    <xf numFmtId="0" fontId="19" fillId="0" borderId="0" xfId="15" applyFont="1" applyBorder="1" applyAlignment="1" applyProtection="1">
      <alignment horizontal="left" readingOrder="1"/>
      <protection hidden="1"/>
    </xf>
    <xf numFmtId="0" fontId="2" fillId="0" borderId="0" xfId="15" applyBorder="1" applyProtection="1">
      <protection hidden="1"/>
    </xf>
    <xf numFmtId="0" fontId="0" fillId="0" borderId="0" xfId="0" applyFill="1" applyBorder="1" applyProtection="1">
      <protection hidden="1"/>
    </xf>
    <xf numFmtId="0" fontId="17" fillId="0" borderId="0" xfId="0" applyFont="1" applyFill="1" applyBorder="1" applyAlignment="1" applyProtection="1">
      <alignment horizontal="left" readingOrder="1"/>
      <protection hidden="1"/>
    </xf>
    <xf numFmtId="0" fontId="17" fillId="0" borderId="2" xfId="0" applyFont="1" applyFill="1" applyBorder="1" applyAlignment="1" applyProtection="1">
      <alignment horizontal="left" readingOrder="1"/>
      <protection hidden="1"/>
    </xf>
    <xf numFmtId="2" fontId="4" fillId="0" borderId="0" xfId="0" applyNumberFormat="1" applyFont="1" applyFill="1" applyBorder="1" applyProtection="1">
      <protection hidden="1"/>
    </xf>
    <xf numFmtId="2" fontId="3" fillId="3" borderId="1" xfId="0" applyNumberFormat="1" applyFont="1" applyFill="1" applyBorder="1" applyProtection="1">
      <protection hidden="1"/>
    </xf>
    <xf numFmtId="4" fontId="3" fillId="0" borderId="2" xfId="0" applyNumberFormat="1" applyFont="1" applyFill="1" applyBorder="1" applyProtection="1">
      <protection hidden="1"/>
    </xf>
    <xf numFmtId="2" fontId="3" fillId="0" borderId="0" xfId="0" applyNumberFormat="1" applyFont="1" applyFill="1" applyBorder="1" applyAlignment="1" applyProtection="1">
      <alignment horizontal="center"/>
      <protection hidden="1"/>
    </xf>
    <xf numFmtId="2" fontId="3" fillId="3" borderId="0" xfId="0" applyNumberFormat="1" applyFont="1" applyFill="1" applyBorder="1" applyAlignment="1" applyProtection="1">
      <alignment horizontal="center"/>
      <protection hidden="1"/>
    </xf>
    <xf numFmtId="2" fontId="3" fillId="4" borderId="0" xfId="0" applyNumberFormat="1" applyFont="1" applyFill="1" applyBorder="1" applyAlignment="1" applyProtection="1">
      <alignment horizontal="center"/>
      <protection hidden="1"/>
    </xf>
    <xf numFmtId="0" fontId="18" fillId="0" borderId="1" xfId="0" applyFont="1" applyFill="1" applyBorder="1" applyAlignment="1" applyProtection="1">
      <alignment horizontal="left" readingOrder="1"/>
      <protection hidden="1"/>
    </xf>
    <xf numFmtId="2" fontId="4" fillId="0" borderId="1" xfId="0" applyNumberFormat="1" applyFont="1" applyFill="1" applyBorder="1" applyProtection="1">
      <protection hidden="1"/>
    </xf>
    <xf numFmtId="0" fontId="17" fillId="0" borderId="1" xfId="0" applyFont="1" applyFill="1" applyBorder="1" applyAlignment="1" applyProtection="1">
      <alignment horizontal="left" readingOrder="1"/>
      <protection hidden="1"/>
    </xf>
    <xf numFmtId="10" fontId="3" fillId="0" borderId="0" xfId="10" applyNumberFormat="1" applyFont="1" applyFill="1" applyBorder="1" applyProtection="1">
      <protection hidden="1"/>
    </xf>
    <xf numFmtId="0" fontId="15" fillId="0" borderId="0" xfId="0" applyFont="1" applyAlignment="1" applyProtection="1">
      <alignment vertical="center"/>
      <protection hidden="1"/>
    </xf>
    <xf numFmtId="170" fontId="3" fillId="0" borderId="0" xfId="0" applyNumberFormat="1" applyFont="1" applyFill="1" applyBorder="1" applyProtection="1">
      <protection hidden="1"/>
    </xf>
    <xf numFmtId="2" fontId="5" fillId="2" borderId="0" xfId="0" applyNumberFormat="1" applyFont="1" applyFill="1" applyBorder="1" applyAlignment="1" applyProtection="1">
      <alignment horizontal="left"/>
      <protection hidden="1"/>
    </xf>
    <xf numFmtId="2" fontId="3" fillId="2" borderId="0" xfId="0" applyNumberFormat="1" applyFont="1" applyFill="1" applyBorder="1" applyAlignment="1" applyProtection="1">
      <alignment horizontal="left"/>
      <protection hidden="1"/>
    </xf>
    <xf numFmtId="0" fontId="21" fillId="8" borderId="0" xfId="0" applyFont="1" applyFill="1" applyBorder="1" applyProtection="1">
      <protection hidden="1"/>
    </xf>
    <xf numFmtId="0" fontId="22" fillId="8" borderId="0" xfId="0" applyFont="1" applyFill="1" applyBorder="1" applyProtection="1">
      <protection hidden="1"/>
    </xf>
    <xf numFmtId="0" fontId="3" fillId="8" borderId="0" xfId="0" applyFont="1" applyFill="1" applyBorder="1" applyProtection="1">
      <protection hidden="1"/>
    </xf>
    <xf numFmtId="0" fontId="4" fillId="8" borderId="0" xfId="0" applyFont="1" applyFill="1" applyBorder="1" applyProtection="1">
      <protection hidden="1"/>
    </xf>
    <xf numFmtId="0" fontId="3" fillId="8" borderId="0" xfId="15" applyFont="1" applyFill="1" applyBorder="1" applyProtection="1">
      <protection hidden="1"/>
    </xf>
    <xf numFmtId="0" fontId="4" fillId="8" borderId="0" xfId="15" applyFont="1" applyFill="1" applyBorder="1" applyProtection="1">
      <protection hidden="1"/>
    </xf>
    <xf numFmtId="0" fontId="21" fillId="8" borderId="0" xfId="15" applyFont="1" applyFill="1" applyBorder="1" applyProtection="1">
      <protection hidden="1"/>
    </xf>
    <xf numFmtId="0" fontId="23" fillId="8" borderId="0" xfId="15" applyFont="1" applyFill="1" applyBorder="1" applyProtection="1">
      <protection hidden="1"/>
    </xf>
    <xf numFmtId="0" fontId="23" fillId="8" borderId="0" xfId="0" applyFont="1" applyFill="1" applyBorder="1" applyProtection="1">
      <protection hidden="1"/>
    </xf>
    <xf numFmtId="0" fontId="24" fillId="8" borderId="1" xfId="0" applyFont="1" applyFill="1" applyBorder="1" applyProtection="1">
      <protection hidden="1"/>
    </xf>
    <xf numFmtId="0" fontId="23" fillId="8" borderId="1" xfId="0" applyFont="1" applyFill="1" applyBorder="1" applyAlignment="1" applyProtection="1">
      <alignment horizontal="center" vertical="top"/>
      <protection hidden="1"/>
    </xf>
    <xf numFmtId="0" fontId="23" fillId="8" borderId="1" xfId="0" applyFont="1" applyFill="1" applyBorder="1" applyAlignment="1" applyProtection="1">
      <alignment horizontal="center"/>
      <protection hidden="1"/>
    </xf>
    <xf numFmtId="0" fontId="24" fillId="8" borderId="1" xfId="0" applyFont="1" applyFill="1" applyBorder="1" applyAlignment="1" applyProtection="1">
      <alignment horizontal="right" vertical="top"/>
      <protection hidden="1"/>
    </xf>
    <xf numFmtId="0" fontId="23" fillId="8" borderId="1" xfId="0" applyFont="1" applyFill="1" applyBorder="1" applyProtection="1">
      <protection hidden="1"/>
    </xf>
    <xf numFmtId="0" fontId="23" fillId="8" borderId="3" xfId="0" applyFont="1" applyFill="1" applyBorder="1" applyProtection="1">
      <protection hidden="1"/>
    </xf>
    <xf numFmtId="2" fontId="3" fillId="0" borderId="0" xfId="0" applyNumberFormat="1" applyFont="1" applyFill="1" applyBorder="1" applyAlignment="1" applyProtection="1">
      <alignment horizontal="left"/>
      <protection hidden="1"/>
    </xf>
    <xf numFmtId="0" fontId="5" fillId="2" borderId="10" xfId="0" applyFont="1" applyFill="1" applyBorder="1" applyProtection="1">
      <protection hidden="1"/>
    </xf>
    <xf numFmtId="0" fontId="3" fillId="2" borderId="11" xfId="0" applyFont="1" applyFill="1" applyBorder="1" applyProtection="1">
      <protection hidden="1"/>
    </xf>
    <xf numFmtId="0" fontId="3" fillId="2" borderId="12" xfId="0" applyFont="1" applyFill="1" applyBorder="1" applyProtection="1">
      <protection hidden="1"/>
    </xf>
    <xf numFmtId="2" fontId="5" fillId="2" borderId="13" xfId="0" applyNumberFormat="1" applyFont="1" applyFill="1" applyBorder="1" applyAlignment="1" applyProtection="1">
      <alignment horizontal="left"/>
      <protection hidden="1"/>
    </xf>
    <xf numFmtId="0" fontId="3" fillId="2" borderId="14" xfId="0" applyFont="1" applyFill="1" applyBorder="1" applyProtection="1">
      <protection hidden="1"/>
    </xf>
    <xf numFmtId="2" fontId="3" fillId="0" borderId="13" xfId="0" applyNumberFormat="1" applyFont="1" applyBorder="1" applyAlignment="1" applyProtection="1">
      <alignment horizontal="left"/>
      <protection hidden="1"/>
    </xf>
    <xf numFmtId="0" fontId="3" fillId="0" borderId="14" xfId="0" applyFont="1" applyBorder="1" applyProtection="1">
      <protection hidden="1"/>
    </xf>
    <xf numFmtId="0" fontId="3" fillId="0" borderId="13" xfId="0" applyFont="1" applyBorder="1" applyProtection="1">
      <protection hidden="1"/>
    </xf>
    <xf numFmtId="0" fontId="3" fillId="0" borderId="9" xfId="0" applyFont="1" applyBorder="1" applyProtection="1">
      <protection hidden="1"/>
    </xf>
    <xf numFmtId="0" fontId="3" fillId="0" borderId="16" xfId="0" applyFont="1" applyBorder="1" applyProtection="1">
      <protection hidden="1"/>
    </xf>
    <xf numFmtId="0" fontId="5" fillId="2" borderId="11" xfId="0" applyFont="1" applyFill="1" applyBorder="1" applyProtection="1">
      <protection hidden="1"/>
    </xf>
    <xf numFmtId="2" fontId="3" fillId="0" borderId="0" xfId="0" applyNumberFormat="1" applyFont="1" applyBorder="1" applyAlignment="1" applyProtection="1">
      <alignment horizontal="left"/>
      <protection hidden="1"/>
    </xf>
    <xf numFmtId="0" fontId="3" fillId="0" borderId="13" xfId="0" applyFont="1" applyFill="1" applyBorder="1" applyProtection="1">
      <protection hidden="1"/>
    </xf>
    <xf numFmtId="0" fontId="3" fillId="0" borderId="15" xfId="0" applyFont="1" applyFill="1" applyBorder="1" applyProtection="1">
      <protection hidden="1"/>
    </xf>
    <xf numFmtId="0" fontId="5" fillId="2" borderId="10" xfId="15" applyFont="1" applyFill="1" applyBorder="1" applyProtection="1">
      <protection hidden="1"/>
    </xf>
    <xf numFmtId="0" fontId="3" fillId="2" borderId="11" xfId="15" applyFont="1" applyFill="1" applyBorder="1" applyProtection="1">
      <protection hidden="1"/>
    </xf>
    <xf numFmtId="0" fontId="3" fillId="2" borderId="12" xfId="15" applyFont="1" applyFill="1" applyBorder="1" applyProtection="1">
      <protection hidden="1"/>
    </xf>
    <xf numFmtId="0" fontId="5" fillId="2" borderId="13" xfId="15" applyFont="1" applyFill="1" applyBorder="1" applyProtection="1">
      <protection hidden="1"/>
    </xf>
    <xf numFmtId="0" fontId="2" fillId="0" borderId="14" xfId="15" applyBorder="1" applyProtection="1">
      <protection hidden="1"/>
    </xf>
    <xf numFmtId="0" fontId="2" fillId="0" borderId="0" xfId="15" applyFill="1" applyBorder="1" applyProtection="1">
      <protection hidden="1"/>
    </xf>
    <xf numFmtId="0" fontId="3" fillId="0" borderId="14" xfId="15" applyFont="1" applyBorder="1" applyProtection="1">
      <protection hidden="1"/>
    </xf>
    <xf numFmtId="0" fontId="3" fillId="0" borderId="0" xfId="15" applyFont="1" applyBorder="1" applyAlignment="1" applyProtection="1">
      <alignment vertical="center"/>
      <protection hidden="1"/>
    </xf>
    <xf numFmtId="0" fontId="3" fillId="0" borderId="0" xfId="15" applyFont="1" applyFill="1" applyBorder="1" applyAlignment="1" applyProtection="1">
      <alignment vertical="top"/>
      <protection hidden="1"/>
    </xf>
    <xf numFmtId="3" fontId="3" fillId="0" borderId="0" xfId="15" applyNumberFormat="1" applyFont="1" applyFill="1" applyBorder="1" applyAlignment="1" applyProtection="1">
      <alignment vertical="top"/>
      <protection hidden="1"/>
    </xf>
    <xf numFmtId="0" fontId="3" fillId="0" borderId="14" xfId="15" applyFont="1" applyFill="1" applyBorder="1" applyProtection="1">
      <protection hidden="1"/>
    </xf>
    <xf numFmtId="0" fontId="3" fillId="0" borderId="0" xfId="15" applyFont="1" applyFill="1" applyBorder="1" applyAlignment="1" applyProtection="1">
      <alignment horizontal="left"/>
      <protection hidden="1"/>
    </xf>
    <xf numFmtId="166" fontId="3" fillId="0" borderId="0" xfId="15" applyNumberFormat="1" applyFont="1" applyBorder="1" applyProtection="1">
      <protection hidden="1"/>
    </xf>
    <xf numFmtId="167" fontId="3" fillId="0" borderId="0" xfId="15" applyNumberFormat="1" applyFont="1" applyFill="1" applyBorder="1" applyProtection="1">
      <protection hidden="1"/>
    </xf>
    <xf numFmtId="0" fontId="0" fillId="0" borderId="14" xfId="0" applyBorder="1" applyProtection="1">
      <protection hidden="1"/>
    </xf>
    <xf numFmtId="0" fontId="5" fillId="2" borderId="13" xfId="0" applyFont="1" applyFill="1" applyBorder="1" applyProtection="1">
      <protection hidden="1"/>
    </xf>
    <xf numFmtId="0" fontId="0" fillId="0" borderId="14" xfId="0" applyBorder="1" applyProtection="1"/>
    <xf numFmtId="0" fontId="0" fillId="0" borderId="0" xfId="0" applyFill="1" applyBorder="1" applyProtection="1"/>
    <xf numFmtId="0" fontId="17" fillId="0" borderId="0" xfId="0" applyFont="1" applyBorder="1" applyAlignment="1" applyProtection="1">
      <alignment horizontal="left" readingOrder="1"/>
    </xf>
    <xf numFmtId="0" fontId="3" fillId="0" borderId="14" xfId="0" applyFont="1" applyFill="1" applyBorder="1" applyProtection="1">
      <protection hidden="1"/>
    </xf>
    <xf numFmtId="0" fontId="3" fillId="0" borderId="0" xfId="0" applyFont="1" applyBorder="1" applyProtection="1"/>
    <xf numFmtId="2" fontId="3" fillId="0" borderId="14" xfId="0" applyNumberFormat="1" applyFont="1" applyBorder="1" applyProtection="1">
      <protection hidden="1"/>
    </xf>
    <xf numFmtId="0" fontId="2" fillId="0" borderId="0" xfId="0" applyFont="1" applyBorder="1" applyProtection="1">
      <protection hidden="1"/>
    </xf>
    <xf numFmtId="0" fontId="15" fillId="0" borderId="14" xfId="0" applyFont="1" applyBorder="1" applyAlignment="1" applyProtection="1">
      <alignment vertical="center"/>
      <protection hidden="1"/>
    </xf>
    <xf numFmtId="0" fontId="4" fillId="0" borderId="0" xfId="0" applyFont="1" applyFill="1" applyBorder="1" applyAlignment="1" applyProtection="1">
      <alignment horizontal="left" wrapText="1"/>
      <protection hidden="1"/>
    </xf>
    <xf numFmtId="2" fontId="3" fillId="3" borderId="0" xfId="0" applyNumberFormat="1" applyFont="1" applyFill="1" applyBorder="1" applyAlignment="1" applyProtection="1">
      <alignment horizontal="left"/>
      <protection hidden="1"/>
    </xf>
    <xf numFmtId="9" fontId="3" fillId="0" borderId="0" xfId="0" applyNumberFormat="1" applyFont="1" applyFill="1" applyBorder="1" applyProtection="1">
      <protection hidden="1"/>
    </xf>
    <xf numFmtId="166" fontId="3" fillId="0" borderId="0" xfId="0" applyNumberFormat="1" applyFont="1" applyFill="1" applyBorder="1" applyProtection="1">
      <protection hidden="1"/>
    </xf>
    <xf numFmtId="2" fontId="3" fillId="7" borderId="3" xfId="0" applyNumberFormat="1" applyFont="1" applyFill="1" applyBorder="1" applyAlignment="1" applyProtection="1">
      <protection locked="0"/>
    </xf>
    <xf numFmtId="0" fontId="0" fillId="7" borderId="6" xfId="0" applyFill="1" applyBorder="1" applyAlignment="1" applyProtection="1">
      <protection locked="0"/>
    </xf>
    <xf numFmtId="0" fontId="0" fillId="7" borderId="7" xfId="0" applyFill="1" applyBorder="1" applyAlignment="1" applyProtection="1">
      <protection locked="0"/>
    </xf>
    <xf numFmtId="2" fontId="3" fillId="3" borderId="3" xfId="0" applyNumberFormat="1" applyFont="1" applyFill="1" applyBorder="1" applyAlignment="1" applyProtection="1">
      <protection locked="0"/>
    </xf>
    <xf numFmtId="0" fontId="0" fillId="0" borderId="6" xfId="0" applyBorder="1" applyAlignment="1" applyProtection="1">
      <protection locked="0"/>
    </xf>
    <xf numFmtId="0" fontId="0" fillId="0" borderId="7" xfId="0" applyBorder="1" applyAlignment="1" applyProtection="1">
      <protection locked="0"/>
    </xf>
    <xf numFmtId="2" fontId="3" fillId="3" borderId="3" xfId="0" applyNumberFormat="1" applyFont="1" applyFill="1" applyBorder="1" applyAlignment="1" applyProtection="1">
      <alignment horizontal="left"/>
      <protection locked="0"/>
    </xf>
    <xf numFmtId="2" fontId="3" fillId="3" borderId="6" xfId="0" applyNumberFormat="1" applyFont="1" applyFill="1" applyBorder="1" applyAlignment="1" applyProtection="1">
      <alignment horizontal="left"/>
      <protection locked="0"/>
    </xf>
    <xf numFmtId="2" fontId="3" fillId="3" borderId="7" xfId="0" applyNumberFormat="1" applyFont="1" applyFill="1" applyBorder="1" applyAlignment="1" applyProtection="1">
      <alignment horizontal="left"/>
      <protection locked="0"/>
    </xf>
    <xf numFmtId="2" fontId="3" fillId="0" borderId="0" xfId="0" applyNumberFormat="1" applyFont="1" applyFill="1" applyBorder="1" applyAlignment="1" applyProtection="1">
      <alignment horizontal="left"/>
      <protection hidden="1"/>
    </xf>
    <xf numFmtId="0" fontId="3" fillId="0" borderId="4" xfId="15" applyFont="1" applyFill="1" applyBorder="1" applyAlignment="1" applyProtection="1">
      <alignment horizontal="left" vertical="center" wrapText="1"/>
      <protection hidden="1"/>
    </xf>
    <xf numFmtId="0" fontId="15" fillId="0" borderId="0" xfId="0" applyFont="1" applyBorder="1" applyAlignment="1" applyProtection="1">
      <alignment horizontal="center" vertical="center"/>
      <protection hidden="1"/>
    </xf>
    <xf numFmtId="0" fontId="4" fillId="0" borderId="0" xfId="0" applyFont="1" applyFill="1" applyBorder="1" applyAlignment="1" applyProtection="1">
      <alignment horizontal="left" wrapText="1"/>
      <protection hidden="1"/>
    </xf>
    <xf numFmtId="0" fontId="0" fillId="0" borderId="0" xfId="0" applyBorder="1" applyAlignment="1" applyProtection="1">
      <alignment horizontal="left" wrapText="1"/>
      <protection hidden="1"/>
    </xf>
    <xf numFmtId="0" fontId="3" fillId="0" borderId="5" xfId="0" applyFont="1" applyFill="1" applyBorder="1" applyAlignment="1" applyProtection="1">
      <alignment horizontal="left"/>
      <protection hidden="1"/>
    </xf>
    <xf numFmtId="0" fontId="3" fillId="0" borderId="0" xfId="0" applyFont="1" applyFill="1" applyBorder="1" applyAlignment="1" applyProtection="1">
      <alignment horizontal="left"/>
      <protection hidden="1"/>
    </xf>
    <xf numFmtId="0" fontId="15" fillId="0" borderId="0" xfId="0" applyFont="1" applyBorder="1" applyAlignment="1" applyProtection="1">
      <alignment horizontal="center" vertical="center"/>
    </xf>
    <xf numFmtId="0" fontId="15" fillId="0" borderId="14" xfId="0" applyFont="1" applyBorder="1" applyAlignment="1" applyProtection="1">
      <alignment horizontal="center" vertical="center"/>
    </xf>
    <xf numFmtId="0" fontId="0" fillId="0" borderId="0" xfId="0" applyBorder="1" applyAlignment="1" applyProtection="1">
      <alignment horizontal="left" wrapText="1"/>
    </xf>
    <xf numFmtId="0" fontId="4" fillId="0" borderId="2" xfId="0" applyFont="1" applyFill="1" applyBorder="1" applyAlignment="1" applyProtection="1">
      <alignment horizontal="left" wrapText="1"/>
      <protection hidden="1"/>
    </xf>
    <xf numFmtId="2" fontId="3" fillId="3" borderId="0" xfId="0" applyNumberFormat="1" applyFont="1" applyFill="1" applyBorder="1" applyAlignment="1" applyProtection="1">
      <alignment horizontal="left"/>
      <protection hidden="1"/>
    </xf>
    <xf numFmtId="0" fontId="0" fillId="0" borderId="0" xfId="0" applyBorder="1" applyAlignment="1" applyProtection="1">
      <protection hidden="1"/>
    </xf>
    <xf numFmtId="1" fontId="3" fillId="3" borderId="0" xfId="0" applyNumberFormat="1" applyFont="1" applyFill="1" applyBorder="1" applyAlignment="1" applyProtection="1">
      <alignment horizontal="left"/>
      <protection hidden="1"/>
    </xf>
    <xf numFmtId="1" fontId="0" fillId="0" borderId="0" xfId="0" applyNumberFormat="1" applyBorder="1" applyAlignment="1" applyProtection="1">
      <alignment horizontal="left"/>
      <protection hidden="1"/>
    </xf>
    <xf numFmtId="8" fontId="3" fillId="0" borderId="0" xfId="0" applyNumberFormat="1" applyFont="1" applyFill="1" applyBorder="1" applyProtection="1">
      <protection hidden="1"/>
    </xf>
  </cellXfs>
  <cellStyles count="18">
    <cellStyle name="Comma 2" xfId="1" xr:uid="{00000000-0005-0000-0000-000000000000}"/>
    <cellStyle name="Comma 2 2" xfId="2" xr:uid="{00000000-0005-0000-0000-000001000000}"/>
    <cellStyle name="Comma 3" xfId="17" xr:uid="{00000000-0005-0000-0000-000002000000}"/>
    <cellStyle name="Euro" xfId="3" xr:uid="{00000000-0005-0000-0000-000003000000}"/>
    <cellStyle name="Euro 2" xfId="4" xr:uid="{00000000-0005-0000-0000-000004000000}"/>
    <cellStyle name="Euro 2 2" xfId="5" xr:uid="{00000000-0005-0000-0000-000005000000}"/>
    <cellStyle name="Komma" xfId="16" builtinId="3"/>
    <cellStyle name="Normal 2" xfId="6" xr:uid="{00000000-0005-0000-0000-000007000000}"/>
    <cellStyle name="Normal 3" xfId="7" xr:uid="{00000000-0005-0000-0000-000008000000}"/>
    <cellStyle name="Normal 3 2" xfId="8" xr:uid="{00000000-0005-0000-0000-000009000000}"/>
    <cellStyle name="Normal 4" xfId="9" xr:uid="{00000000-0005-0000-0000-00000A000000}"/>
    <cellStyle name="Percent 2" xfId="11" xr:uid="{00000000-0005-0000-0000-00000B000000}"/>
    <cellStyle name="Percent 2 2" xfId="12" xr:uid="{00000000-0005-0000-0000-00000C000000}"/>
    <cellStyle name="Percent 3" xfId="13" xr:uid="{00000000-0005-0000-0000-00000D000000}"/>
    <cellStyle name="Percent 3 2" xfId="14" xr:uid="{00000000-0005-0000-0000-00000E000000}"/>
    <cellStyle name="Prozent" xfId="10" builtinId="5"/>
    <cellStyle name="Standard" xfId="0" builtinId="0"/>
    <cellStyle name="Standard 2" xfId="15" xr:uid="{00000000-0005-0000-0000-000011000000}"/>
  </cellStyles>
  <dxfs count="14">
    <dxf>
      <fill>
        <patternFill>
          <bgColor indexed="10"/>
        </patternFill>
      </fill>
      <border>
        <left style="thin">
          <color indexed="64"/>
        </left>
        <right style="thin">
          <color indexed="64"/>
        </right>
        <top style="thin">
          <color indexed="64"/>
        </top>
        <bottom style="thin">
          <color indexed="64"/>
        </bottom>
      </border>
    </dxf>
    <dxf>
      <fill>
        <patternFill>
          <bgColor indexed="17"/>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
      <fill>
        <patternFill>
          <bgColor indexed="17"/>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
      <fill>
        <patternFill>
          <bgColor indexed="17"/>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
      <fill>
        <patternFill>
          <bgColor indexed="17"/>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
      <fill>
        <patternFill>
          <bgColor indexed="17"/>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
      <fill>
        <patternFill>
          <bgColor indexed="17"/>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
      <fill>
        <patternFill>
          <bgColor indexed="17"/>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CC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007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1536699</xdr:colOff>
      <xdr:row>30</xdr:row>
      <xdr:rowOff>15875</xdr:rowOff>
    </xdr:from>
    <xdr:to>
      <xdr:col>14</xdr:col>
      <xdr:colOff>603075</xdr:colOff>
      <xdr:row>34</xdr:row>
      <xdr:rowOff>111233</xdr:rowOff>
    </xdr:to>
    <xdr:sp macro="" textlink="">
      <xdr:nvSpPr>
        <xdr:cNvPr id="2" name="Text Box 61">
          <a:extLst>
            <a:ext uri="{FF2B5EF4-FFF2-40B4-BE49-F238E27FC236}">
              <a16:creationId xmlns:a16="http://schemas.microsoft.com/office/drawing/2014/main" id="{00000000-0008-0000-0000-000002000000}"/>
            </a:ext>
          </a:extLst>
        </xdr:cNvPr>
        <xdr:cNvSpPr txBox="1">
          <a:spLocks noChangeArrowheads="1"/>
        </xdr:cNvSpPr>
      </xdr:nvSpPr>
      <xdr:spPr bwMode="auto">
        <a:xfrm>
          <a:off x="1898649" y="4797425"/>
          <a:ext cx="7943676" cy="857358"/>
        </a:xfrm>
        <a:prstGeom prst="rect">
          <a:avLst/>
        </a:prstGeom>
        <a:solidFill>
          <a:srgbClr val="FFFFFF"/>
        </a:solidFill>
        <a:ln w="9525">
          <a:noFill/>
          <a:miter lim="800000"/>
          <a:headEnd/>
          <a:tailEnd/>
        </a:ln>
      </xdr:spPr>
      <xdr:txBody>
        <a:bodyPr vertOverflow="clip" wrap="square" lIns="27432" tIns="22860" rIns="0" bIns="0" anchor="t" upright="1"/>
        <a:lstStyle/>
        <a:p>
          <a:r>
            <a:rPr lang="de-CH" sz="1100">
              <a:effectLst/>
              <a:latin typeface="Arial" panose="020B0604020202020204" pitchFamily="34" charset="0"/>
              <a:ea typeface="+mn-ea"/>
              <a:cs typeface="Arial" panose="020B0604020202020204" pitchFamily="34" charset="0"/>
            </a:rPr>
            <a:t>In der ersten Aufgabe werden anhand eines geplanten Investitionsprojektes einer Reinigungsfirma die statischen Investitionsverfahren wiederholt.  In der zweiten Aufgabe wird anhand von 10 Teilaufgaben das Konzept des Time Value of Money behandelt, welches eines der Kernkonzepte der Finance darstellt und gleichzeitig Voraussetzung für das Verständnis der dynamischen Investitionsverfahren ist. Schliesslich wird in der dritten Aufgabe das dynamische Investitionsverfahren angewendet, wobei zwei Investitionsprojekte miteinander verglichen werden müssen. </a:t>
          </a:r>
        </a:p>
      </xdr:txBody>
    </xdr:sp>
    <xdr:clientData/>
  </xdr:twoCellAnchor>
  <xdr:twoCellAnchor>
    <xdr:from>
      <xdr:col>4</xdr:col>
      <xdr:colOff>0</xdr:colOff>
      <xdr:row>36</xdr:row>
      <xdr:rowOff>0</xdr:rowOff>
    </xdr:from>
    <xdr:to>
      <xdr:col>12</xdr:col>
      <xdr:colOff>9525</xdr:colOff>
      <xdr:row>38</xdr:row>
      <xdr:rowOff>0</xdr:rowOff>
    </xdr:to>
    <xdr:sp macro="" textlink="">
      <xdr:nvSpPr>
        <xdr:cNvPr id="3" name="Text Box 62">
          <a:extLst>
            <a:ext uri="{FF2B5EF4-FFF2-40B4-BE49-F238E27FC236}">
              <a16:creationId xmlns:a16="http://schemas.microsoft.com/office/drawing/2014/main" id="{00000000-0008-0000-0000-000003000000}"/>
            </a:ext>
          </a:extLst>
        </xdr:cNvPr>
        <xdr:cNvSpPr txBox="1">
          <a:spLocks noChangeArrowheads="1"/>
        </xdr:cNvSpPr>
      </xdr:nvSpPr>
      <xdr:spPr bwMode="auto">
        <a:xfrm>
          <a:off x="1914525" y="5905500"/>
          <a:ext cx="6410325"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Die Ausgangslage wird in der jeweiligen Arbeitsmappe gegeben. </a:t>
          </a:r>
        </a:p>
      </xdr:txBody>
    </xdr:sp>
    <xdr:clientData/>
  </xdr:twoCellAnchor>
  <xdr:twoCellAnchor>
    <xdr:from>
      <xdr:col>3</xdr:col>
      <xdr:colOff>1511300</xdr:colOff>
      <xdr:row>43</xdr:row>
      <xdr:rowOff>165100</xdr:rowOff>
    </xdr:from>
    <xdr:to>
      <xdr:col>10</xdr:col>
      <xdr:colOff>612893</xdr:colOff>
      <xdr:row>45</xdr:row>
      <xdr:rowOff>53862</xdr:rowOff>
    </xdr:to>
    <xdr:sp macro="" textlink="">
      <xdr:nvSpPr>
        <xdr:cNvPr id="4" name="Text Box 64">
          <a:extLst>
            <a:ext uri="{FF2B5EF4-FFF2-40B4-BE49-F238E27FC236}">
              <a16:creationId xmlns:a16="http://schemas.microsoft.com/office/drawing/2014/main" id="{00000000-0008-0000-0000-000004000000}"/>
            </a:ext>
          </a:extLst>
        </xdr:cNvPr>
        <xdr:cNvSpPr txBox="1">
          <a:spLocks noChangeArrowheads="1"/>
        </xdr:cNvSpPr>
      </xdr:nvSpPr>
      <xdr:spPr bwMode="auto">
        <a:xfrm>
          <a:off x="1873250" y="7366000"/>
          <a:ext cx="4416543" cy="260237"/>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Löse die drei Aufgaben, indem du die gelben Zellen berechnest. </a:t>
          </a:r>
        </a:p>
      </xdr:txBody>
    </xdr:sp>
    <xdr:clientData/>
  </xdr:twoCellAnchor>
  <xdr:twoCellAnchor>
    <xdr:from>
      <xdr:col>5</xdr:col>
      <xdr:colOff>142875</xdr:colOff>
      <xdr:row>38</xdr:row>
      <xdr:rowOff>174624</xdr:rowOff>
    </xdr:from>
    <xdr:to>
      <xdr:col>13</xdr:col>
      <xdr:colOff>431479</xdr:colOff>
      <xdr:row>40</xdr:row>
      <xdr:rowOff>177799</xdr:rowOff>
    </xdr:to>
    <xdr:sp macro="" textlink="">
      <xdr:nvSpPr>
        <xdr:cNvPr id="5" name="Text Box 64">
          <a:extLst>
            <a:ext uri="{FF2B5EF4-FFF2-40B4-BE49-F238E27FC236}">
              <a16:creationId xmlns:a16="http://schemas.microsoft.com/office/drawing/2014/main" id="{00000000-0008-0000-0000-000005000000}"/>
            </a:ext>
          </a:extLst>
        </xdr:cNvPr>
        <xdr:cNvSpPr txBox="1">
          <a:spLocks noChangeArrowheads="1"/>
        </xdr:cNvSpPr>
      </xdr:nvSpPr>
      <xdr:spPr bwMode="auto">
        <a:xfrm>
          <a:off x="2305050" y="6461124"/>
          <a:ext cx="6603679" cy="37465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Benutze die gelben Zellen um deine Resultate anzugeben. Diese Zellen werden korrigiert.</a:t>
          </a:r>
        </a:p>
      </xdr:txBody>
    </xdr:sp>
    <xdr:clientData/>
  </xdr:twoCellAnchor>
  <xdr:twoCellAnchor>
    <xdr:from>
      <xdr:col>5</xdr:col>
      <xdr:colOff>146050</xdr:colOff>
      <xdr:row>41</xdr:row>
      <xdr:rowOff>0</xdr:rowOff>
    </xdr:from>
    <xdr:to>
      <xdr:col>13</xdr:col>
      <xdr:colOff>456990</xdr:colOff>
      <xdr:row>43</xdr:row>
      <xdr:rowOff>0</xdr:rowOff>
    </xdr:to>
    <xdr:sp macro="" textlink="">
      <xdr:nvSpPr>
        <xdr:cNvPr id="6" name="Text Box 64">
          <a:extLst>
            <a:ext uri="{FF2B5EF4-FFF2-40B4-BE49-F238E27FC236}">
              <a16:creationId xmlns:a16="http://schemas.microsoft.com/office/drawing/2014/main" id="{00000000-0008-0000-0000-000006000000}"/>
            </a:ext>
          </a:extLst>
        </xdr:cNvPr>
        <xdr:cNvSpPr txBox="1">
          <a:spLocks noChangeArrowheads="1"/>
        </xdr:cNvSpPr>
      </xdr:nvSpPr>
      <xdr:spPr bwMode="auto">
        <a:xfrm>
          <a:off x="2308225" y="6838950"/>
          <a:ext cx="6626015" cy="36195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Benutze die lachsfarbenen Zellen für deine eigenen Zwischenschritte. Diese Zellen werden nicht korrigiert.</a:t>
          </a:r>
        </a:p>
      </xdr:txBody>
    </xdr:sp>
    <xdr:clientData/>
  </xdr:twoCellAnchor>
  <xdr:twoCellAnchor>
    <xdr:from>
      <xdr:col>4</xdr:col>
      <xdr:colOff>1</xdr:colOff>
      <xdr:row>18</xdr:row>
      <xdr:rowOff>1</xdr:rowOff>
    </xdr:from>
    <xdr:to>
      <xdr:col>14</xdr:col>
      <xdr:colOff>574642</xdr:colOff>
      <xdr:row>30</xdr:row>
      <xdr:rowOff>22249</xdr:rowOff>
    </xdr:to>
    <xdr:sp macro="" textlink="">
      <xdr:nvSpPr>
        <xdr:cNvPr id="7" name="Text Box 101">
          <a:extLst>
            <a:ext uri="{FF2B5EF4-FFF2-40B4-BE49-F238E27FC236}">
              <a16:creationId xmlns:a16="http://schemas.microsoft.com/office/drawing/2014/main" id="{00000000-0008-0000-0000-000007000000}"/>
            </a:ext>
          </a:extLst>
        </xdr:cNvPr>
        <xdr:cNvSpPr txBox="1">
          <a:spLocks noChangeArrowheads="1"/>
        </xdr:cNvSpPr>
      </xdr:nvSpPr>
      <xdr:spPr bwMode="auto">
        <a:xfrm>
          <a:off x="1914526" y="2438401"/>
          <a:ext cx="7899366" cy="2365398"/>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Bitte beachte, dass diese Übung aus insgesamt </a:t>
          </a:r>
          <a:r>
            <a:rPr lang="de-CH" sz="1100" b="1" i="0" u="none" strike="noStrike" baseline="0">
              <a:solidFill>
                <a:srgbClr val="000000"/>
              </a:solidFill>
              <a:latin typeface="Arial"/>
              <a:cs typeface="Arial"/>
            </a:rPr>
            <a:t>4 Blättern (Einleitung, Aufgabe 1, Aufgabe 2 und Aufgabe 3) </a:t>
          </a:r>
          <a:r>
            <a:rPr lang="de-CH" sz="1100" b="0" i="0" u="none" strike="noStrike" baseline="0">
              <a:solidFill>
                <a:srgbClr val="000000"/>
              </a:solidFill>
              <a:latin typeface="Arial"/>
              <a:cs typeface="Arial"/>
            </a:rPr>
            <a:t>besteht, welche du durch Anklicken im Register (unten an der Seite) einzeln öffnen kannst. </a:t>
          </a:r>
        </a:p>
        <a:p>
          <a:pPr algn="l" rtl="0">
            <a:defRPr sz="1000"/>
          </a:pPr>
          <a:endParaRPr lang="de-CH" sz="1100" b="0" i="0" u="none" strike="noStrike" baseline="0">
            <a:solidFill>
              <a:srgbClr val="000000"/>
            </a:solidFill>
            <a:latin typeface="Arial"/>
            <a:cs typeface="Arial"/>
          </a:endParaRPr>
        </a:p>
        <a:p>
          <a:pPr algn="l" rtl="0">
            <a:defRPr sz="1000"/>
          </a:pPr>
          <a:r>
            <a:rPr lang="de-CH" sz="1100" b="1" i="0" u="none" strike="noStrike" baseline="0">
              <a:solidFill>
                <a:srgbClr val="700076"/>
              </a:solidFill>
              <a:latin typeface="Arial"/>
              <a:cs typeface="Arial"/>
            </a:rPr>
            <a:t>ACHTUNG:</a:t>
          </a:r>
          <a:r>
            <a:rPr lang="de-CH" sz="1100" b="1" i="0" u="none" strike="noStrike" baseline="0">
              <a:solidFill>
                <a:srgbClr val="000000"/>
              </a:solidFill>
              <a:latin typeface="Arial"/>
              <a:cs typeface="Arial"/>
            </a:rPr>
            <a:t> </a:t>
          </a:r>
        </a:p>
        <a:p>
          <a:pPr algn="l" rtl="0">
            <a:defRPr sz="1000"/>
          </a:pPr>
          <a:r>
            <a:rPr lang="de-CH" sz="1100" b="1" i="0" u="none" strike="noStrike" baseline="0">
              <a:solidFill>
                <a:srgbClr val="000000"/>
              </a:solidFill>
              <a:latin typeface="Arial"/>
              <a:cs typeface="Arial"/>
            </a:rPr>
            <a:t>In der Korrektur werden lediglich die </a:t>
          </a:r>
          <a:r>
            <a:rPr lang="de-CH" sz="1100" b="1" i="0" u="sng" strike="noStrike" baseline="0">
              <a:solidFill>
                <a:srgbClr val="000000"/>
              </a:solidFill>
              <a:latin typeface="Arial"/>
              <a:cs typeface="Arial"/>
            </a:rPr>
            <a:t>gelben Zellen</a:t>
          </a:r>
          <a:r>
            <a:rPr lang="de-CH" sz="1100" b="1" i="0" u="none" strike="noStrike" baseline="0">
              <a:solidFill>
                <a:srgbClr val="000000"/>
              </a:solidFill>
              <a:latin typeface="Arial"/>
              <a:cs typeface="Arial"/>
            </a:rPr>
            <a:t> bewertet. Bitte achte darauf, die vorgegebene </a:t>
          </a:r>
          <a:r>
            <a:rPr lang="de-CH" sz="1100" b="1" i="0" u="sng" strike="noStrike" baseline="0">
              <a:solidFill>
                <a:srgbClr val="000000"/>
              </a:solidFill>
              <a:latin typeface="Arial"/>
              <a:cs typeface="Arial"/>
            </a:rPr>
            <a:t>Struktur</a:t>
          </a:r>
          <a:r>
            <a:rPr lang="de-CH" sz="1100" b="1" i="0" u="none" strike="noStrike" baseline="0">
              <a:solidFill>
                <a:srgbClr val="000000"/>
              </a:solidFill>
              <a:latin typeface="Arial"/>
              <a:cs typeface="Arial"/>
            </a:rPr>
            <a:t> der jeweiligen Arbeitsmappen </a:t>
          </a:r>
          <a:r>
            <a:rPr lang="de-CH" sz="1100" b="1" i="0" u="sng" strike="noStrike" baseline="0">
              <a:solidFill>
                <a:srgbClr val="000000"/>
              </a:solidFill>
              <a:latin typeface="Arial"/>
              <a:cs typeface="Arial"/>
            </a:rPr>
            <a:t>nicht zu verändern</a:t>
          </a:r>
          <a:r>
            <a:rPr lang="de-CH" sz="1100" b="1" i="0" u="none" strike="noStrike" baseline="0">
              <a:solidFill>
                <a:srgbClr val="000000"/>
              </a:solidFill>
              <a:latin typeface="Arial"/>
              <a:cs typeface="Arial"/>
            </a:rPr>
            <a:t>, ansonsten erfolgt keine Korrektur. </a:t>
          </a:r>
        </a:p>
        <a:p>
          <a:pPr algn="l" rtl="0">
            <a:defRPr sz="1000"/>
          </a:pPr>
          <a:endParaRPr lang="de-CH" sz="1100" b="1" i="0" u="none" strike="noStrike" baseline="0">
            <a:solidFill>
              <a:srgbClr val="000000"/>
            </a:solidFill>
            <a:latin typeface="Arial"/>
            <a:cs typeface="Arial"/>
          </a:endParaRPr>
        </a:p>
        <a:p>
          <a:pPr algn="l" rtl="0">
            <a:defRPr sz="1000"/>
          </a:pPr>
          <a:r>
            <a:rPr lang="de-CH" sz="1100" b="0" i="0" u="none" strike="noStrike" baseline="0">
              <a:solidFill>
                <a:srgbClr val="000000"/>
              </a:solidFill>
              <a:latin typeface="Arial"/>
              <a:cs typeface="Arial"/>
            </a:rPr>
            <a:t>Um eine selbständige Bearbeitung zu ermöglichen, ist die Einzelaufgabe personalisiert. </a:t>
          </a:r>
        </a:p>
        <a:p>
          <a:pPr algn="l" rtl="0">
            <a:defRPr sz="1000"/>
          </a:pPr>
          <a:endParaRPr lang="de-CH" sz="1100" b="1" i="0" u="none" strike="noStrike" baseline="0">
            <a:solidFill>
              <a:srgbClr val="000000"/>
            </a:solidFill>
            <a:latin typeface="Arial"/>
            <a:cs typeface="Arial"/>
          </a:endParaRPr>
        </a:p>
        <a:p>
          <a:pPr algn="l" rtl="0">
            <a:defRPr sz="1000"/>
          </a:pPr>
          <a:r>
            <a:rPr lang="de-CH" sz="1100" b="1" i="0" u="none" strike="noStrike" baseline="0">
              <a:solidFill>
                <a:srgbClr val="000000"/>
              </a:solidFill>
              <a:latin typeface="Arial"/>
              <a:cs typeface="Arial"/>
            </a:rPr>
            <a:t>Die Endresultate müssen anhand der </a:t>
          </a:r>
          <a:r>
            <a:rPr lang="de-CH" sz="1100" b="1" i="0" u="sng" strike="noStrike" baseline="0">
              <a:solidFill>
                <a:srgbClr val="000000"/>
              </a:solidFill>
              <a:latin typeface="Arial"/>
              <a:cs typeface="Arial"/>
            </a:rPr>
            <a:t>exakten Zwischenwerte</a:t>
          </a:r>
          <a:r>
            <a:rPr lang="de-CH" sz="1100" b="1" i="0" u="none" strike="noStrike" baseline="0">
              <a:solidFill>
                <a:srgbClr val="000000"/>
              </a:solidFill>
              <a:latin typeface="Arial"/>
              <a:cs typeface="Arial"/>
            </a:rPr>
            <a:t> berechnet werden. Benutze folglich </a:t>
          </a:r>
          <a:r>
            <a:rPr lang="de-CH" sz="1100" b="1" i="0" u="sng" strike="noStrike" baseline="0">
              <a:solidFill>
                <a:srgbClr val="000000"/>
              </a:solidFill>
              <a:latin typeface="Arial"/>
              <a:cs typeface="Arial"/>
            </a:rPr>
            <a:t>Excel Formeln</a:t>
          </a:r>
          <a:r>
            <a:rPr lang="de-CH" sz="1100" b="1" i="0" u="none" strike="noStrike" baseline="0">
              <a:solidFill>
                <a:srgbClr val="000000"/>
              </a:solidFill>
              <a:latin typeface="Arial"/>
              <a:cs typeface="Arial"/>
            </a:rPr>
            <a:t> für sämtliche Berechnungen, damit keine Rundungsfehler entstehen. </a:t>
          </a:r>
        </a:p>
        <a:p>
          <a:pPr algn="l" rtl="0">
            <a:defRPr sz="1000"/>
          </a:pPr>
          <a:r>
            <a:rPr lang="de-CH" sz="1100" b="0" i="0" u="none" strike="noStrike" baseline="0">
              <a:solidFill>
                <a:srgbClr val="700076"/>
              </a:solidFill>
              <a:latin typeface="Arial"/>
              <a:cs typeface="Arial"/>
            </a:rPr>
            <a:t>Hinweis</a:t>
          </a:r>
          <a:r>
            <a:rPr lang="de-CH" sz="1100" b="1" i="0" u="none" strike="noStrike" baseline="0">
              <a:solidFill>
                <a:srgbClr val="700076"/>
              </a:solidFill>
              <a:latin typeface="Arial"/>
              <a:cs typeface="Arial"/>
            </a:rPr>
            <a:t>: </a:t>
          </a:r>
          <a:r>
            <a:rPr lang="de-CH" sz="1100" b="0" i="0" u="none" strike="noStrike" baseline="0">
              <a:solidFill>
                <a:srgbClr val="000000"/>
              </a:solidFill>
              <a:latin typeface="Arial"/>
              <a:cs typeface="Arial"/>
            </a:rPr>
            <a:t>Die Benutzung eines separaten Taschenrechners führt häufig zu Rundungsfehlern. Rundungsfehler werden konsequent als Fehler bewertet.  </a:t>
          </a:r>
        </a:p>
      </xdr:txBody>
    </xdr:sp>
    <xdr:clientData/>
  </xdr:twoCellAnchor>
  <xdr:twoCellAnchor>
    <xdr:from>
      <xdr:col>3</xdr:col>
      <xdr:colOff>1511299</xdr:colOff>
      <xdr:row>45</xdr:row>
      <xdr:rowOff>165102</xdr:rowOff>
    </xdr:from>
    <xdr:to>
      <xdr:col>14</xdr:col>
      <xdr:colOff>323850</xdr:colOff>
      <xdr:row>58</xdr:row>
      <xdr:rowOff>133351</xdr:rowOff>
    </xdr:to>
    <xdr:sp macro="" textlink="">
      <xdr:nvSpPr>
        <xdr:cNvPr id="8" name="Text Box 64">
          <a:extLst>
            <a:ext uri="{FF2B5EF4-FFF2-40B4-BE49-F238E27FC236}">
              <a16:creationId xmlns:a16="http://schemas.microsoft.com/office/drawing/2014/main" id="{00000000-0008-0000-0000-000008000000}"/>
            </a:ext>
          </a:extLst>
        </xdr:cNvPr>
        <xdr:cNvSpPr txBox="1">
          <a:spLocks noChangeArrowheads="1"/>
        </xdr:cNvSpPr>
      </xdr:nvSpPr>
      <xdr:spPr bwMode="auto">
        <a:xfrm>
          <a:off x="1873249" y="7737477"/>
          <a:ext cx="7689851" cy="2768599"/>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ysClr val="windowText" lastClr="000000"/>
              </a:solidFill>
              <a:latin typeface="Arial"/>
              <a:cs typeface="Arial"/>
            </a:rPr>
            <a:t>Die Einzelaufgabe 1 ist bis 30. Oktober 2017 um 12.00 Uhr im OLAT durch Upload der Excel-Datei abzugeben.</a:t>
          </a:r>
        </a:p>
        <a:p>
          <a:pPr algn="l" rtl="0">
            <a:defRPr sz="1000"/>
          </a:pPr>
          <a:r>
            <a:rPr lang="de-CH" sz="1100" b="0" i="0" u="none" strike="noStrike" baseline="0">
              <a:solidFill>
                <a:sysClr val="windowText" lastClr="000000"/>
              </a:solidFill>
              <a:latin typeface="Arial"/>
              <a:cs typeface="Arial"/>
            </a:rPr>
            <a:t>Dafür muss die Excel-Datei den bestehenden Dateinamen </a:t>
          </a:r>
          <a:r>
            <a:rPr lang="de-CH" sz="1100" b="1" i="0" u="none" strike="noStrike" baseline="0">
              <a:solidFill>
                <a:sysClr val="windowText" lastClr="000000"/>
              </a:solidFill>
              <a:latin typeface="Arial"/>
              <a:cs typeface="Arial"/>
            </a:rPr>
            <a:t>Einzelaufgabe_1_HS17_Identifier.xls oder Einzelaufgabe_1._HS17_Identifier.xlsx </a:t>
          </a:r>
          <a:r>
            <a:rPr lang="de-CH" sz="1100" b="0" i="0" u="none" strike="noStrike" baseline="0">
              <a:solidFill>
                <a:sysClr val="windowText" lastClr="000000"/>
              </a:solidFill>
              <a:latin typeface="Arial"/>
              <a:cs typeface="Arial"/>
            </a:rPr>
            <a:t>tragen. </a:t>
          </a:r>
        </a:p>
        <a:p>
          <a:pPr algn="l" rtl="0">
            <a:defRPr sz="1000"/>
          </a:pPr>
          <a:endParaRPr lang="de-CH" sz="1100" b="0" i="0" u="none" strike="noStrike" baseline="0">
            <a:solidFill>
              <a:sysClr val="windowText" lastClr="000000"/>
            </a:solidFill>
            <a:latin typeface="Arial"/>
            <a:cs typeface="Arial"/>
          </a:endParaRPr>
        </a:p>
        <a:p>
          <a:pPr algn="l" rtl="0">
            <a:defRPr sz="1000"/>
          </a:pPr>
          <a:r>
            <a:rPr lang="de-CH" sz="1100" b="0" i="0" u="none" strike="noStrike" baseline="0">
              <a:solidFill>
                <a:sysClr val="windowText" lastClr="000000"/>
              </a:solidFill>
              <a:latin typeface="Arial"/>
              <a:cs typeface="Arial"/>
            </a:rPr>
            <a:t>Es ist </a:t>
          </a:r>
          <a:r>
            <a:rPr lang="de-CH" sz="1100" b="1" i="0" u="none" strike="noStrike" baseline="0">
              <a:solidFill>
                <a:sysClr val="windowText" lastClr="000000"/>
              </a:solidFill>
              <a:latin typeface="Arial"/>
              <a:cs typeface="Arial"/>
            </a:rPr>
            <a:t>kein Name und keine Matrikelnummer im Filenamen </a:t>
          </a:r>
          <a:r>
            <a:rPr lang="de-CH" sz="1100" b="0" i="0" u="none" strike="noStrike" baseline="0">
              <a:solidFill>
                <a:sysClr val="windowText" lastClr="000000"/>
              </a:solidFill>
              <a:latin typeface="Arial"/>
              <a:cs typeface="Arial"/>
            </a:rPr>
            <a:t>notwendig und </a:t>
          </a:r>
          <a:r>
            <a:rPr lang="de-CH" sz="1100" b="1" i="0" u="none" strike="noStrike" baseline="0">
              <a:solidFill>
                <a:sysClr val="windowText" lastClr="000000"/>
              </a:solidFill>
              <a:latin typeface="Arial"/>
              <a:cs typeface="Arial"/>
            </a:rPr>
            <a:t>der Filename darf nicht verändert werden</a:t>
          </a:r>
          <a:r>
            <a:rPr lang="de-CH" sz="1100" b="0" i="0" u="none" strike="noStrike" baseline="0">
              <a:solidFill>
                <a:sysClr val="windowText" lastClr="000000"/>
              </a:solidFill>
              <a:latin typeface="Arial"/>
              <a:cs typeface="Arial"/>
            </a:rPr>
            <a:t>.</a:t>
          </a:r>
        </a:p>
        <a:p>
          <a:pPr algn="l" rtl="0">
            <a:defRPr sz="1000"/>
          </a:pPr>
          <a:endParaRPr lang="de-CH" sz="1100" b="0" i="0" u="none" strike="noStrike" baseline="0">
            <a:solidFill>
              <a:sysClr val="windowText" lastClr="000000"/>
            </a:solidFill>
            <a:latin typeface="Arial"/>
            <a:cs typeface="Arial"/>
          </a:endParaRPr>
        </a:p>
        <a:p>
          <a:pPr algn="l" rtl="0">
            <a:defRPr sz="1000"/>
          </a:pPr>
          <a:r>
            <a:rPr lang="de-CH" sz="1100" b="0" i="0" u="none" strike="noStrike" baseline="0">
              <a:solidFill>
                <a:sysClr val="windowText" lastClr="000000"/>
              </a:solidFill>
              <a:latin typeface="Arial"/>
              <a:cs typeface="Arial"/>
            </a:rPr>
            <a:t>Die Excel-Datei soll nur 1x abgeben werden. </a:t>
          </a:r>
        </a:p>
        <a:p>
          <a:pPr algn="l" rtl="0">
            <a:defRPr sz="1000"/>
          </a:pPr>
          <a:r>
            <a:rPr lang="de-CH" sz="1100" b="0" i="0" u="none" strike="noStrike" baseline="0">
              <a:solidFill>
                <a:sysClr val="windowText" lastClr="000000"/>
              </a:solidFill>
              <a:latin typeface="Arial"/>
              <a:cs typeface="Arial"/>
            </a:rPr>
            <a:t>Falls eine zweite Abgabe erfolgt, wird die letzte Abgabe auf OLAT korrigiert. Das Excel-File muss im Fall der zweiten Abgabe denselben Namen tragen wie der erste Upload. OLAT fügt zur zweiten Abgabe automatisch das Datum der zweiten Abgabe zum Filenamen dazu.</a:t>
          </a:r>
        </a:p>
        <a:p>
          <a:pPr algn="l" rtl="0">
            <a:defRPr sz="1000"/>
          </a:pPr>
          <a:endParaRPr lang="de-CH" sz="1100" b="0" i="0" u="none" strike="noStrike" baseline="0">
            <a:solidFill>
              <a:srgbClr val="FF0000"/>
            </a:solidFill>
            <a:latin typeface="Arial"/>
            <a:cs typeface="Arial"/>
          </a:endParaRPr>
        </a:p>
        <a:p>
          <a:pPr algn="l" rtl="0">
            <a:defRPr sz="1000"/>
          </a:pPr>
          <a:r>
            <a:rPr lang="de-CH" sz="1100" b="0" i="0" u="none" strike="noStrike" baseline="0">
              <a:solidFill>
                <a:srgbClr val="FF0000"/>
              </a:solidFill>
              <a:latin typeface="Arial"/>
              <a:cs typeface="Arial"/>
            </a:rPr>
            <a:t>Anmerkung zur Abgabe: Beim Speichern der Einzelaufgabe in einem anderen Format als XLSX kann es zu einer Fehlermeldung ("Kompatiblitätsprobleme") kommen. Folgendes wird in diesem Falle für die Abgabe empfohlen:</a:t>
          </a:r>
        </a:p>
        <a:p>
          <a:pPr algn="l" rtl="0">
            <a:defRPr sz="1000"/>
          </a:pPr>
          <a:r>
            <a:rPr lang="de-CH" sz="1100" b="0" i="0" u="none" strike="noStrike" baseline="0">
              <a:solidFill>
                <a:srgbClr val="FF0000"/>
              </a:solidFill>
              <a:latin typeface="Arial"/>
              <a:cs typeface="Arial"/>
            </a:rPr>
            <a:t>Tipp 1: Bearbeitung der Einzelaufgabe an einem Windows-PC der Universität Zürich mit XLSX (empfohlen).</a:t>
          </a:r>
        </a:p>
        <a:p>
          <a:pPr algn="l" rtl="0">
            <a:defRPr sz="1000"/>
          </a:pPr>
          <a:r>
            <a:rPr lang="de-CH" sz="1100" b="0" i="0" u="none" strike="noStrike" baseline="0">
              <a:solidFill>
                <a:srgbClr val="FF0000"/>
              </a:solidFill>
              <a:latin typeface="Arial"/>
              <a:cs typeface="Arial"/>
            </a:rPr>
            <a:t>Tipp 2: Die Einzelaufgabe als Excel-Arbeitsmappe in XLS Format speichern.</a:t>
          </a:r>
        </a:p>
        <a:p>
          <a:pPr algn="l" rtl="0">
            <a:defRPr sz="1000"/>
          </a:pPr>
          <a:r>
            <a:rPr lang="de-CH" sz="1100" b="0" i="0" u="none" strike="noStrike" baseline="0">
              <a:solidFill>
                <a:srgbClr val="FF0000"/>
              </a:solidFill>
              <a:latin typeface="Arial"/>
              <a:cs typeface="Arial"/>
            </a:rPr>
            <a:t>Tipp 3: Falls Tipp 2 nicht geht: Fehlermeldung überspringen und danach prüfen, ob alles gespeichert wurde.  </a:t>
          </a:r>
        </a:p>
        <a:p>
          <a:pPr algn="l" rtl="0">
            <a:defRPr sz="1000"/>
          </a:pPr>
          <a:endParaRPr lang="de-CH" sz="1100" b="0" i="0" u="none" strike="noStrike" baseline="0">
            <a:solidFill>
              <a:srgbClr val="FF0000"/>
            </a:solidFill>
            <a:latin typeface="Arial"/>
            <a:cs typeface="Arial"/>
          </a:endParaRPr>
        </a:p>
        <a:p>
          <a:pPr algn="l" rtl="0">
            <a:defRPr sz="1000"/>
          </a:pPr>
          <a:endParaRPr lang="de-CH" sz="1100" b="0" i="0" u="none" strike="noStrike" baseline="0">
            <a:solidFill>
              <a:srgbClr val="FF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104</xdr:row>
      <xdr:rowOff>0</xdr:rowOff>
    </xdr:from>
    <xdr:to>
      <xdr:col>3</xdr:col>
      <xdr:colOff>0</xdr:colOff>
      <xdr:row>104</xdr:row>
      <xdr:rowOff>123825</xdr:rowOff>
    </xdr:to>
    <xdr:pic>
      <xdr:nvPicPr>
        <xdr:cNvPr id="2" name="Picture 115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209264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42</xdr:row>
      <xdr:rowOff>127000</xdr:rowOff>
    </xdr:from>
    <xdr:to>
      <xdr:col>5</xdr:col>
      <xdr:colOff>679544</xdr:colOff>
      <xdr:row>43</xdr:row>
      <xdr:rowOff>146050</xdr:rowOff>
    </xdr:to>
    <xdr:sp macro="" textlink="">
      <xdr:nvSpPr>
        <xdr:cNvPr id="2" name="Text Box 94">
          <a:extLst>
            <a:ext uri="{FF2B5EF4-FFF2-40B4-BE49-F238E27FC236}">
              <a16:creationId xmlns:a16="http://schemas.microsoft.com/office/drawing/2014/main" id="{00000000-0008-0000-0200-000002000000}"/>
            </a:ext>
          </a:extLst>
        </xdr:cNvPr>
        <xdr:cNvSpPr txBox="1">
          <a:spLocks noChangeArrowheads="1"/>
        </xdr:cNvSpPr>
      </xdr:nvSpPr>
      <xdr:spPr bwMode="auto">
        <a:xfrm>
          <a:off x="361950" y="7356475"/>
          <a:ext cx="4127594" cy="209550"/>
        </a:xfrm>
        <a:prstGeom prst="rect">
          <a:avLst/>
        </a:prstGeom>
        <a:noFill/>
        <a:ln w="9525">
          <a:noFill/>
          <a:miter lim="800000"/>
          <a:headEnd/>
          <a:tailEnd/>
        </a:ln>
      </xdr:spPr>
      <xdr:txBody>
        <a:bodyPr vertOverflow="clip" wrap="square" lIns="27432" tIns="27432" rIns="0" bIns="0" anchor="t" upright="1"/>
        <a:lstStyle/>
        <a:p>
          <a:pPr algn="l" rtl="0">
            <a:defRPr sz="1000"/>
          </a:pPr>
          <a:r>
            <a:rPr lang="de-CH" sz="1100" b="1" i="0" u="none" strike="noStrike" baseline="0">
              <a:solidFill>
                <a:srgbClr val="000000"/>
              </a:solidFill>
              <a:latin typeface="Arial"/>
              <a:cs typeface="Arial"/>
            </a:rPr>
            <a:t>b)</a:t>
          </a:r>
          <a:r>
            <a:rPr lang="de-CH" sz="1100" b="0" i="0" u="none" strike="noStrike" baseline="0">
              <a:solidFill>
                <a:srgbClr val="000000"/>
              </a:solidFill>
              <a:latin typeface="Arial"/>
              <a:cs typeface="Arial"/>
            </a:rPr>
            <a:t> Berechne den Future Value der Cash-flows auf Ende Jahr 4:</a:t>
          </a:r>
        </a:p>
      </xdr:txBody>
    </xdr:sp>
    <xdr:clientData/>
  </xdr:twoCellAnchor>
  <xdr:twoCellAnchor>
    <xdr:from>
      <xdr:col>3</xdr:col>
      <xdr:colOff>41275</xdr:colOff>
      <xdr:row>37</xdr:row>
      <xdr:rowOff>149225</xdr:rowOff>
    </xdr:from>
    <xdr:to>
      <xdr:col>8</xdr:col>
      <xdr:colOff>31750</xdr:colOff>
      <xdr:row>39</xdr:row>
      <xdr:rowOff>60424</xdr:rowOff>
    </xdr:to>
    <xdr:sp macro="" textlink="">
      <xdr:nvSpPr>
        <xdr:cNvPr id="3" name="Text Box 95">
          <a:extLst>
            <a:ext uri="{FF2B5EF4-FFF2-40B4-BE49-F238E27FC236}">
              <a16:creationId xmlns:a16="http://schemas.microsoft.com/office/drawing/2014/main" id="{00000000-0008-0000-0200-000003000000}"/>
            </a:ext>
          </a:extLst>
        </xdr:cNvPr>
        <xdr:cNvSpPr txBox="1">
          <a:spLocks noChangeArrowheads="1"/>
        </xdr:cNvSpPr>
      </xdr:nvSpPr>
      <xdr:spPr bwMode="auto">
        <a:xfrm>
          <a:off x="403225" y="6426200"/>
          <a:ext cx="6438900" cy="292199"/>
        </a:xfrm>
        <a:prstGeom prst="rect">
          <a:avLst/>
        </a:prstGeom>
        <a:noFill/>
        <a:ln w="9525">
          <a:noFill/>
          <a:miter lim="800000"/>
          <a:headEnd/>
          <a:tailEnd/>
        </a:ln>
      </xdr:spPr>
      <xdr:txBody>
        <a:bodyPr vertOverflow="clip" wrap="square" lIns="27432" tIns="27432" rIns="0" bIns="0" anchor="t" upright="1"/>
        <a:lstStyle/>
        <a:p>
          <a:pPr algn="l" rtl="0">
            <a:defRPr sz="1000"/>
          </a:pPr>
          <a:r>
            <a:rPr lang="de-CH" sz="1100" b="1" i="0" u="none" strike="noStrike" baseline="0">
              <a:solidFill>
                <a:srgbClr val="000000"/>
              </a:solidFill>
              <a:latin typeface="Arial"/>
              <a:cs typeface="Arial"/>
            </a:rPr>
            <a:t>a)</a:t>
          </a:r>
          <a:r>
            <a:rPr lang="de-CH" sz="1100" b="0" i="0" u="none" strike="noStrike" baseline="0">
              <a:solidFill>
                <a:srgbClr val="000000"/>
              </a:solidFill>
              <a:latin typeface="Arial"/>
              <a:cs typeface="Arial"/>
            </a:rPr>
            <a:t> Berechne den Present Value der Cash-flows:</a:t>
          </a:r>
        </a:p>
      </xdr:txBody>
    </xdr:sp>
    <xdr:clientData/>
  </xdr:twoCellAnchor>
  <xdr:twoCellAnchor>
    <xdr:from>
      <xdr:col>3</xdr:col>
      <xdr:colOff>9525</xdr:colOff>
      <xdr:row>98</xdr:row>
      <xdr:rowOff>9525</xdr:rowOff>
    </xdr:from>
    <xdr:to>
      <xdr:col>12</xdr:col>
      <xdr:colOff>120674</xdr:colOff>
      <xdr:row>102</xdr:row>
      <xdr:rowOff>38100</xdr:rowOff>
    </xdr:to>
    <xdr:sp macro="" textlink="">
      <xdr:nvSpPr>
        <xdr:cNvPr id="4" name="Text Box 100">
          <a:extLst>
            <a:ext uri="{FF2B5EF4-FFF2-40B4-BE49-F238E27FC236}">
              <a16:creationId xmlns:a16="http://schemas.microsoft.com/office/drawing/2014/main" id="{00000000-0008-0000-0200-000004000000}"/>
            </a:ext>
          </a:extLst>
        </xdr:cNvPr>
        <xdr:cNvSpPr txBox="1">
          <a:spLocks noChangeArrowheads="1"/>
        </xdr:cNvSpPr>
      </xdr:nvSpPr>
      <xdr:spPr bwMode="auto">
        <a:xfrm>
          <a:off x="371475" y="17726025"/>
          <a:ext cx="9607574" cy="752475"/>
        </a:xfrm>
        <a:prstGeom prst="rect">
          <a:avLst/>
        </a:prstGeom>
        <a:noFill/>
        <a:ln w="9525">
          <a:noFill/>
          <a:miter lim="800000"/>
          <a:headEnd/>
          <a:tailEnd/>
        </a:ln>
      </xdr:spPr>
      <xdr:txBody>
        <a:bodyPr vertOverflow="clip" wrap="square" lIns="27432" tIns="22860" rIns="0" bIns="0" anchor="t" upright="1"/>
        <a:lstStyle/>
        <a:p>
          <a:pPr marL="0" indent="0" algn="l" rtl="0">
            <a:lnSpc>
              <a:spcPct val="100000"/>
            </a:lnSpc>
            <a:defRPr sz="1000"/>
          </a:pPr>
          <a:r>
            <a:rPr lang="de-CH" sz="1100" b="0" i="0" u="none" strike="noStrike" baseline="0">
              <a:solidFill>
                <a:srgbClr val="000000"/>
              </a:solidFill>
              <a:latin typeface="Arial"/>
              <a:ea typeface="+mn-ea"/>
              <a:cs typeface="Arial"/>
            </a:rPr>
            <a:t>Vor einigen Jahren hast du in ein Sparkonto mit fixem Zins von 3.0% p.a. eine einmalige Einzahlung von 3'000 CHF gemacht. Seither hast du weder weitere Einzahlungen noch Auszahlungen getätigt. Heute morgen hast du den aktuellen Kontoauszug zugeschickt bekommen. Daraus wird ersichtlich, dass der Kontostand momentan 4'678.95 CHF beträgt. Vor wievielen Jahren hast du das Konto eröffnet?</a:t>
          </a:r>
        </a:p>
      </xdr:txBody>
    </xdr:sp>
    <xdr:clientData/>
  </xdr:twoCellAnchor>
  <xdr:twoCellAnchor>
    <xdr:from>
      <xdr:col>3</xdr:col>
      <xdr:colOff>0</xdr:colOff>
      <xdr:row>128</xdr:row>
      <xdr:rowOff>0</xdr:rowOff>
    </xdr:from>
    <xdr:to>
      <xdr:col>3</xdr:col>
      <xdr:colOff>0</xdr:colOff>
      <xdr:row>128</xdr:row>
      <xdr:rowOff>123825</xdr:rowOff>
    </xdr:to>
    <xdr:pic>
      <xdr:nvPicPr>
        <xdr:cNvPr id="5" name="Picture 1151">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2354580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47625</xdr:colOff>
      <xdr:row>112</xdr:row>
      <xdr:rowOff>114300</xdr:rowOff>
    </xdr:from>
    <xdr:to>
      <xdr:col>11</xdr:col>
      <xdr:colOff>558682</xdr:colOff>
      <xdr:row>115</xdr:row>
      <xdr:rowOff>31688</xdr:rowOff>
    </xdr:to>
    <xdr:sp macro="" textlink="">
      <xdr:nvSpPr>
        <xdr:cNvPr id="6" name="Text Box 104">
          <a:extLst>
            <a:ext uri="{FF2B5EF4-FFF2-40B4-BE49-F238E27FC236}">
              <a16:creationId xmlns:a16="http://schemas.microsoft.com/office/drawing/2014/main" id="{00000000-0008-0000-0200-000006000000}"/>
            </a:ext>
          </a:extLst>
        </xdr:cNvPr>
        <xdr:cNvSpPr txBox="1">
          <a:spLocks noChangeArrowheads="1"/>
        </xdr:cNvSpPr>
      </xdr:nvSpPr>
      <xdr:spPr bwMode="auto">
        <a:xfrm>
          <a:off x="352425" y="20431125"/>
          <a:ext cx="9388357" cy="479363"/>
        </a:xfrm>
        <a:prstGeom prst="rect">
          <a:avLst/>
        </a:prstGeom>
        <a:solidFill>
          <a:sysClr val="window" lastClr="FFFFFF"/>
        </a:solid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Dein Onkel überweist dir während den nächsten 12 Jahren jährlich einen Betrag von 800 CHF auf dein Sparkonto. Die Überweisung erfolgt jeweils Ende Jahr. Wie hoch ist der Kontostand in 24 Jahren bei einer monatlich festgelegten Verzinsung von 2.5% per annum?</a:t>
          </a:r>
        </a:p>
      </xdr:txBody>
    </xdr:sp>
    <xdr:clientData/>
  </xdr:twoCellAnchor>
  <xdr:twoCellAnchor>
    <xdr:from>
      <xdr:col>4</xdr:col>
      <xdr:colOff>0</xdr:colOff>
      <xdr:row>14</xdr:row>
      <xdr:rowOff>0</xdr:rowOff>
    </xdr:from>
    <xdr:to>
      <xdr:col>12</xdr:col>
      <xdr:colOff>69850</xdr:colOff>
      <xdr:row>16</xdr:row>
      <xdr:rowOff>38100</xdr:rowOff>
    </xdr:to>
    <xdr:sp macro="" textlink="">
      <xdr:nvSpPr>
        <xdr:cNvPr id="7" name="Text Box 93">
          <a:extLst>
            <a:ext uri="{FF2B5EF4-FFF2-40B4-BE49-F238E27FC236}">
              <a16:creationId xmlns:a16="http://schemas.microsoft.com/office/drawing/2014/main" id="{00000000-0008-0000-0200-000007000000}"/>
            </a:ext>
          </a:extLst>
        </xdr:cNvPr>
        <xdr:cNvSpPr txBox="1">
          <a:spLocks noChangeArrowheads="1"/>
        </xdr:cNvSpPr>
      </xdr:nvSpPr>
      <xdr:spPr bwMode="auto">
        <a:xfrm>
          <a:off x="2695575" y="1943100"/>
          <a:ext cx="7242175" cy="419100"/>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Deine Oma zahlt für dich 1000 CHF auf ein Konto ein, welches 0.5% Zins p.a. gibt und 12 Jahre Laufzeit hat. Wie hoch ist der Wert dieses Geschenkes in 12 Jahren?</a:t>
          </a:r>
        </a:p>
      </xdr:txBody>
    </xdr:sp>
    <xdr:clientData/>
  </xdr:twoCellAnchor>
  <xdr:twoCellAnchor>
    <xdr:from>
      <xdr:col>4</xdr:col>
      <xdr:colOff>0</xdr:colOff>
      <xdr:row>51</xdr:row>
      <xdr:rowOff>0</xdr:rowOff>
    </xdr:from>
    <xdr:to>
      <xdr:col>12</xdr:col>
      <xdr:colOff>149217</xdr:colOff>
      <xdr:row>53</xdr:row>
      <xdr:rowOff>60397</xdr:rowOff>
    </xdr:to>
    <xdr:sp macro="" textlink="">
      <xdr:nvSpPr>
        <xdr:cNvPr id="8" name="Text Box 101">
          <a:extLst>
            <a:ext uri="{FF2B5EF4-FFF2-40B4-BE49-F238E27FC236}">
              <a16:creationId xmlns:a16="http://schemas.microsoft.com/office/drawing/2014/main" id="{00000000-0008-0000-0200-000008000000}"/>
            </a:ext>
          </a:extLst>
        </xdr:cNvPr>
        <xdr:cNvSpPr txBox="1">
          <a:spLocks noChangeArrowheads="1"/>
        </xdr:cNvSpPr>
      </xdr:nvSpPr>
      <xdr:spPr bwMode="auto">
        <a:xfrm>
          <a:off x="2695575" y="8934450"/>
          <a:ext cx="7283442" cy="431872"/>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Du zahlst heute 5'500 CHF auf dein Sparkonto ein. Die Bank bezahlt dir einen Zinssatz von 2.0% per annum, bei achtmaliger Verzinsung pro Jahr. Was ist dein Kontostand nach 10 Jahren? </a:t>
          </a:r>
        </a:p>
        <a:p>
          <a:pPr algn="l" rtl="0">
            <a:defRPr sz="1000"/>
          </a:pPr>
          <a:r>
            <a:rPr lang="de-CH" sz="1100" b="0" i="0" u="none" strike="noStrike" baseline="0">
              <a:solidFill>
                <a:srgbClr val="000000"/>
              </a:solidFill>
              <a:latin typeface="Arial"/>
              <a:cs typeface="Arial"/>
            </a:rPr>
            <a:t> </a:t>
          </a:r>
        </a:p>
      </xdr:txBody>
    </xdr:sp>
    <xdr:clientData/>
  </xdr:twoCellAnchor>
  <xdr:twoCellAnchor>
    <xdr:from>
      <xdr:col>4</xdr:col>
      <xdr:colOff>9525</xdr:colOff>
      <xdr:row>59</xdr:row>
      <xdr:rowOff>174625</xdr:rowOff>
    </xdr:from>
    <xdr:to>
      <xdr:col>12</xdr:col>
      <xdr:colOff>158742</xdr:colOff>
      <xdr:row>62</xdr:row>
      <xdr:rowOff>28713</xdr:rowOff>
    </xdr:to>
    <xdr:sp macro="" textlink="">
      <xdr:nvSpPr>
        <xdr:cNvPr id="9" name="Text Box 101">
          <a:extLst>
            <a:ext uri="{FF2B5EF4-FFF2-40B4-BE49-F238E27FC236}">
              <a16:creationId xmlns:a16="http://schemas.microsoft.com/office/drawing/2014/main" id="{00000000-0008-0000-0200-000009000000}"/>
            </a:ext>
          </a:extLst>
        </xdr:cNvPr>
        <xdr:cNvSpPr txBox="1">
          <a:spLocks noChangeArrowheads="1"/>
        </xdr:cNvSpPr>
      </xdr:nvSpPr>
      <xdr:spPr bwMode="auto">
        <a:xfrm>
          <a:off x="2705100" y="10614025"/>
          <a:ext cx="7273917" cy="416063"/>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Deine Eltern überweisen dir für die nächsten 21 Jahre jährlich einen Betrag von 750 CHF, welche sie jeweils Ende Jahr überweisen. Was ist der Present Value dieser Zahlungen? </a:t>
          </a:r>
        </a:p>
      </xdr:txBody>
    </xdr:sp>
    <xdr:clientData/>
  </xdr:twoCellAnchor>
  <xdr:twoCellAnchor>
    <xdr:from>
      <xdr:col>3</xdr:col>
      <xdr:colOff>0</xdr:colOff>
      <xdr:row>65</xdr:row>
      <xdr:rowOff>152400</xdr:rowOff>
    </xdr:from>
    <xdr:to>
      <xdr:col>12</xdr:col>
      <xdr:colOff>577852</xdr:colOff>
      <xdr:row>67</xdr:row>
      <xdr:rowOff>155575</xdr:rowOff>
    </xdr:to>
    <xdr:sp macro="" textlink="">
      <xdr:nvSpPr>
        <xdr:cNvPr id="10" name="Text Box 100">
          <a:extLst>
            <a:ext uri="{FF2B5EF4-FFF2-40B4-BE49-F238E27FC236}">
              <a16:creationId xmlns:a16="http://schemas.microsoft.com/office/drawing/2014/main" id="{00000000-0008-0000-0200-00000A000000}"/>
            </a:ext>
          </a:extLst>
        </xdr:cNvPr>
        <xdr:cNvSpPr txBox="1">
          <a:spLocks noChangeArrowheads="1"/>
        </xdr:cNvSpPr>
      </xdr:nvSpPr>
      <xdr:spPr bwMode="auto">
        <a:xfrm>
          <a:off x="361950" y="11725275"/>
          <a:ext cx="9617077" cy="384175"/>
        </a:xfrm>
        <a:prstGeom prst="rect">
          <a:avLst/>
        </a:prstGeom>
        <a:noFill/>
        <a:ln w="9525">
          <a:noFill/>
          <a:miter lim="800000"/>
          <a:headEnd/>
          <a:tailEnd/>
        </a:ln>
      </xdr:spPr>
      <xdr:txBody>
        <a:bodyPr vertOverflow="clip" wrap="square" lIns="27432" tIns="22860" rIns="0" bIns="0" anchor="t" upright="1"/>
        <a:lstStyle/>
        <a:p>
          <a:pPr rtl="0" fontAlgn="base"/>
          <a:r>
            <a:rPr lang="de-CH" sz="1100" b="0" i="0" baseline="0">
              <a:latin typeface="Arial" pitchFamily="34" charset="0"/>
              <a:ea typeface="+mn-ea"/>
              <a:cs typeface="Arial" pitchFamily="34" charset="0"/>
            </a:rPr>
            <a:t>Anmerkung: Der Present Value einer Annuität kann mit einer Formel in Excel berechnet werden (englisch: PV, deutsch: BW). Das Ergebnis wird negativ dargestellt, da Excel von einer Zahlung ausgeht.</a:t>
          </a:r>
        </a:p>
      </xdr:txBody>
    </xdr:sp>
    <xdr:clientData/>
  </xdr:twoCellAnchor>
  <xdr:twoCellAnchor>
    <xdr:from>
      <xdr:col>2</xdr:col>
      <xdr:colOff>47624</xdr:colOff>
      <xdr:row>73</xdr:row>
      <xdr:rowOff>111125</xdr:rowOff>
    </xdr:from>
    <xdr:to>
      <xdr:col>11</xdr:col>
      <xdr:colOff>752547</xdr:colOff>
      <xdr:row>75</xdr:row>
      <xdr:rowOff>149225</xdr:rowOff>
    </xdr:to>
    <xdr:sp macro="" textlink="">
      <xdr:nvSpPr>
        <xdr:cNvPr id="11" name="Text Box 101">
          <a:extLst>
            <a:ext uri="{FF2B5EF4-FFF2-40B4-BE49-F238E27FC236}">
              <a16:creationId xmlns:a16="http://schemas.microsoft.com/office/drawing/2014/main" id="{00000000-0008-0000-0200-00000B000000}"/>
            </a:ext>
          </a:extLst>
        </xdr:cNvPr>
        <xdr:cNvSpPr txBox="1">
          <a:spLocks noChangeArrowheads="1"/>
        </xdr:cNvSpPr>
      </xdr:nvSpPr>
      <xdr:spPr bwMode="auto">
        <a:xfrm>
          <a:off x="352424" y="13208000"/>
          <a:ext cx="9515548" cy="400050"/>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Du hast ein Konto bei der A-Bank und erhältst einen monatlich festgelegten Zins von 3.0% per annum. Welches ist der äquivalente effektive Jahreszins? </a:t>
          </a:r>
        </a:p>
      </xdr:txBody>
    </xdr:sp>
    <xdr:clientData/>
  </xdr:twoCellAnchor>
  <xdr:twoCellAnchor>
    <xdr:from>
      <xdr:col>2</xdr:col>
      <xdr:colOff>47625</xdr:colOff>
      <xdr:row>82</xdr:row>
      <xdr:rowOff>139700</xdr:rowOff>
    </xdr:from>
    <xdr:to>
      <xdr:col>12</xdr:col>
      <xdr:colOff>0</xdr:colOff>
      <xdr:row>86</xdr:row>
      <xdr:rowOff>37968</xdr:rowOff>
    </xdr:to>
    <xdr:sp macro="" textlink="">
      <xdr:nvSpPr>
        <xdr:cNvPr id="12" name="Text Box 101">
          <a:extLst>
            <a:ext uri="{FF2B5EF4-FFF2-40B4-BE49-F238E27FC236}">
              <a16:creationId xmlns:a16="http://schemas.microsoft.com/office/drawing/2014/main" id="{00000000-0008-0000-0200-00000C000000}"/>
            </a:ext>
          </a:extLst>
        </xdr:cNvPr>
        <xdr:cNvSpPr txBox="1">
          <a:spLocks noChangeArrowheads="1"/>
        </xdr:cNvSpPr>
      </xdr:nvSpPr>
      <xdr:spPr bwMode="auto">
        <a:xfrm>
          <a:off x="352425" y="14893925"/>
          <a:ext cx="9515475" cy="622168"/>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Du hast Geld bei der A-Bank angelegt zu einem jährlichen Zinssatz von 1.5%. Welchen Zinssatz würde die Bank monatlich bezahlen, wenn sie den absoluten Zinsbetrag konstant halten will? </a:t>
          </a:r>
        </a:p>
      </xdr:txBody>
    </xdr:sp>
    <xdr:clientData/>
  </xdr:twoCellAnchor>
  <xdr:twoCellAnchor>
    <xdr:from>
      <xdr:col>2</xdr:col>
      <xdr:colOff>47625</xdr:colOff>
      <xdr:row>91</xdr:row>
      <xdr:rowOff>139700</xdr:rowOff>
    </xdr:from>
    <xdr:to>
      <xdr:col>12</xdr:col>
      <xdr:colOff>0</xdr:colOff>
      <xdr:row>94</xdr:row>
      <xdr:rowOff>0</xdr:rowOff>
    </xdr:to>
    <xdr:sp macro="" textlink="">
      <xdr:nvSpPr>
        <xdr:cNvPr id="13" name="Text Box 101">
          <a:extLst>
            <a:ext uri="{FF2B5EF4-FFF2-40B4-BE49-F238E27FC236}">
              <a16:creationId xmlns:a16="http://schemas.microsoft.com/office/drawing/2014/main" id="{00000000-0008-0000-0200-00000D000000}"/>
            </a:ext>
          </a:extLst>
        </xdr:cNvPr>
        <xdr:cNvSpPr txBox="1">
          <a:spLocks noChangeArrowheads="1"/>
        </xdr:cNvSpPr>
      </xdr:nvSpPr>
      <xdr:spPr bwMode="auto">
        <a:xfrm>
          <a:off x="352425" y="16560800"/>
          <a:ext cx="9515475" cy="403225"/>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Gegeben ist ein diskreter jährlicher Zinssatz von 2.0%. Wie hoch wäre der stetige Zinssatz (p.a.), der zur gleichen effektiven Verzinsung führen würde?</a:t>
          </a:r>
        </a:p>
      </xdr:txBody>
    </xdr:sp>
    <xdr:clientData/>
  </xdr:twoCellAnchor>
  <xdr:oneCellAnchor>
    <xdr:from>
      <xdr:col>3</xdr:col>
      <xdr:colOff>1200150</xdr:colOff>
      <xdr:row>95</xdr:row>
      <xdr:rowOff>33337</xdr:rowOff>
    </xdr:from>
    <xdr:ext cx="178382" cy="165366"/>
    <mc:AlternateContent xmlns:mc="http://schemas.openxmlformats.org/markup-compatibility/2006" xmlns:a14="http://schemas.microsoft.com/office/drawing/2010/main">
      <mc:Choice Requires="a14">
        <xdr:sp macro="" textlink="">
          <xdr:nvSpPr>
            <xdr:cNvPr id="14" name="Textfeld 13">
              <a:extLst>
                <a:ext uri="{FF2B5EF4-FFF2-40B4-BE49-F238E27FC236}">
                  <a16:creationId xmlns:a16="http://schemas.microsoft.com/office/drawing/2014/main" id="{00000000-0008-0000-0200-00000E000000}"/>
                </a:ext>
              </a:extLst>
            </xdr:cNvPr>
            <xdr:cNvSpPr txBox="1"/>
          </xdr:nvSpPr>
          <xdr:spPr>
            <a:xfrm>
              <a:off x="1562100" y="17178337"/>
              <a:ext cx="17838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CH" sz="1100" b="1" i="1">
                            <a:latin typeface="Cambria Math" panose="02040503050406030204" pitchFamily="18" charset="0"/>
                          </a:rPr>
                        </m:ctrlPr>
                      </m:sSubPr>
                      <m:e>
                        <m:r>
                          <m:rPr>
                            <m:nor/>
                          </m:rPr>
                          <a:rPr lang="de-CH" sz="1100" b="1" i="0">
                            <a:latin typeface="Arial" panose="020B0604020202020204" pitchFamily="34" charset="0"/>
                            <a:cs typeface="Arial" panose="020B0604020202020204" pitchFamily="34" charset="0"/>
                          </a:rPr>
                          <m:t>r</m:t>
                        </m:r>
                      </m:e>
                      <m:sub>
                        <m:r>
                          <m:rPr>
                            <m:nor/>
                          </m:rPr>
                          <a:rPr lang="de-CH" sz="1100" b="1" i="0">
                            <a:latin typeface="Arial" panose="020B0604020202020204" pitchFamily="34" charset="0"/>
                            <a:cs typeface="Arial" panose="020B0604020202020204" pitchFamily="34" charset="0"/>
                          </a:rPr>
                          <m:t>c</m:t>
                        </m:r>
                      </m:sub>
                    </m:sSub>
                  </m:oMath>
                </m:oMathPara>
              </a14:m>
              <a:endParaRPr lang="de-CH" sz="1100" b="1">
                <a:latin typeface="Arial" panose="020B0604020202020204" pitchFamily="34" charset="0"/>
                <a:cs typeface="Arial" panose="020B0604020202020204" pitchFamily="34" charset="0"/>
              </a:endParaRPr>
            </a:p>
          </xdr:txBody>
        </xdr:sp>
      </mc:Choice>
      <mc:Fallback xmlns="">
        <xdr:sp macro="" textlink="">
          <xdr:nvSpPr>
            <xdr:cNvPr id="14" name="Textfeld 13">
              <a:extLst>
                <a:ext uri="{FF2B5EF4-FFF2-40B4-BE49-F238E27FC236}">
                  <a16:creationId xmlns:a16="http://schemas.microsoft.com/office/drawing/2014/main" id="{085F7287-5B61-4D05-B2D8-51877B77F988}"/>
                </a:ext>
              </a:extLst>
            </xdr:cNvPr>
            <xdr:cNvSpPr txBox="1"/>
          </xdr:nvSpPr>
          <xdr:spPr>
            <a:xfrm>
              <a:off x="1562100" y="17178337"/>
              <a:ext cx="17838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de-CH" sz="1100" b="1" i="0">
                  <a:latin typeface="Arial" panose="020B0604020202020204" pitchFamily="34" charset="0"/>
                  <a:cs typeface="Arial" panose="020B0604020202020204" pitchFamily="34" charset="0"/>
                </a:rPr>
                <a:t>"r</a:t>
              </a:r>
              <a:r>
                <a:rPr lang="de-CH" sz="1100" b="1" i="0">
                  <a:latin typeface="Cambria Math" panose="02040503050406030204" pitchFamily="18" charset="0"/>
                  <a:cs typeface="Arial" panose="020B0604020202020204" pitchFamily="34" charset="0"/>
                </a:rPr>
                <a:t>" _"</a:t>
              </a:r>
              <a:r>
                <a:rPr lang="de-CH" sz="1100" b="1" i="0">
                  <a:latin typeface="Arial" panose="020B0604020202020204" pitchFamily="34" charset="0"/>
                  <a:cs typeface="Arial" panose="020B0604020202020204" pitchFamily="34" charset="0"/>
                </a:rPr>
                <a:t>c</a:t>
              </a:r>
              <a:r>
                <a:rPr lang="de-CH" sz="1100" b="1" i="0">
                  <a:latin typeface="Cambria Math" panose="02040503050406030204" pitchFamily="18" charset="0"/>
                  <a:cs typeface="Arial" panose="020B0604020202020204" pitchFamily="34" charset="0"/>
                </a:rPr>
                <a:t>" </a:t>
              </a:r>
              <a:endParaRPr lang="de-CH" sz="1100" b="1">
                <a:latin typeface="Arial" panose="020B0604020202020204" pitchFamily="34" charset="0"/>
                <a:cs typeface="Arial" panose="020B0604020202020204" pitchFamily="34" charset="0"/>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3</xdr:col>
      <xdr:colOff>0</xdr:colOff>
      <xdr:row>10</xdr:row>
      <xdr:rowOff>3174</xdr:rowOff>
    </xdr:from>
    <xdr:to>
      <xdr:col>11</xdr:col>
      <xdr:colOff>9525</xdr:colOff>
      <xdr:row>13</xdr:row>
      <xdr:rowOff>111217</xdr:rowOff>
    </xdr:to>
    <xdr:sp macro="" textlink="">
      <xdr:nvSpPr>
        <xdr:cNvPr id="2" name="Text Box 93">
          <a:extLst>
            <a:ext uri="{FF2B5EF4-FFF2-40B4-BE49-F238E27FC236}">
              <a16:creationId xmlns:a16="http://schemas.microsoft.com/office/drawing/2014/main" id="{00000000-0008-0000-0400-000002000000}"/>
            </a:ext>
          </a:extLst>
        </xdr:cNvPr>
        <xdr:cNvSpPr txBox="1">
          <a:spLocks noChangeArrowheads="1"/>
        </xdr:cNvSpPr>
      </xdr:nvSpPr>
      <xdr:spPr bwMode="auto">
        <a:xfrm>
          <a:off x="361950" y="1222374"/>
          <a:ext cx="9667875" cy="679543"/>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Die Dido AG ist ein Unternehmen, das in der Parkettherstellung tätig ist. Da die Zahl der Kundenaufträge in der letzten Zeit rapide zugenommen hat, hat  die Geschäftsleitung beschlossen, eine neue Holzverarbeitungsmaschine anzuschaffen. Zur Auswahl stehen die drei Modelle "Standard", "Ultra" und "Superplus" mit folgenden Preisen und prognostizierten Cash-flow Verläufen:</a:t>
          </a:r>
        </a:p>
        <a:p>
          <a:pPr algn="l" rtl="0">
            <a:defRPr sz="1000"/>
          </a:pPr>
          <a:endParaRPr lang="de-CH" sz="1100" b="0" i="0" u="none" strike="noStrike" baseline="0">
            <a:solidFill>
              <a:srgbClr val="000000"/>
            </a:solidFill>
            <a:latin typeface="Arial"/>
            <a:cs typeface="Arial"/>
          </a:endParaRPr>
        </a:p>
        <a:p>
          <a:pPr algn="l" rtl="0">
            <a:defRPr sz="1000"/>
          </a:pPr>
          <a:endParaRPr lang="de-CH" sz="1100" b="0" i="0" u="none" strike="noStrike" baseline="0">
            <a:solidFill>
              <a:srgbClr val="000000"/>
            </a:solidFill>
            <a:latin typeface="Arial"/>
            <a:cs typeface="Arial"/>
          </a:endParaRPr>
        </a:p>
      </xdr:txBody>
    </xdr:sp>
    <xdr:clientData/>
  </xdr:twoCellAnchor>
  <xdr:twoCellAnchor>
    <xdr:from>
      <xdr:col>2</xdr:col>
      <xdr:colOff>57149</xdr:colOff>
      <xdr:row>31</xdr:row>
      <xdr:rowOff>165100</xdr:rowOff>
    </xdr:from>
    <xdr:to>
      <xdr:col>10</xdr:col>
      <xdr:colOff>149256</xdr:colOff>
      <xdr:row>33</xdr:row>
      <xdr:rowOff>101600</xdr:rowOff>
    </xdr:to>
    <xdr:sp macro="" textlink="">
      <xdr:nvSpPr>
        <xdr:cNvPr id="3" name="Text Box 93">
          <a:extLst>
            <a:ext uri="{FF2B5EF4-FFF2-40B4-BE49-F238E27FC236}">
              <a16:creationId xmlns:a16="http://schemas.microsoft.com/office/drawing/2014/main" id="{00000000-0008-0000-0400-000003000000}"/>
            </a:ext>
          </a:extLst>
        </xdr:cNvPr>
        <xdr:cNvSpPr txBox="1">
          <a:spLocks noChangeArrowheads="1"/>
        </xdr:cNvSpPr>
      </xdr:nvSpPr>
      <xdr:spPr bwMode="auto">
        <a:xfrm>
          <a:off x="361949" y="5346700"/>
          <a:ext cx="8712232" cy="307975"/>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Nimm nun an der WACC der Dido AG beträgt 9% und berechne die Net Present Values der drei Modelle. </a:t>
          </a:r>
        </a:p>
      </xdr:txBody>
    </xdr:sp>
    <xdr:clientData/>
  </xdr:twoCellAnchor>
  <xdr:twoCellAnchor>
    <xdr:from>
      <xdr:col>3</xdr:col>
      <xdr:colOff>0</xdr:colOff>
      <xdr:row>75</xdr:row>
      <xdr:rowOff>0</xdr:rowOff>
    </xdr:from>
    <xdr:to>
      <xdr:col>11</xdr:col>
      <xdr:colOff>9525</xdr:colOff>
      <xdr:row>79</xdr:row>
      <xdr:rowOff>47624</xdr:rowOff>
    </xdr:to>
    <xdr:sp macro="" textlink="">
      <xdr:nvSpPr>
        <xdr:cNvPr id="4" name="Text Box 93">
          <a:extLst>
            <a:ext uri="{FF2B5EF4-FFF2-40B4-BE49-F238E27FC236}">
              <a16:creationId xmlns:a16="http://schemas.microsoft.com/office/drawing/2014/main" id="{00000000-0008-0000-0400-000004000000}"/>
            </a:ext>
          </a:extLst>
        </xdr:cNvPr>
        <xdr:cNvSpPr txBox="1">
          <a:spLocks noChangeArrowheads="1"/>
        </xdr:cNvSpPr>
      </xdr:nvSpPr>
      <xdr:spPr bwMode="auto">
        <a:xfrm>
          <a:off x="361950" y="13439775"/>
          <a:ext cx="9667875" cy="781049"/>
        </a:xfrm>
        <a:prstGeom prst="rect">
          <a:avLst/>
        </a:prstGeom>
        <a:noFill/>
        <a:ln w="9525">
          <a:noFill/>
          <a:miter lim="800000"/>
          <a:headEnd/>
          <a:tailEnd/>
        </a:ln>
      </xdr:spPr>
      <xdr:txBody>
        <a:bodyPr vertOverflow="clip" wrap="square" lIns="27432" tIns="22860" rIns="0" bIns="0" anchor="t" upright="1"/>
        <a:lstStyle/>
        <a:p>
          <a:pPr algn="l" rtl="0">
            <a:lnSpc>
              <a:spcPts val="1200"/>
            </a:lnSpc>
            <a:defRPr sz="1000"/>
          </a:pPr>
          <a:r>
            <a:rPr lang="de-CH" sz="1100" b="0" i="0" u="none" strike="noStrike" baseline="0">
              <a:solidFill>
                <a:srgbClr val="000000"/>
              </a:solidFill>
              <a:latin typeface="Arial"/>
              <a:cs typeface="Arial"/>
            </a:rPr>
            <a:t>Die Dido AG liefert den Parkett selbst an die Kunden. Aufgrund der erhöhten Nachfrage will die Geschäftsleitung einen neuen Lkw kaufen, ist sich aber nicht einig, welches Modell gewählt werden soll. Das Modell "Normal" ist zwar billiger als Modell "Öko", hat aber einen höheren Benzinverbrauch. Für das Modell "Normal"  ist es zudem nötig, den bisherigen Fahrer in eine Weiterbildung zu schicken. </a:t>
          </a:r>
        </a:p>
        <a:p>
          <a:pPr algn="l" rtl="0">
            <a:lnSpc>
              <a:spcPts val="1200"/>
            </a:lnSpc>
            <a:defRPr sz="1000"/>
          </a:pPr>
          <a:r>
            <a:rPr lang="de-CH" sz="1100" b="0" i="0" u="none" strike="noStrike" baseline="0">
              <a:solidFill>
                <a:srgbClr val="000000"/>
              </a:solidFill>
              <a:latin typeface="Arial"/>
              <a:cs typeface="Arial"/>
            </a:rPr>
            <a:t>Die folgenden Tabellen zeigen die prognostizierten Cash-flows, sowie den Preis und die Betriebskosten der beiden Lkw-Modelle:</a:t>
          </a:r>
        </a:p>
        <a:p>
          <a:pPr algn="l" rtl="0">
            <a:lnSpc>
              <a:spcPts val="1200"/>
            </a:lnSpc>
            <a:defRPr sz="1000"/>
          </a:pPr>
          <a:endParaRPr lang="de-CH" sz="1100" b="1" i="0" u="none" strike="noStrike" baseline="0">
            <a:solidFill>
              <a:srgbClr val="000000"/>
            </a:solidFill>
            <a:latin typeface="Arial"/>
            <a:cs typeface="Arial"/>
          </a:endParaRPr>
        </a:p>
      </xdr:txBody>
    </xdr:sp>
    <xdr:clientData/>
  </xdr:twoCellAnchor>
  <xdr:twoCellAnchor>
    <xdr:from>
      <xdr:col>3</xdr:col>
      <xdr:colOff>0</xdr:colOff>
      <xdr:row>122</xdr:row>
      <xdr:rowOff>0</xdr:rowOff>
    </xdr:from>
    <xdr:to>
      <xdr:col>11</xdr:col>
      <xdr:colOff>9525</xdr:colOff>
      <xdr:row>124</xdr:row>
      <xdr:rowOff>76200</xdr:rowOff>
    </xdr:to>
    <xdr:sp macro="" textlink="">
      <xdr:nvSpPr>
        <xdr:cNvPr id="5" name="Text Box 93">
          <a:extLst>
            <a:ext uri="{FF2B5EF4-FFF2-40B4-BE49-F238E27FC236}">
              <a16:creationId xmlns:a16="http://schemas.microsoft.com/office/drawing/2014/main" id="{00000000-0008-0000-0400-000005000000}"/>
            </a:ext>
          </a:extLst>
        </xdr:cNvPr>
        <xdr:cNvSpPr txBox="1">
          <a:spLocks noChangeArrowheads="1"/>
        </xdr:cNvSpPr>
      </xdr:nvSpPr>
      <xdr:spPr bwMode="auto">
        <a:xfrm>
          <a:off x="361950" y="22040850"/>
          <a:ext cx="9667875" cy="457200"/>
        </a:xfrm>
        <a:prstGeom prst="rect">
          <a:avLst/>
        </a:prstGeom>
        <a:noFill/>
        <a:ln w="9525">
          <a:noFill/>
          <a:miter lim="800000"/>
          <a:headEnd/>
          <a:tailEnd/>
        </a:ln>
      </xdr:spPr>
      <xdr:txBody>
        <a:bodyPr vertOverflow="clip" wrap="square" lIns="27432" tIns="22860" rIns="0" bIns="0" anchor="t" upright="1"/>
        <a:lstStyle/>
        <a:p>
          <a:pPr algn="l" rtl="0">
            <a:defRPr sz="1000"/>
          </a:pPr>
          <a:r>
            <a:rPr lang="de-CH" sz="1100" b="0" i="0" u="none" strike="noStrike" baseline="0">
              <a:solidFill>
                <a:srgbClr val="000000"/>
              </a:solidFill>
              <a:latin typeface="Arial"/>
              <a:cs typeface="Arial"/>
            </a:rPr>
            <a:t>Berechne in einem letzten Schritt die Annuität der beiden Lkw-Modelle bei einem WACC von 9.00% und beantworte die Verständnisfragen, indem du im Drop-down-Menü die jeweils richtige Antwort wählst. </a:t>
          </a:r>
        </a:p>
      </xdr:txBody>
    </xdr:sp>
    <xdr:clientData/>
  </xdr:twoCellAnchor>
  <xdr:twoCellAnchor>
    <xdr:from>
      <xdr:col>3</xdr:col>
      <xdr:colOff>9525</xdr:colOff>
      <xdr:row>105</xdr:row>
      <xdr:rowOff>9525</xdr:rowOff>
    </xdr:from>
    <xdr:to>
      <xdr:col>11</xdr:col>
      <xdr:colOff>574630</xdr:colOff>
      <xdr:row>107</xdr:row>
      <xdr:rowOff>63398</xdr:rowOff>
    </xdr:to>
    <xdr:sp macro="" textlink="">
      <xdr:nvSpPr>
        <xdr:cNvPr id="6" name="Text Box 431">
          <a:extLst>
            <a:ext uri="{FF2B5EF4-FFF2-40B4-BE49-F238E27FC236}">
              <a16:creationId xmlns:a16="http://schemas.microsoft.com/office/drawing/2014/main" id="{00000000-0008-0000-0400-000006000000}"/>
            </a:ext>
          </a:extLst>
        </xdr:cNvPr>
        <xdr:cNvSpPr txBox="1">
          <a:spLocks noChangeArrowheads="1"/>
        </xdr:cNvSpPr>
      </xdr:nvSpPr>
      <xdr:spPr bwMode="auto">
        <a:xfrm>
          <a:off x="371475" y="18945225"/>
          <a:ext cx="9766255" cy="415823"/>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de-CH" sz="1100" b="0" i="0" u="none" strike="noStrike" baseline="0">
              <a:ln>
                <a:noFill/>
              </a:ln>
              <a:solidFill>
                <a:srgbClr val="000000"/>
              </a:solidFill>
              <a:latin typeface="Arial"/>
              <a:cs typeface="Arial"/>
            </a:rPr>
            <a:t>Die folgende Tabelle zeigt die jeweiligen NPVs der beiden LKW-Modelle bei verschiedenen Diskontierungssätzen. Beantworte anhand dieser Tabelle die nachfolgenden Fragen zur Internal Rate of Return (IRR) der beiden Modelle. </a:t>
          </a:r>
        </a:p>
      </xdr:txBody>
    </xdr:sp>
    <xdr:clientData/>
  </xdr:twoCellAnchor>
  <mc:AlternateContent xmlns:mc="http://schemas.openxmlformats.org/markup-compatibility/2006">
    <mc:Choice xmlns:a14="http://schemas.microsoft.com/office/drawing/2010/main" Requires="a14">
      <xdr:twoCellAnchor>
        <xdr:from>
          <xdr:col>0</xdr:col>
          <xdr:colOff>47625</xdr:colOff>
          <xdr:row>17</xdr:row>
          <xdr:rowOff>38100</xdr:rowOff>
        </xdr:from>
        <xdr:to>
          <xdr:col>0</xdr:col>
          <xdr:colOff>47625</xdr:colOff>
          <xdr:row>17</xdr:row>
          <xdr:rowOff>57150</xdr:rowOff>
        </xdr:to>
        <xdr:sp macro="" textlink="">
          <xdr:nvSpPr>
            <xdr:cNvPr id="50177" name="Object 1" hidden="1">
              <a:extLst>
                <a:ext uri="{63B3BB69-23CF-44E3-9099-C40C66FF867C}">
                  <a14:compatExt spid="_x0000_s50177"/>
                </a:ext>
                <a:ext uri="{FF2B5EF4-FFF2-40B4-BE49-F238E27FC236}">
                  <a16:creationId xmlns:a16="http://schemas.microsoft.com/office/drawing/2014/main" id="{00000000-0008-0000-0400-000001C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3</xdr:col>
      <xdr:colOff>0</xdr:colOff>
      <xdr:row>144</xdr:row>
      <xdr:rowOff>0</xdr:rowOff>
    </xdr:from>
    <xdr:to>
      <xdr:col>3</xdr:col>
      <xdr:colOff>0</xdr:colOff>
      <xdr:row>144</xdr:row>
      <xdr:rowOff>123825</xdr:rowOff>
    </xdr:to>
    <xdr:pic>
      <xdr:nvPicPr>
        <xdr:cNvPr id="8" name="Picture 1151">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263747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9525</xdr:colOff>
      <xdr:row>67</xdr:row>
      <xdr:rowOff>9525</xdr:rowOff>
    </xdr:from>
    <xdr:to>
      <xdr:col>11</xdr:col>
      <xdr:colOff>19050</xdr:colOff>
      <xdr:row>68</xdr:row>
      <xdr:rowOff>28575</xdr:rowOff>
    </xdr:to>
    <xdr:sp macro="" textlink="">
      <xdr:nvSpPr>
        <xdr:cNvPr id="9" name="Text Box 93">
          <a:extLst>
            <a:ext uri="{FF2B5EF4-FFF2-40B4-BE49-F238E27FC236}">
              <a16:creationId xmlns:a16="http://schemas.microsoft.com/office/drawing/2014/main" id="{00000000-0008-0000-0400-000009000000}"/>
            </a:ext>
          </a:extLst>
        </xdr:cNvPr>
        <xdr:cNvSpPr txBox="1">
          <a:spLocks noChangeArrowheads="1"/>
        </xdr:cNvSpPr>
      </xdr:nvSpPr>
      <xdr:spPr bwMode="auto">
        <a:xfrm>
          <a:off x="371475" y="11991975"/>
          <a:ext cx="9667875" cy="200025"/>
        </a:xfrm>
        <a:prstGeom prst="rect">
          <a:avLst/>
        </a:prstGeom>
        <a:noFill/>
        <a:ln w="9525">
          <a:noFill/>
          <a:miter lim="800000"/>
          <a:headEnd/>
          <a:tailEnd/>
        </a:ln>
      </xdr:spPr>
      <xdr:txBody>
        <a:bodyPr vertOverflow="clip" wrap="square" lIns="27432" tIns="22860" rIns="0" bIns="0" anchor="t" upright="1"/>
        <a:lstStyle/>
        <a:p>
          <a:pPr algn="l" rtl="0">
            <a:lnSpc>
              <a:spcPts val="1200"/>
            </a:lnSpc>
            <a:defRPr sz="1000"/>
          </a:pPr>
          <a:r>
            <a:rPr lang="de-CH" sz="1100" b="0" i="0" u="none" strike="noStrike" baseline="0">
              <a:solidFill>
                <a:srgbClr val="000000"/>
              </a:solidFill>
              <a:latin typeface="Arial"/>
              <a:cs typeface="Arial"/>
            </a:rPr>
            <a:t>c) Die Geschäftsleitung der Dido AG hat für die Anschaffung der Maschine einen Betrag von 140'000 bewilligt. Für welche der Alternativen soll sich die                           </a:t>
          </a:r>
        </a:p>
      </xdr:txBody>
    </xdr:sp>
    <xdr:clientData/>
  </xdr:twoCellAnchor>
  <xdr:twoCellAnchor>
    <xdr:from>
      <xdr:col>3</xdr:col>
      <xdr:colOff>161925</xdr:colOff>
      <xdr:row>67</xdr:row>
      <xdr:rowOff>161925</xdr:rowOff>
    </xdr:from>
    <xdr:to>
      <xdr:col>11</xdr:col>
      <xdr:colOff>171450</xdr:colOff>
      <xdr:row>68</xdr:row>
      <xdr:rowOff>171450</xdr:rowOff>
    </xdr:to>
    <xdr:sp macro="" textlink="">
      <xdr:nvSpPr>
        <xdr:cNvPr id="10" name="Text Box 93">
          <a:extLst>
            <a:ext uri="{FF2B5EF4-FFF2-40B4-BE49-F238E27FC236}">
              <a16:creationId xmlns:a16="http://schemas.microsoft.com/office/drawing/2014/main" id="{00000000-0008-0000-0400-00000A000000}"/>
            </a:ext>
          </a:extLst>
        </xdr:cNvPr>
        <xdr:cNvSpPr txBox="1">
          <a:spLocks noChangeArrowheads="1"/>
        </xdr:cNvSpPr>
      </xdr:nvSpPr>
      <xdr:spPr bwMode="auto">
        <a:xfrm>
          <a:off x="523875" y="12144375"/>
          <a:ext cx="9610725" cy="190500"/>
        </a:xfrm>
        <a:prstGeom prst="rect">
          <a:avLst/>
        </a:prstGeom>
        <a:noFill/>
        <a:ln w="9525">
          <a:noFill/>
          <a:miter lim="800000"/>
          <a:headEnd/>
          <a:tailEnd/>
        </a:ln>
      </xdr:spPr>
      <xdr:txBody>
        <a:bodyPr vertOverflow="clip" wrap="square" lIns="27432" tIns="22860" rIns="0" bIns="0" anchor="t" upright="1"/>
        <a:lstStyle/>
        <a:p>
          <a:pPr algn="l" rtl="0">
            <a:lnSpc>
              <a:spcPts val="1200"/>
            </a:lnSpc>
            <a:defRPr sz="1000"/>
          </a:pPr>
          <a:r>
            <a:rPr lang="de-CH" sz="1100" b="0" i="0" u="none" strike="noStrike" baseline="0">
              <a:solidFill>
                <a:srgbClr val="000000"/>
              </a:solidFill>
              <a:latin typeface="Arial"/>
              <a:cs typeface="Arial"/>
            </a:rPr>
            <a:t>Investitionsabteilung entscheiden? Wähle eine Alternative aus dem Drop-down-Menü aus!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anwender\ie-temp\Tempor&#228;re%20Internetdateien\Content.Outlook\14L66MW8\Einzelaufgabe_vDrilon_Aufgab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anwender\ie-temp\Tempor&#228;re%20Internetdateien\Content.Outlook\14L66MW8\Einzelaufgabe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TC%20Restricted\Banking%20and%20Finance%20I\HS17\EA1\Einzelaufgabe_1_mit_ML_HS17_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Teaching%20Center\TC%20Restricted\Finance\HS16\EA1\ML\Einzelaufgabe_1_HS15_v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Teaching%20Center\TC%20Restricted\Finance\HS16\EA1\ML\Einzelaufgabe_1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leitung &amp; Vorgehensweise"/>
      <sheetName val="Aufgabe 1"/>
      <sheetName val="Aufgabe 2"/>
      <sheetName val="Aufgabe 3"/>
      <sheetName val="Hide"/>
      <sheetName val="Notizen"/>
    </sheetNames>
    <sheetDataSet>
      <sheetData sheetId="0" refreshError="1"/>
      <sheetData sheetId="1"/>
      <sheetData sheetId="2" refreshError="1"/>
      <sheetData sheetId="3" refreshError="1"/>
      <sheetData sheetId="4">
        <row r="2">
          <cell r="B2" t="str">
            <v>Modell Standard kaufen</v>
          </cell>
          <cell r="F2" t="str">
            <v>6% und 7%</v>
          </cell>
          <cell r="H2" t="str">
            <v>positiv.</v>
          </cell>
        </row>
        <row r="3">
          <cell r="B3" t="str">
            <v>Keine Maschine kaufen</v>
          </cell>
          <cell r="F3" t="str">
            <v>7% und 8%</v>
          </cell>
          <cell r="H3" t="str">
            <v>negativ.</v>
          </cell>
        </row>
        <row r="4">
          <cell r="F4" t="str">
            <v xml:space="preserve">8% und 9% </v>
          </cell>
          <cell r="H4">
            <v>0</v>
          </cell>
        </row>
        <row r="5">
          <cell r="F5" t="str">
            <v xml:space="preserve">9% und 10% </v>
          </cell>
        </row>
      </sheetData>
      <sheetData sheetId="5">
        <row r="2">
          <cell r="A2" t="str">
            <v>Standard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leitung &amp; Vorgehensweise"/>
      <sheetName val="Aufgabe 1 (2)"/>
      <sheetName val="Aufgabe 1"/>
      <sheetName val="Aufgabe 2"/>
      <sheetName val="Hide"/>
      <sheetName val="Notizen"/>
    </sheetNames>
    <sheetDataSet>
      <sheetData sheetId="0" refreshError="1"/>
      <sheetData sheetId="1" refreshError="1"/>
      <sheetData sheetId="2" refreshError="1"/>
      <sheetData sheetId="3" refreshError="1"/>
      <sheetData sheetId="4">
        <row r="2">
          <cell r="B2" t="str">
            <v>Modell Standard kaufen</v>
          </cell>
          <cell r="D2" t="str">
            <v>Modell Standard kaufen</v>
          </cell>
          <cell r="F2" t="str">
            <v>6% und 7%</v>
          </cell>
          <cell r="H2" t="str">
            <v>positiv.</v>
          </cell>
          <cell r="J2" t="str">
            <v>gleich dem WACC.</v>
          </cell>
        </row>
        <row r="3">
          <cell r="B3" t="str">
            <v>Keine Maschine kaufen</v>
          </cell>
          <cell r="D3" t="str">
            <v>Modell Ultra kaufen</v>
          </cell>
          <cell r="F3" t="str">
            <v>7% und 8%</v>
          </cell>
          <cell r="H3" t="str">
            <v>negativ.</v>
          </cell>
          <cell r="J3">
            <v>0</v>
          </cell>
        </row>
        <row r="4">
          <cell r="D4" t="str">
            <v>Modell Superplus kaufen</v>
          </cell>
          <cell r="F4" t="str">
            <v xml:space="preserve">8% und 9% </v>
          </cell>
          <cell r="H4">
            <v>0</v>
          </cell>
          <cell r="J4" t="str">
            <v>kleiner als der WACC.</v>
          </cell>
        </row>
        <row r="5">
          <cell r="D5" t="str">
            <v>Keine Maschine kaufen</v>
          </cell>
          <cell r="F5" t="str">
            <v xml:space="preserve">9% und 10% </v>
          </cell>
          <cell r="J5" t="str">
            <v xml:space="preserve">grösser als der WACC. </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leitung"/>
      <sheetName val="Aufgabe 1"/>
      <sheetName val="Lösung Aufgabe 1"/>
      <sheetName val="Aufgabe 2"/>
      <sheetName val="Lösung Aufgabe 2"/>
      <sheetName val="Aufgabe 3"/>
      <sheetName val="Lösung Aufgabe 3"/>
      <sheetName val="Hide"/>
      <sheetName val="Notizen"/>
    </sheetNames>
    <sheetDataSet>
      <sheetData sheetId="0"/>
      <sheetData sheetId="1"/>
      <sheetData sheetId="2"/>
      <sheetData sheetId="3"/>
      <sheetData sheetId="4"/>
      <sheetData sheetId="5"/>
      <sheetData sheetId="6"/>
      <sheetData sheetId="7">
        <row r="2">
          <cell r="B2" t="str">
            <v>Modell Standard kaufen</v>
          </cell>
          <cell r="D2" t="str">
            <v>Modell Standard kaufen</v>
          </cell>
          <cell r="F2" t="str">
            <v>6% und 7%</v>
          </cell>
          <cell r="H2" t="str">
            <v>positiv.</v>
          </cell>
          <cell r="J2" t="str">
            <v>gleich dem WACC.</v>
          </cell>
        </row>
        <row r="3">
          <cell r="B3" t="str">
            <v>Keine Maschine kaufen</v>
          </cell>
          <cell r="D3" t="str">
            <v>Modell Ultra kaufen</v>
          </cell>
          <cell r="F3" t="str">
            <v>7% und 8%</v>
          </cell>
          <cell r="H3" t="str">
            <v>negativ.</v>
          </cell>
          <cell r="J3">
            <v>0</v>
          </cell>
        </row>
        <row r="4">
          <cell r="D4" t="str">
            <v>Modell Superplus kaufen</v>
          </cell>
          <cell r="F4" t="str">
            <v xml:space="preserve">8% und 9% </v>
          </cell>
          <cell r="H4">
            <v>0</v>
          </cell>
          <cell r="J4" t="str">
            <v>kleiner als der WACC.</v>
          </cell>
        </row>
        <row r="5">
          <cell r="B5" t="str">
            <v>Standard</v>
          </cell>
          <cell r="D5" t="str">
            <v>Keine Maschine kaufen</v>
          </cell>
          <cell r="F5" t="str">
            <v xml:space="preserve">9% und 10% </v>
          </cell>
          <cell r="J5" t="str">
            <v xml:space="preserve">grösser als der WACC. </v>
          </cell>
        </row>
        <row r="6">
          <cell r="B6" t="str">
            <v>BearWash</v>
          </cell>
        </row>
      </sheetData>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leitung"/>
      <sheetName val="Aufgabe 1"/>
      <sheetName val="Aufgabe 2"/>
      <sheetName val="Aufgabe 3"/>
      <sheetName val="Hide"/>
      <sheetName val="Notizen"/>
    </sheetNames>
    <sheetDataSet>
      <sheetData sheetId="0"/>
      <sheetData sheetId="1"/>
      <sheetData sheetId="2"/>
      <sheetData sheetId="3"/>
      <sheetData sheetId="4">
        <row r="2">
          <cell r="B2" t="str">
            <v>Modell Standard kaufen</v>
          </cell>
          <cell r="D2" t="str">
            <v>Modell Standard kaufen</v>
          </cell>
          <cell r="F2" t="str">
            <v>6% und 7%</v>
          </cell>
          <cell r="H2" t="str">
            <v>positiv.</v>
          </cell>
          <cell r="J2" t="str">
            <v>gleich dem WACC.</v>
          </cell>
        </row>
        <row r="3">
          <cell r="B3" t="str">
            <v>Keine Maschine kaufen</v>
          </cell>
          <cell r="D3" t="str">
            <v>Modell Ultra kaufen</v>
          </cell>
          <cell r="F3" t="str">
            <v>7% und 8%</v>
          </cell>
          <cell r="H3" t="str">
            <v>negativ.</v>
          </cell>
          <cell r="J3">
            <v>0</v>
          </cell>
        </row>
        <row r="4">
          <cell r="D4" t="str">
            <v>Modell Superplus kaufen</v>
          </cell>
          <cell r="F4" t="str">
            <v xml:space="preserve">8% und 9% </v>
          </cell>
          <cell r="H4">
            <v>0</v>
          </cell>
          <cell r="J4" t="str">
            <v>kleiner als der WACC.</v>
          </cell>
        </row>
        <row r="5">
          <cell r="B5" t="str">
            <v>Standard</v>
          </cell>
          <cell r="D5" t="str">
            <v>Keine Maschine kaufen</v>
          </cell>
          <cell r="F5" t="str">
            <v xml:space="preserve">9% und 10% </v>
          </cell>
          <cell r="J5" t="str">
            <v xml:space="preserve">grösser als der WACC. </v>
          </cell>
        </row>
        <row r="6">
          <cell r="B6" t="str">
            <v>BearWash</v>
          </cell>
        </row>
      </sheetData>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leitung &amp; Vorgehensweise"/>
      <sheetName val="Aufgabe 1"/>
      <sheetName val="Aufgabe 2"/>
      <sheetName val="Aufgabe 3"/>
      <sheetName val="Hide"/>
      <sheetName val="Notizen"/>
    </sheetNames>
    <sheetDataSet>
      <sheetData sheetId="0"/>
      <sheetData sheetId="1"/>
      <sheetData sheetId="2"/>
      <sheetData sheetId="3"/>
      <sheetData sheetId="4"/>
      <sheetData sheetId="5">
        <row r="2">
          <cell r="A2" t="str">
            <v>Standard</v>
          </cell>
        </row>
        <row r="3">
          <cell r="A3" t="str">
            <v>Softplus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O200"/>
  <sheetViews>
    <sheetView showGridLines="0" topLeftCell="A4" zoomScaleNormal="100" zoomScaleSheetLayoutView="100" workbookViewId="0">
      <selection activeCell="E15" sqref="E15:G15"/>
    </sheetView>
  </sheetViews>
  <sheetFormatPr baseColWidth="10" defaultColWidth="11.3984375" defaultRowHeight="13.5" x14ac:dyDescent="0.35"/>
  <cols>
    <col min="1" max="1" width="3.73046875" style="1" customWidth="1"/>
    <col min="2" max="3" width="0.86328125" style="1" customWidth="1"/>
    <col min="4" max="4" width="23.265625" style="1" customWidth="1"/>
    <col min="5" max="5" width="3.73046875" style="1" customWidth="1"/>
    <col min="6" max="6" width="15.73046875" style="1" customWidth="1"/>
    <col min="7" max="7" width="3" style="1" customWidth="1"/>
    <col min="8" max="8" width="18.73046875" style="1" customWidth="1"/>
    <col min="9" max="9" width="10.1328125" style="1" customWidth="1"/>
    <col min="10" max="10" width="5.1328125" style="1" customWidth="1"/>
    <col min="11" max="11" width="21.3984375" style="1" customWidth="1"/>
    <col min="12" max="12" width="18.1328125" style="1" customWidth="1"/>
    <col min="13" max="13" width="2.3984375" style="1" customWidth="1"/>
    <col min="14" max="16384" width="11.3984375" style="1"/>
  </cols>
  <sheetData>
    <row r="1" spans="1:15" ht="12.75" customHeight="1" x14ac:dyDescent="0.35">
      <c r="D1" s="2"/>
      <c r="E1" s="2"/>
      <c r="F1" s="2"/>
      <c r="G1" s="2"/>
      <c r="H1" s="2"/>
      <c r="I1" s="2"/>
      <c r="J1" s="2"/>
      <c r="K1" s="3"/>
      <c r="L1" s="3"/>
      <c r="M1" s="3"/>
      <c r="N1" s="3"/>
      <c r="O1" s="3"/>
    </row>
    <row r="2" spans="1:15" ht="1.5" customHeight="1" x14ac:dyDescent="0.35">
      <c r="B2" s="178"/>
      <c r="C2" s="178"/>
      <c r="D2" s="178"/>
      <c r="E2" s="178"/>
      <c r="F2" s="178"/>
      <c r="G2" s="178"/>
      <c r="H2" s="178"/>
      <c r="I2" s="178"/>
      <c r="J2" s="178"/>
      <c r="K2" s="178"/>
      <c r="L2" s="178"/>
      <c r="M2" s="178"/>
      <c r="N2" s="178"/>
      <c r="O2" s="178"/>
    </row>
    <row r="3" spans="1:15" ht="0.75" customHeight="1" x14ac:dyDescent="0.35">
      <c r="B3" s="3"/>
      <c r="C3" s="3"/>
      <c r="D3" s="3"/>
      <c r="E3" s="3"/>
      <c r="F3" s="3"/>
      <c r="G3" s="3"/>
      <c r="H3" s="3"/>
      <c r="I3" s="3"/>
      <c r="J3" s="3"/>
      <c r="K3" s="3"/>
      <c r="L3" s="3"/>
      <c r="M3" s="3"/>
      <c r="N3" s="3"/>
      <c r="O3" s="3"/>
    </row>
    <row r="4" spans="1:15" s="7" customFormat="1" ht="20.65" x14ac:dyDescent="0.6">
      <c r="A4" s="42"/>
      <c r="B4" s="176" t="s">
        <v>182</v>
      </c>
      <c r="C4" s="176"/>
      <c r="D4" s="177"/>
      <c r="E4" s="177"/>
      <c r="F4" s="177"/>
      <c r="G4" s="177"/>
      <c r="H4" s="177"/>
      <c r="I4" s="177"/>
      <c r="J4" s="177"/>
      <c r="K4" s="177"/>
      <c r="L4" s="177"/>
      <c r="M4" s="177"/>
      <c r="N4" s="177"/>
      <c r="O4" s="177"/>
    </row>
    <row r="5" spans="1:15" ht="0.75" customHeight="1" x14ac:dyDescent="0.4">
      <c r="A5" s="6"/>
      <c r="B5" s="4"/>
      <c r="C5" s="4"/>
      <c r="D5" s="3"/>
      <c r="E5" s="3"/>
      <c r="F5" s="3"/>
      <c r="G5" s="3"/>
      <c r="H5" s="3"/>
      <c r="I5" s="3"/>
      <c r="J5" s="3"/>
      <c r="K5" s="3"/>
      <c r="L5" s="3"/>
      <c r="M5" s="3"/>
      <c r="N5" s="3"/>
      <c r="O5" s="3"/>
    </row>
    <row r="6" spans="1:15" ht="1.5" customHeight="1" thickBot="1" x14ac:dyDescent="0.45">
      <c r="A6" s="6"/>
      <c r="B6" s="179"/>
      <c r="C6" s="179"/>
      <c r="D6" s="178"/>
      <c r="E6" s="178"/>
      <c r="F6" s="178"/>
      <c r="G6" s="178"/>
      <c r="H6" s="178"/>
      <c r="I6" s="178"/>
      <c r="J6" s="178"/>
      <c r="K6" s="178"/>
      <c r="L6" s="178"/>
      <c r="M6" s="178"/>
      <c r="N6" s="178"/>
      <c r="O6" s="178"/>
    </row>
    <row r="7" spans="1:15" ht="18" customHeight="1" x14ac:dyDescent="0.35">
      <c r="A7" s="6"/>
      <c r="B7" s="192" t="s">
        <v>82</v>
      </c>
      <c r="C7" s="202"/>
      <c r="D7" s="193"/>
      <c r="E7" s="193"/>
      <c r="F7" s="193"/>
      <c r="G7" s="193"/>
      <c r="H7" s="193"/>
      <c r="I7" s="193"/>
      <c r="J7" s="193"/>
      <c r="K7" s="193"/>
      <c r="L7" s="193"/>
      <c r="M7" s="193"/>
      <c r="N7" s="193"/>
      <c r="O7" s="194"/>
    </row>
    <row r="8" spans="1:15" ht="1.5" customHeight="1" x14ac:dyDescent="0.35">
      <c r="A8" s="6"/>
      <c r="B8" s="195"/>
      <c r="C8" s="174"/>
      <c r="D8" s="175"/>
      <c r="E8" s="175"/>
      <c r="F8" s="175"/>
      <c r="G8" s="3"/>
      <c r="H8" s="3"/>
      <c r="I8" s="3"/>
      <c r="J8" s="3"/>
      <c r="K8" s="3"/>
      <c r="L8" s="3"/>
      <c r="M8" s="3"/>
      <c r="N8" s="3"/>
      <c r="O8" s="196"/>
    </row>
    <row r="9" spans="1:15" ht="1.5" customHeight="1" x14ac:dyDescent="0.35">
      <c r="A9" s="6"/>
      <c r="B9" s="195"/>
      <c r="C9" s="174"/>
      <c r="D9" s="175" t="s">
        <v>183</v>
      </c>
      <c r="E9" s="175"/>
      <c r="F9" s="175"/>
      <c r="G9" s="3"/>
      <c r="H9" s="3"/>
      <c r="I9" s="3"/>
      <c r="J9" s="3"/>
      <c r="K9" s="3"/>
      <c r="L9" s="3"/>
      <c r="M9" s="3"/>
      <c r="N9" s="3"/>
      <c r="O9" s="196"/>
    </row>
    <row r="10" spans="1:15" ht="18" customHeight="1" x14ac:dyDescent="0.35">
      <c r="A10" s="6"/>
      <c r="B10" s="197"/>
      <c r="C10" s="203"/>
      <c r="D10" s="191"/>
      <c r="E10" s="191"/>
      <c r="F10" s="191"/>
      <c r="G10" s="5"/>
      <c r="H10" s="5"/>
      <c r="I10" s="5"/>
      <c r="J10" s="5"/>
      <c r="K10" s="5"/>
      <c r="L10" s="5"/>
      <c r="M10" s="5"/>
      <c r="N10" s="5"/>
      <c r="O10" s="198"/>
    </row>
    <row r="11" spans="1:15" ht="13.9" x14ac:dyDescent="0.4">
      <c r="A11" s="3"/>
      <c r="B11" s="204"/>
      <c r="C11" s="2"/>
      <c r="D11" s="11" t="s">
        <v>33</v>
      </c>
      <c r="E11" s="234" t="s">
        <v>185</v>
      </c>
      <c r="F11" s="235"/>
      <c r="G11" s="236"/>
      <c r="H11" s="5"/>
      <c r="I11" s="5"/>
      <c r="J11" s="5"/>
      <c r="K11" s="5"/>
      <c r="L11" s="5"/>
      <c r="M11" s="5"/>
      <c r="N11" s="5"/>
      <c r="O11" s="198"/>
    </row>
    <row r="12" spans="1:15" ht="8.25" customHeight="1" x14ac:dyDescent="0.4">
      <c r="A12" s="3"/>
      <c r="B12" s="204"/>
      <c r="C12" s="2"/>
      <c r="D12" s="11"/>
      <c r="E12" s="5"/>
      <c r="F12" s="5"/>
      <c r="G12" s="5"/>
      <c r="H12" s="5"/>
      <c r="I12" s="5"/>
      <c r="J12" s="5"/>
      <c r="K12" s="5"/>
      <c r="L12" s="5"/>
      <c r="M12" s="5"/>
      <c r="N12" s="5"/>
      <c r="O12" s="198"/>
    </row>
    <row r="13" spans="1:15" ht="13.9" x14ac:dyDescent="0.4">
      <c r="A13" s="3"/>
      <c r="B13" s="204"/>
      <c r="C13" s="2"/>
      <c r="D13" s="11" t="s">
        <v>34</v>
      </c>
      <c r="E13" s="237" t="s">
        <v>186</v>
      </c>
      <c r="F13" s="238"/>
      <c r="G13" s="239"/>
      <c r="H13" s="5"/>
      <c r="I13" s="5"/>
      <c r="J13" s="5"/>
      <c r="K13" s="5"/>
      <c r="L13" s="5"/>
      <c r="M13" s="5"/>
      <c r="N13" s="5"/>
      <c r="O13" s="198"/>
    </row>
    <row r="14" spans="1:15" ht="9" customHeight="1" x14ac:dyDescent="0.4">
      <c r="A14" s="3"/>
      <c r="B14" s="204"/>
      <c r="C14" s="2"/>
      <c r="D14" s="11"/>
      <c r="E14" s="5"/>
      <c r="F14" s="5"/>
      <c r="G14" s="5"/>
      <c r="H14" s="5"/>
      <c r="I14" s="5"/>
      <c r="J14" s="5"/>
      <c r="K14" s="5"/>
      <c r="L14" s="5"/>
      <c r="M14" s="5"/>
      <c r="N14" s="5"/>
      <c r="O14" s="198"/>
    </row>
    <row r="15" spans="1:15" ht="13.9" x14ac:dyDescent="0.4">
      <c r="A15" s="3"/>
      <c r="B15" s="204"/>
      <c r="C15" s="2"/>
      <c r="D15" s="11" t="s">
        <v>35</v>
      </c>
      <c r="E15" s="240" t="s">
        <v>187</v>
      </c>
      <c r="F15" s="241"/>
      <c r="G15" s="242"/>
      <c r="H15" s="43" t="s">
        <v>176</v>
      </c>
      <c r="I15" s="5"/>
      <c r="J15" s="5"/>
      <c r="K15" s="5"/>
      <c r="L15" s="5"/>
      <c r="M15" s="5"/>
      <c r="N15" s="5"/>
      <c r="O15" s="198"/>
    </row>
    <row r="16" spans="1:15" ht="13.9" x14ac:dyDescent="0.4">
      <c r="A16" s="3"/>
      <c r="B16" s="204"/>
      <c r="C16" s="2"/>
      <c r="D16" s="11"/>
      <c r="E16" s="11"/>
      <c r="F16" s="11"/>
      <c r="G16" s="11"/>
      <c r="H16" s="43"/>
      <c r="I16" s="5"/>
      <c r="J16" s="5"/>
      <c r="K16" s="5"/>
      <c r="L16" s="5"/>
      <c r="M16" s="5"/>
      <c r="N16" s="5"/>
      <c r="O16" s="198"/>
    </row>
    <row r="17" spans="1:15" ht="13.9" x14ac:dyDescent="0.4">
      <c r="A17" s="3"/>
      <c r="B17" s="204"/>
      <c r="C17" s="2"/>
      <c r="D17" s="18" t="s">
        <v>160</v>
      </c>
      <c r="E17" s="243" t="s">
        <v>183</v>
      </c>
      <c r="F17" s="243"/>
      <c r="G17" s="243"/>
      <c r="H17" s="5"/>
      <c r="I17" s="5"/>
      <c r="J17" s="5"/>
      <c r="K17" s="5"/>
      <c r="L17" s="5"/>
      <c r="M17" s="5"/>
      <c r="N17" s="5"/>
      <c r="O17" s="198"/>
    </row>
    <row r="18" spans="1:15" x14ac:dyDescent="0.35">
      <c r="A18" s="3"/>
      <c r="B18" s="204"/>
      <c r="C18" s="2"/>
      <c r="D18" s="5"/>
      <c r="E18" s="5"/>
      <c r="F18" s="5"/>
      <c r="G18" s="5"/>
      <c r="H18" s="5"/>
      <c r="I18" s="5"/>
      <c r="J18" s="5"/>
      <c r="K18" s="5"/>
      <c r="L18" s="5"/>
      <c r="M18" s="5"/>
      <c r="N18" s="5"/>
      <c r="O18" s="198"/>
    </row>
    <row r="19" spans="1:15" ht="13.9" x14ac:dyDescent="0.4">
      <c r="A19" s="3"/>
      <c r="B19" s="204"/>
      <c r="C19" s="3"/>
      <c r="D19" s="18" t="s">
        <v>2</v>
      </c>
      <c r="E19" s="14"/>
      <c r="F19" s="14"/>
      <c r="G19" s="14"/>
      <c r="H19" s="14"/>
      <c r="I19" s="14"/>
      <c r="J19" s="14"/>
      <c r="K19" s="14"/>
      <c r="L19" s="14"/>
      <c r="M19" s="17"/>
      <c r="N19" s="17"/>
      <c r="O19" s="198"/>
    </row>
    <row r="20" spans="1:15" ht="13.9" x14ac:dyDescent="0.4">
      <c r="A20" s="3"/>
      <c r="B20" s="204"/>
      <c r="C20" s="3"/>
      <c r="D20" s="18"/>
      <c r="E20" s="14"/>
      <c r="F20" s="14"/>
      <c r="G20" s="14"/>
      <c r="H20" s="14"/>
      <c r="I20" s="14"/>
      <c r="J20" s="14"/>
      <c r="K20" s="14"/>
      <c r="L20" s="14"/>
      <c r="M20" s="17"/>
      <c r="N20" s="17"/>
      <c r="O20" s="198"/>
    </row>
    <row r="21" spans="1:15" ht="13.9" x14ac:dyDescent="0.4">
      <c r="A21" s="3"/>
      <c r="B21" s="204"/>
      <c r="C21" s="3"/>
      <c r="D21" s="18"/>
      <c r="E21" s="17"/>
      <c r="F21" s="17"/>
      <c r="G21" s="17"/>
      <c r="H21" s="17"/>
      <c r="I21" s="17"/>
      <c r="J21" s="17"/>
      <c r="K21" s="17"/>
      <c r="L21" s="17"/>
      <c r="M21" s="17"/>
      <c r="N21" s="17"/>
      <c r="O21" s="198"/>
    </row>
    <row r="22" spans="1:15" ht="13.9" x14ac:dyDescent="0.4">
      <c r="A22" s="3"/>
      <c r="B22" s="204"/>
      <c r="C22" s="3"/>
      <c r="D22" s="18"/>
      <c r="E22" s="17"/>
      <c r="F22" s="17"/>
      <c r="G22" s="17"/>
      <c r="H22" s="17"/>
      <c r="I22" s="17"/>
      <c r="J22" s="17"/>
      <c r="K22" s="17"/>
      <c r="L22" s="17"/>
      <c r="M22" s="17"/>
      <c r="N22" s="17"/>
      <c r="O22" s="198"/>
    </row>
    <row r="23" spans="1:15" ht="13.9" x14ac:dyDescent="0.4">
      <c r="A23" s="3"/>
      <c r="B23" s="204"/>
      <c r="C23" s="3"/>
      <c r="D23" s="18"/>
      <c r="E23" s="17"/>
      <c r="F23" s="17"/>
      <c r="G23" s="17"/>
      <c r="H23" s="17"/>
      <c r="I23" s="17"/>
      <c r="J23" s="17"/>
      <c r="K23" s="17"/>
      <c r="L23" s="17"/>
      <c r="M23" s="17"/>
      <c r="N23" s="17"/>
      <c r="O23" s="198"/>
    </row>
    <row r="24" spans="1:15" ht="13.9" x14ac:dyDescent="0.4">
      <c r="A24" s="3"/>
      <c r="B24" s="204"/>
      <c r="C24" s="3"/>
      <c r="D24" s="18"/>
      <c r="E24" s="17"/>
      <c r="F24" s="17"/>
      <c r="G24" s="17"/>
      <c r="H24" s="17"/>
      <c r="I24" s="17"/>
      <c r="J24" s="17"/>
      <c r="K24" s="17"/>
      <c r="L24" s="17"/>
      <c r="M24" s="17"/>
      <c r="N24" s="17"/>
      <c r="O24" s="198"/>
    </row>
    <row r="25" spans="1:15" ht="15.95" customHeight="1" x14ac:dyDescent="0.4">
      <c r="A25" s="3"/>
      <c r="B25" s="204"/>
      <c r="C25" s="3"/>
      <c r="D25" s="18"/>
      <c r="E25" s="17"/>
      <c r="F25" s="17"/>
      <c r="G25" s="17"/>
      <c r="H25" s="17"/>
      <c r="I25" s="17"/>
      <c r="J25" s="17"/>
      <c r="K25" s="17"/>
      <c r="L25" s="17"/>
      <c r="M25" s="17"/>
      <c r="N25" s="17"/>
      <c r="O25" s="198"/>
    </row>
    <row r="26" spans="1:15" ht="15.95" customHeight="1" x14ac:dyDescent="0.4">
      <c r="A26" s="3"/>
      <c r="B26" s="204"/>
      <c r="C26" s="3"/>
      <c r="D26" s="18"/>
      <c r="E26" s="17"/>
      <c r="F26" s="17"/>
      <c r="G26" s="17"/>
      <c r="H26" s="17"/>
      <c r="I26" s="17"/>
      <c r="J26" s="17"/>
      <c r="K26" s="17"/>
      <c r="L26" s="17"/>
      <c r="M26" s="17"/>
      <c r="N26" s="17"/>
      <c r="O26" s="198"/>
    </row>
    <row r="27" spans="1:15" ht="15.95" customHeight="1" x14ac:dyDescent="0.4">
      <c r="A27" s="3"/>
      <c r="B27" s="204"/>
      <c r="C27" s="3"/>
      <c r="D27" s="18"/>
      <c r="E27" s="17"/>
      <c r="F27" s="17"/>
      <c r="G27" s="17"/>
      <c r="H27" s="17"/>
      <c r="I27" s="17"/>
      <c r="J27" s="17"/>
      <c r="K27" s="17"/>
      <c r="L27" s="17"/>
      <c r="M27" s="17"/>
      <c r="N27" s="17"/>
      <c r="O27" s="198"/>
    </row>
    <row r="28" spans="1:15" ht="13.9" x14ac:dyDescent="0.4">
      <c r="A28" s="3"/>
      <c r="B28" s="204"/>
      <c r="C28" s="3"/>
      <c r="D28" s="18"/>
      <c r="E28" s="17"/>
      <c r="F28" s="17"/>
      <c r="G28" s="17"/>
      <c r="H28" s="17"/>
      <c r="I28" s="17"/>
      <c r="J28" s="17"/>
      <c r="K28" s="17"/>
      <c r="L28" s="17"/>
      <c r="M28" s="17"/>
      <c r="N28" s="17"/>
      <c r="O28" s="198"/>
    </row>
    <row r="29" spans="1:15" ht="13.9" x14ac:dyDescent="0.4">
      <c r="A29" s="3"/>
      <c r="B29" s="204"/>
      <c r="C29" s="3"/>
      <c r="D29" s="18"/>
      <c r="E29" s="17"/>
      <c r="F29" s="17"/>
      <c r="G29" s="17"/>
      <c r="H29" s="17"/>
      <c r="I29" s="17"/>
      <c r="J29" s="17"/>
      <c r="K29" s="17"/>
      <c r="L29" s="17"/>
      <c r="M29" s="17"/>
      <c r="N29" s="17"/>
      <c r="O29" s="198"/>
    </row>
    <row r="30" spans="1:15" ht="13.9" x14ac:dyDescent="0.4">
      <c r="A30" s="3"/>
      <c r="B30" s="204"/>
      <c r="C30" s="3"/>
      <c r="D30" s="18"/>
      <c r="E30" s="17"/>
      <c r="F30" s="17"/>
      <c r="G30" s="17"/>
      <c r="H30" s="17"/>
      <c r="I30" s="17"/>
      <c r="J30" s="17"/>
      <c r="K30" s="17"/>
      <c r="L30" s="17"/>
      <c r="M30" s="17"/>
      <c r="N30" s="17"/>
      <c r="O30" s="198"/>
    </row>
    <row r="31" spans="1:15" ht="13.9" x14ac:dyDescent="0.4">
      <c r="A31" s="3"/>
      <c r="B31" s="204"/>
      <c r="C31" s="3"/>
      <c r="D31" s="18" t="s">
        <v>0</v>
      </c>
      <c r="E31" s="14"/>
      <c r="F31" s="14"/>
      <c r="G31" s="14"/>
      <c r="H31" s="14"/>
      <c r="I31" s="14"/>
      <c r="J31" s="14"/>
      <c r="K31" s="14"/>
      <c r="L31" s="14"/>
      <c r="M31" s="5"/>
      <c r="N31" s="5"/>
      <c r="O31" s="198"/>
    </row>
    <row r="32" spans="1:15" ht="13.9" x14ac:dyDescent="0.4">
      <c r="A32" s="3"/>
      <c r="B32" s="204"/>
      <c r="C32" s="3"/>
      <c r="D32" s="18"/>
      <c r="E32" s="14"/>
      <c r="F32" s="14"/>
      <c r="G32" s="14"/>
      <c r="H32" s="14"/>
      <c r="I32" s="14"/>
      <c r="J32" s="14"/>
      <c r="K32" s="14"/>
      <c r="L32" s="14"/>
      <c r="M32" s="5"/>
      <c r="N32" s="5"/>
      <c r="O32" s="198"/>
    </row>
    <row r="33" spans="1:15" ht="13.9" x14ac:dyDescent="0.4">
      <c r="A33" s="3"/>
      <c r="B33" s="204"/>
      <c r="C33" s="3"/>
      <c r="D33" s="18"/>
      <c r="E33" s="17"/>
      <c r="F33" s="17"/>
      <c r="G33" s="17"/>
      <c r="H33" s="17"/>
      <c r="I33" s="17"/>
      <c r="J33" s="17"/>
      <c r="K33" s="17"/>
      <c r="L33" s="17"/>
      <c r="M33" s="5"/>
      <c r="N33" s="5"/>
      <c r="O33" s="198"/>
    </row>
    <row r="34" spans="1:15" ht="13.9" x14ac:dyDescent="0.4">
      <c r="A34" s="3"/>
      <c r="B34" s="204"/>
      <c r="C34" s="3"/>
      <c r="D34" s="18"/>
      <c r="E34" s="17"/>
      <c r="F34" s="17"/>
      <c r="G34" s="17"/>
      <c r="H34" s="17"/>
      <c r="I34" s="17"/>
      <c r="J34" s="17"/>
      <c r="K34" s="17"/>
      <c r="L34" s="17"/>
      <c r="M34" s="5"/>
      <c r="N34" s="5"/>
      <c r="O34" s="198"/>
    </row>
    <row r="35" spans="1:15" ht="13.9" x14ac:dyDescent="0.4">
      <c r="A35" s="3"/>
      <c r="B35" s="204"/>
      <c r="C35" s="3"/>
      <c r="D35" s="18"/>
      <c r="E35" s="17"/>
      <c r="F35" s="17"/>
      <c r="G35" s="17"/>
      <c r="H35" s="17"/>
      <c r="I35" s="17"/>
      <c r="J35" s="17"/>
      <c r="K35" s="17"/>
      <c r="L35" s="17"/>
      <c r="M35" s="5"/>
      <c r="N35" s="5"/>
      <c r="O35" s="198"/>
    </row>
    <row r="36" spans="1:15" ht="13.5" customHeight="1" x14ac:dyDescent="0.4">
      <c r="A36" s="3"/>
      <c r="B36" s="204"/>
      <c r="C36" s="3"/>
      <c r="D36" s="18"/>
      <c r="E36" s="17"/>
      <c r="F36" s="17"/>
      <c r="G36" s="17"/>
      <c r="H36" s="17"/>
      <c r="I36" s="17"/>
      <c r="J36" s="17"/>
      <c r="K36" s="17"/>
      <c r="L36" s="17"/>
      <c r="M36" s="5"/>
      <c r="N36" s="5"/>
      <c r="O36" s="198"/>
    </row>
    <row r="37" spans="1:15" ht="13.9" x14ac:dyDescent="0.4">
      <c r="A37" s="3"/>
      <c r="B37" s="204"/>
      <c r="C37" s="3"/>
      <c r="D37" s="18" t="s">
        <v>1</v>
      </c>
      <c r="E37" s="14"/>
      <c r="F37" s="14"/>
      <c r="G37" s="14"/>
      <c r="H37" s="14"/>
      <c r="I37" s="14"/>
      <c r="J37" s="14"/>
      <c r="K37" s="14"/>
      <c r="L37" s="14"/>
      <c r="M37" s="5"/>
      <c r="N37" s="5"/>
      <c r="O37" s="198"/>
    </row>
    <row r="38" spans="1:15" ht="13.9" x14ac:dyDescent="0.4">
      <c r="A38" s="3"/>
      <c r="B38" s="204"/>
      <c r="C38" s="3"/>
      <c r="D38" s="18"/>
      <c r="E38" s="14"/>
      <c r="F38" s="14"/>
      <c r="G38" s="14"/>
      <c r="H38" s="14"/>
      <c r="I38" s="14"/>
      <c r="J38" s="14"/>
      <c r="K38" s="14"/>
      <c r="L38" s="14"/>
      <c r="M38" s="5"/>
      <c r="N38" s="5"/>
      <c r="O38" s="198"/>
    </row>
    <row r="39" spans="1:15" x14ac:dyDescent="0.35">
      <c r="A39" s="3"/>
      <c r="B39" s="204"/>
      <c r="C39" s="3"/>
      <c r="D39" s="8"/>
      <c r="E39" s="22"/>
      <c r="F39" s="5"/>
      <c r="G39" s="5"/>
      <c r="H39" s="17"/>
      <c r="I39" s="17"/>
      <c r="J39" s="17"/>
      <c r="K39" s="17"/>
      <c r="L39" s="17"/>
      <c r="M39" s="17"/>
      <c r="N39" s="17"/>
      <c r="O39" s="198"/>
    </row>
    <row r="40" spans="1:15" ht="13.9" x14ac:dyDescent="0.4">
      <c r="A40" s="3"/>
      <c r="B40" s="204"/>
      <c r="C40" s="3"/>
      <c r="D40" s="18" t="s">
        <v>36</v>
      </c>
      <c r="E40" s="44"/>
      <c r="F40" s="21"/>
      <c r="G40" s="19"/>
      <c r="H40" s="8"/>
      <c r="I40" s="21"/>
      <c r="J40" s="8"/>
      <c r="K40" s="8"/>
      <c r="L40" s="8"/>
      <c r="M40" s="8"/>
      <c r="N40" s="8"/>
      <c r="O40" s="198"/>
    </row>
    <row r="41" spans="1:15" x14ac:dyDescent="0.35">
      <c r="B41" s="204"/>
      <c r="C41" s="3"/>
      <c r="D41" s="8"/>
      <c r="E41" s="8"/>
      <c r="F41" s="21"/>
      <c r="G41" s="20"/>
      <c r="H41" s="8"/>
      <c r="I41" s="21"/>
      <c r="J41" s="8"/>
      <c r="K41" s="8"/>
      <c r="L41" s="8"/>
      <c r="M41" s="8"/>
      <c r="N41" s="8"/>
      <c r="O41" s="198"/>
    </row>
    <row r="42" spans="1:15" x14ac:dyDescent="0.35">
      <c r="B42" s="204"/>
      <c r="C42" s="3"/>
      <c r="D42" s="8"/>
      <c r="E42" s="45"/>
      <c r="F42" s="21"/>
      <c r="G42" s="20"/>
      <c r="H42" s="8"/>
      <c r="I42" s="21"/>
      <c r="J42" s="8"/>
      <c r="K42" s="8"/>
      <c r="L42" s="8"/>
      <c r="M42" s="8"/>
      <c r="N42" s="8"/>
      <c r="O42" s="198"/>
    </row>
    <row r="43" spans="1:15" ht="14.25" customHeight="1" x14ac:dyDescent="0.35">
      <c r="B43" s="204"/>
      <c r="C43" s="3"/>
      <c r="D43" s="8"/>
      <c r="E43" s="8"/>
      <c r="F43" s="21"/>
      <c r="G43" s="20"/>
      <c r="H43" s="17"/>
      <c r="I43" s="21"/>
      <c r="J43" s="17"/>
      <c r="K43" s="17"/>
      <c r="L43" s="8"/>
      <c r="M43" s="8"/>
      <c r="N43" s="8"/>
      <c r="O43" s="198"/>
    </row>
    <row r="44" spans="1:15" x14ac:dyDescent="0.35">
      <c r="B44" s="204"/>
      <c r="C44" s="3"/>
      <c r="D44" s="2"/>
      <c r="E44" s="17"/>
      <c r="F44" s="19"/>
      <c r="G44" s="19"/>
      <c r="H44" s="17"/>
      <c r="I44" s="19"/>
      <c r="J44" s="17"/>
      <c r="K44" s="17"/>
      <c r="L44" s="8"/>
      <c r="M44" s="8"/>
      <c r="N44" s="8"/>
      <c r="O44" s="198"/>
    </row>
    <row r="45" spans="1:15" ht="13.9" x14ac:dyDescent="0.4">
      <c r="B45" s="204"/>
      <c r="C45" s="3"/>
      <c r="D45" s="18" t="s">
        <v>3</v>
      </c>
      <c r="E45" s="17"/>
      <c r="F45" s="17"/>
      <c r="G45" s="17"/>
      <c r="H45" s="17"/>
      <c r="I45" s="17"/>
      <c r="J45" s="17"/>
      <c r="K45" s="17"/>
      <c r="L45" s="8"/>
      <c r="M45" s="8"/>
      <c r="N45" s="8"/>
      <c r="O45" s="198"/>
    </row>
    <row r="46" spans="1:15" x14ac:dyDescent="0.35">
      <c r="B46" s="204"/>
      <c r="C46" s="3"/>
      <c r="D46" s="8"/>
      <c r="E46" s="17"/>
      <c r="F46" s="17"/>
      <c r="G46" s="17"/>
      <c r="H46" s="17"/>
      <c r="I46" s="17"/>
      <c r="J46" s="17"/>
      <c r="K46" s="17"/>
      <c r="L46" s="8"/>
      <c r="M46" s="8"/>
      <c r="N46" s="8"/>
      <c r="O46" s="198"/>
    </row>
    <row r="47" spans="1:15" ht="13.9" x14ac:dyDescent="0.4">
      <c r="B47" s="204"/>
      <c r="C47" s="3"/>
      <c r="D47" s="18" t="s">
        <v>51</v>
      </c>
      <c r="E47" s="17"/>
      <c r="F47" s="17"/>
      <c r="G47" s="17"/>
      <c r="H47" s="17"/>
      <c r="I47" s="17"/>
      <c r="J47" s="17"/>
      <c r="K47" s="17"/>
      <c r="L47" s="8"/>
      <c r="M47" s="8"/>
      <c r="N47" s="8"/>
      <c r="O47" s="198"/>
    </row>
    <row r="48" spans="1:15" x14ac:dyDescent="0.35">
      <c r="B48" s="204"/>
      <c r="C48" s="3"/>
      <c r="D48" s="8"/>
      <c r="E48" s="17"/>
      <c r="F48" s="17"/>
      <c r="G48" s="17"/>
      <c r="H48" s="17"/>
      <c r="I48" s="17"/>
      <c r="J48" s="17"/>
      <c r="K48" s="17"/>
      <c r="L48" s="8"/>
      <c r="M48" s="8"/>
      <c r="N48" s="8"/>
      <c r="O48" s="198"/>
    </row>
    <row r="49" spans="2:15" x14ac:dyDescent="0.35">
      <c r="B49" s="204"/>
      <c r="C49" s="3"/>
      <c r="D49" s="8"/>
      <c r="E49" s="17"/>
      <c r="F49" s="17"/>
      <c r="G49" s="17"/>
      <c r="H49" s="17"/>
      <c r="I49" s="17"/>
      <c r="J49" s="17"/>
      <c r="K49" s="17"/>
      <c r="L49" s="8"/>
      <c r="M49" s="8"/>
      <c r="N49" s="8"/>
      <c r="O49" s="198"/>
    </row>
    <row r="50" spans="2:15" x14ac:dyDescent="0.35">
      <c r="B50" s="204"/>
      <c r="C50" s="3"/>
      <c r="D50" s="8"/>
      <c r="E50" s="17"/>
      <c r="F50" s="17"/>
      <c r="G50" s="17"/>
      <c r="H50" s="17"/>
      <c r="I50" s="17"/>
      <c r="J50" s="17"/>
      <c r="K50" s="17"/>
      <c r="L50" s="8"/>
      <c r="M50" s="8"/>
      <c r="N50" s="8"/>
      <c r="O50" s="198"/>
    </row>
    <row r="51" spans="2:15" ht="48" customHeight="1" x14ac:dyDescent="0.35">
      <c r="B51" s="204"/>
      <c r="C51" s="2"/>
      <c r="D51" s="2"/>
      <c r="E51" s="2"/>
      <c r="F51" s="2"/>
      <c r="G51" s="2"/>
      <c r="H51" s="2"/>
      <c r="I51" s="2"/>
      <c r="J51" s="2"/>
      <c r="K51" s="2"/>
      <c r="L51" s="2"/>
      <c r="M51" s="2"/>
      <c r="N51" s="2"/>
      <c r="O51" s="198"/>
    </row>
    <row r="52" spans="2:15" x14ac:dyDescent="0.35">
      <c r="B52" s="204"/>
      <c r="C52" s="2"/>
      <c r="D52" s="2"/>
      <c r="E52" s="2"/>
      <c r="F52" s="2"/>
      <c r="G52" s="2"/>
      <c r="H52" s="2"/>
      <c r="I52" s="2"/>
      <c r="J52" s="2"/>
      <c r="K52" s="2"/>
      <c r="L52" s="2"/>
      <c r="M52" s="2"/>
      <c r="N52" s="2"/>
      <c r="O52" s="198"/>
    </row>
    <row r="53" spans="2:15" x14ac:dyDescent="0.35">
      <c r="B53" s="204"/>
      <c r="C53" s="2"/>
      <c r="D53" s="2"/>
      <c r="E53" s="2"/>
      <c r="F53" s="2"/>
      <c r="G53" s="2"/>
      <c r="H53" s="2"/>
      <c r="I53" s="2"/>
      <c r="J53" s="2"/>
      <c r="K53" s="2"/>
      <c r="L53" s="2"/>
      <c r="M53" s="2"/>
      <c r="N53" s="2"/>
      <c r="O53" s="198"/>
    </row>
    <row r="54" spans="2:15" x14ac:dyDescent="0.35">
      <c r="B54" s="204"/>
      <c r="C54" s="2"/>
      <c r="D54" s="2"/>
      <c r="E54" s="2"/>
      <c r="F54" s="2"/>
      <c r="G54" s="2"/>
      <c r="H54" s="2"/>
      <c r="I54" s="2"/>
      <c r="J54" s="2"/>
      <c r="K54" s="2"/>
      <c r="L54" s="2"/>
      <c r="M54" s="2"/>
      <c r="N54" s="2"/>
      <c r="O54" s="198"/>
    </row>
    <row r="55" spans="2:15" x14ac:dyDescent="0.35">
      <c r="B55" s="204"/>
      <c r="C55" s="2"/>
      <c r="D55" s="2"/>
      <c r="E55" s="2"/>
      <c r="F55" s="2"/>
      <c r="G55" s="2"/>
      <c r="H55" s="2"/>
      <c r="I55" s="2"/>
      <c r="J55" s="2"/>
      <c r="K55" s="2"/>
      <c r="L55" s="2"/>
      <c r="M55" s="2"/>
      <c r="N55" s="2"/>
      <c r="O55" s="198"/>
    </row>
    <row r="56" spans="2:15" x14ac:dyDescent="0.35">
      <c r="B56" s="204"/>
      <c r="C56" s="2"/>
      <c r="D56" s="2"/>
      <c r="E56" s="2"/>
      <c r="F56" s="2"/>
      <c r="G56" s="2"/>
      <c r="H56" s="2"/>
      <c r="I56" s="2"/>
      <c r="J56" s="2"/>
      <c r="K56" s="2"/>
      <c r="L56" s="2"/>
      <c r="M56" s="2"/>
      <c r="N56" s="2"/>
      <c r="O56" s="198"/>
    </row>
    <row r="57" spans="2:15" x14ac:dyDescent="0.35">
      <c r="B57" s="204"/>
      <c r="C57" s="2"/>
      <c r="D57" s="2"/>
      <c r="E57" s="2"/>
      <c r="F57" s="2"/>
      <c r="G57" s="2"/>
      <c r="H57" s="2"/>
      <c r="I57" s="2"/>
      <c r="J57" s="2"/>
      <c r="K57" s="2"/>
      <c r="L57" s="2"/>
      <c r="M57" s="2"/>
      <c r="N57" s="2"/>
      <c r="O57" s="198"/>
    </row>
    <row r="58" spans="2:15" x14ac:dyDescent="0.35">
      <c r="B58" s="204"/>
      <c r="C58" s="2"/>
      <c r="D58" s="2"/>
      <c r="E58" s="2"/>
      <c r="F58" s="2"/>
      <c r="G58" s="2"/>
      <c r="H58" s="2"/>
      <c r="I58" s="2"/>
      <c r="J58" s="2"/>
      <c r="K58" s="2"/>
      <c r="L58" s="2"/>
      <c r="M58" s="2"/>
      <c r="N58" s="2"/>
      <c r="O58" s="198"/>
    </row>
    <row r="59" spans="2:15" ht="13.9" thickBot="1" x14ac:dyDescent="0.4">
      <c r="B59" s="205"/>
      <c r="C59" s="200"/>
      <c r="D59" s="200"/>
      <c r="E59" s="200"/>
      <c r="F59" s="200"/>
      <c r="G59" s="200"/>
      <c r="H59" s="200"/>
      <c r="I59" s="200"/>
      <c r="J59" s="200"/>
      <c r="K59" s="200"/>
      <c r="L59" s="200"/>
      <c r="M59" s="200"/>
      <c r="N59" s="200"/>
      <c r="O59" s="201"/>
    </row>
    <row r="60" spans="2:15" x14ac:dyDescent="0.35">
      <c r="C60" s="12"/>
      <c r="D60" s="12"/>
      <c r="E60" s="6"/>
      <c r="F60" s="6"/>
      <c r="G60" s="6"/>
      <c r="H60" s="6"/>
      <c r="L60" s="8"/>
      <c r="M60" s="2"/>
    </row>
    <row r="200" spans="7:7" x14ac:dyDescent="0.35">
      <c r="G200" s="1" t="s">
        <v>184</v>
      </c>
    </row>
  </sheetData>
  <sheetProtection algorithmName="SHA-512" hashValue="cbNbWSq6ag41a4AdvEY+YsOma1jpQ8QEb9Ro1rrwvsU6uKBA2xtSGhKZXBrEwdqUY93ujJGzQ+TqiEA7MxGAag==" saltValue="SZLEtpCdk2kJUNdq3BkmmQ==" spinCount="100000" sheet="1" objects="1" scenarios="1"/>
  <mergeCells count="4">
    <mergeCell ref="E11:G11"/>
    <mergeCell ref="E13:G13"/>
    <mergeCell ref="E15:G15"/>
    <mergeCell ref="E17:G17"/>
  </mergeCells>
  <pageMargins left="0.74803149606299213" right="0.74803149606299213" top="0.98425196850393704" bottom="0.98425196850393704" header="0.51181102362204722" footer="0.51181102362204722"/>
  <pageSetup paperSize="9" scale="59" orientation="portrait" r:id="rId1"/>
  <headerFooter alignWithMargins="0">
    <oddFooter>&amp;L&amp;F: &amp;A&amp;R&amp;P/&amp;N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11"/>
  <sheetViews>
    <sheetView showGridLines="0" topLeftCell="A73" zoomScaleNormal="100" zoomScaleSheetLayoutView="100" workbookViewId="0">
      <selection activeCell="D103" sqref="D103"/>
    </sheetView>
  </sheetViews>
  <sheetFormatPr baseColWidth="10" defaultColWidth="11.3984375" defaultRowHeight="13.5" x14ac:dyDescent="0.35"/>
  <cols>
    <col min="1" max="1" width="3.73046875" style="69" customWidth="1"/>
    <col min="2" max="3" width="0.86328125" style="69" customWidth="1"/>
    <col min="4" max="4" width="35" style="69" customWidth="1"/>
    <col min="5" max="5" width="18.86328125" style="69" customWidth="1"/>
    <col min="6" max="6" width="17.265625" style="69" customWidth="1"/>
    <col min="7" max="7" width="17.3984375" style="69" customWidth="1"/>
    <col min="8" max="12" width="10.73046875" style="69" customWidth="1"/>
    <col min="13" max="13" width="1.73046875" style="69" customWidth="1"/>
    <col min="14" max="15" width="11.3984375" style="69"/>
    <col min="16" max="16" width="12.265625" style="69" bestFit="1" customWidth="1"/>
    <col min="17" max="32" width="11.3984375" style="69"/>
    <col min="33" max="36" width="11.3984375" style="69" hidden="1" customWidth="1"/>
    <col min="37" max="16384" width="11.3984375" style="69"/>
  </cols>
  <sheetData>
    <row r="1" spans="2:22" s="66" customFormat="1" ht="12.75" customHeight="1" x14ac:dyDescent="0.35">
      <c r="J1" s="130"/>
      <c r="K1" s="130"/>
    </row>
    <row r="2" spans="2:22" s="66" customFormat="1" ht="1.5" customHeight="1" x14ac:dyDescent="0.35">
      <c r="B2" s="180"/>
      <c r="C2" s="180"/>
      <c r="D2" s="180"/>
      <c r="E2" s="180"/>
      <c r="F2" s="180"/>
      <c r="G2" s="180"/>
      <c r="H2" s="180"/>
      <c r="I2" s="180"/>
      <c r="J2" s="180"/>
      <c r="K2" s="180"/>
      <c r="L2" s="180"/>
      <c r="M2" s="180"/>
    </row>
    <row r="3" spans="2:22" s="66" customFormat="1" ht="0.75" customHeight="1" x14ac:dyDescent="0.35">
      <c r="B3" s="67"/>
      <c r="C3" s="67"/>
      <c r="D3" s="67"/>
      <c r="E3" s="67"/>
      <c r="F3" s="67"/>
      <c r="G3" s="67"/>
      <c r="H3" s="67"/>
      <c r="I3" s="67"/>
      <c r="J3" s="67"/>
      <c r="K3" s="67"/>
      <c r="L3" s="67"/>
      <c r="M3" s="67"/>
    </row>
    <row r="4" spans="2:22" s="66" customFormat="1" ht="20.65" x14ac:dyDescent="0.6">
      <c r="B4" s="182" t="s">
        <v>178</v>
      </c>
      <c r="C4" s="183"/>
      <c r="D4" s="183"/>
      <c r="E4" s="183"/>
      <c r="F4" s="183"/>
      <c r="G4" s="183"/>
      <c r="H4" s="183"/>
      <c r="I4" s="183"/>
      <c r="J4" s="183"/>
      <c r="K4" s="183"/>
      <c r="L4" s="183"/>
      <c r="M4" s="183"/>
      <c r="O4" s="130"/>
      <c r="P4" s="130"/>
      <c r="Q4" s="130"/>
      <c r="R4" s="130"/>
      <c r="S4" s="130"/>
      <c r="T4" s="130"/>
      <c r="U4" s="130"/>
      <c r="V4" s="130"/>
    </row>
    <row r="5" spans="2:22" s="66" customFormat="1" ht="0.75" customHeight="1" x14ac:dyDescent="0.4">
      <c r="B5" s="68"/>
      <c r="C5" s="67"/>
      <c r="D5" s="67"/>
      <c r="E5" s="67"/>
      <c r="F5" s="67"/>
      <c r="G5" s="67"/>
      <c r="H5" s="67"/>
      <c r="I5" s="67"/>
      <c r="J5" s="67"/>
      <c r="K5" s="67"/>
      <c r="L5" s="67"/>
      <c r="M5" s="67"/>
      <c r="O5" s="130"/>
      <c r="P5" s="130"/>
      <c r="Q5" s="130"/>
      <c r="R5" s="130"/>
      <c r="S5" s="130"/>
      <c r="T5" s="130"/>
      <c r="U5" s="130"/>
      <c r="V5" s="130"/>
    </row>
    <row r="6" spans="2:22" s="66" customFormat="1" ht="1.5" customHeight="1" thickBot="1" x14ac:dyDescent="0.45">
      <c r="B6" s="181"/>
      <c r="C6" s="180"/>
      <c r="D6" s="180"/>
      <c r="E6" s="180"/>
      <c r="F6" s="180"/>
      <c r="G6" s="180"/>
      <c r="H6" s="180"/>
      <c r="I6" s="180"/>
      <c r="J6" s="180"/>
      <c r="K6" s="180"/>
      <c r="L6" s="180"/>
      <c r="M6" s="180"/>
      <c r="O6" s="130"/>
      <c r="P6" s="130"/>
      <c r="Q6" s="130"/>
      <c r="R6" s="130"/>
      <c r="S6" s="130"/>
      <c r="T6" s="130"/>
      <c r="U6" s="130"/>
      <c r="V6" s="130"/>
    </row>
    <row r="7" spans="2:22" s="66" customFormat="1" ht="12.75" customHeight="1" x14ac:dyDescent="0.35">
      <c r="B7" s="206" t="s">
        <v>82</v>
      </c>
      <c r="C7" s="207"/>
      <c r="D7" s="207"/>
      <c r="E7" s="207"/>
      <c r="F7" s="207"/>
      <c r="G7" s="207"/>
      <c r="H7" s="207"/>
      <c r="I7" s="207"/>
      <c r="J7" s="207"/>
      <c r="K7" s="207"/>
      <c r="L7" s="207"/>
      <c r="M7" s="208"/>
      <c r="O7" s="130"/>
      <c r="P7" s="130"/>
      <c r="Q7" s="130"/>
      <c r="R7" s="130"/>
      <c r="S7" s="130"/>
      <c r="T7" s="130"/>
      <c r="U7" s="130"/>
      <c r="V7" s="130"/>
    </row>
    <row r="8" spans="2:22" s="66" customFormat="1" ht="14.25" customHeight="1" x14ac:dyDescent="0.35">
      <c r="B8" s="209"/>
      <c r="C8" s="67"/>
      <c r="D8" s="67"/>
      <c r="E8" s="67"/>
      <c r="F8" s="67"/>
      <c r="G8" s="67"/>
      <c r="H8" s="67"/>
      <c r="I8" s="67"/>
      <c r="J8" s="67"/>
      <c r="K8" s="67"/>
      <c r="L8" s="67"/>
      <c r="M8" s="210"/>
      <c r="O8" s="130"/>
      <c r="P8" s="130"/>
      <c r="Q8" s="130"/>
      <c r="R8" s="130"/>
      <c r="S8" s="130"/>
      <c r="T8" s="130"/>
      <c r="U8" s="130"/>
      <c r="V8" s="130"/>
    </row>
    <row r="9" spans="2:22" ht="13.9" x14ac:dyDescent="0.4">
      <c r="B9" s="204"/>
      <c r="C9" s="66"/>
      <c r="D9" s="70" t="s">
        <v>153</v>
      </c>
      <c r="E9" s="70"/>
      <c r="F9" s="70"/>
      <c r="G9" s="70"/>
      <c r="H9" s="70"/>
      <c r="I9" s="70"/>
      <c r="J9" s="70"/>
      <c r="K9" s="70"/>
      <c r="L9" s="70"/>
      <c r="M9" s="210"/>
      <c r="N9" s="66"/>
      <c r="O9" s="130"/>
      <c r="P9" s="130"/>
      <c r="Q9" s="130"/>
      <c r="R9" s="130"/>
      <c r="S9" s="130"/>
      <c r="T9" s="130"/>
      <c r="U9" s="130"/>
      <c r="V9" s="130"/>
    </row>
    <row r="10" spans="2:22" s="66" customFormat="1" ht="33" customHeight="1" x14ac:dyDescent="0.35">
      <c r="B10" s="204"/>
      <c r="C10" s="67"/>
      <c r="D10" s="244" t="s">
        <v>148</v>
      </c>
      <c r="E10" s="244"/>
      <c r="F10" s="244"/>
      <c r="G10" s="244"/>
      <c r="H10" s="244"/>
      <c r="I10" s="244"/>
      <c r="J10" s="244"/>
      <c r="K10" s="244"/>
      <c r="L10" s="67"/>
      <c r="M10" s="210"/>
      <c r="O10" s="130"/>
      <c r="P10" s="130"/>
      <c r="Q10" s="130"/>
      <c r="R10" s="130"/>
      <c r="S10" s="130"/>
      <c r="T10" s="130"/>
      <c r="U10" s="130"/>
      <c r="V10" s="130"/>
    </row>
    <row r="11" spans="2:22" s="66" customFormat="1" ht="13.9" x14ac:dyDescent="0.4">
      <c r="B11" s="204"/>
      <c r="D11" s="71"/>
      <c r="E11" s="72"/>
      <c r="F11" s="72"/>
      <c r="G11" s="72"/>
      <c r="H11" s="72"/>
      <c r="I11" s="72"/>
      <c r="J11" s="158"/>
      <c r="K11" s="158"/>
      <c r="L11" s="158"/>
      <c r="M11" s="210"/>
      <c r="O11" s="130"/>
      <c r="P11" s="130"/>
      <c r="Q11" s="130"/>
      <c r="R11" s="130"/>
      <c r="S11" s="130"/>
      <c r="T11" s="130"/>
      <c r="U11" s="130"/>
      <c r="V11" s="130"/>
    </row>
    <row r="12" spans="2:22" ht="13.9" x14ac:dyDescent="0.4">
      <c r="B12" s="204"/>
      <c r="C12" s="66"/>
      <c r="D12" s="71" t="s">
        <v>92</v>
      </c>
      <c r="E12" s="72"/>
      <c r="F12" s="72"/>
      <c r="G12" s="72"/>
      <c r="H12" s="72"/>
      <c r="I12" s="72"/>
      <c r="J12" s="72"/>
      <c r="K12" s="211"/>
      <c r="L12" s="66"/>
      <c r="M12" s="212"/>
      <c r="N12" s="66"/>
    </row>
    <row r="13" spans="2:22" x14ac:dyDescent="0.35">
      <c r="B13" s="204"/>
      <c r="C13" s="66"/>
      <c r="D13" s="66" t="s">
        <v>161</v>
      </c>
      <c r="E13" s="211"/>
      <c r="F13" s="211"/>
      <c r="G13" s="211"/>
      <c r="H13" s="211"/>
      <c r="I13" s="211"/>
      <c r="J13" s="211"/>
      <c r="K13" s="211"/>
      <c r="L13" s="66"/>
      <c r="M13" s="212"/>
      <c r="N13" s="66"/>
    </row>
    <row r="14" spans="2:22" x14ac:dyDescent="0.35">
      <c r="B14" s="204"/>
      <c r="C14" s="66"/>
      <c r="D14" s="66" t="s">
        <v>162</v>
      </c>
      <c r="E14" s="211"/>
      <c r="F14" s="211"/>
      <c r="G14" s="211"/>
      <c r="H14" s="211"/>
      <c r="I14" s="211"/>
      <c r="J14" s="211"/>
      <c r="K14" s="211"/>
      <c r="L14" s="66"/>
      <c r="M14" s="212"/>
      <c r="N14" s="66"/>
    </row>
    <row r="15" spans="2:22" x14ac:dyDescent="0.35">
      <c r="B15" s="204"/>
      <c r="C15" s="66"/>
      <c r="D15" s="213" t="s">
        <v>93</v>
      </c>
      <c r="E15" s="157"/>
      <c r="F15" s="72"/>
      <c r="G15" s="72"/>
      <c r="H15" s="72"/>
      <c r="I15" s="72"/>
      <c r="J15" s="211"/>
      <c r="K15" s="211"/>
      <c r="L15" s="66"/>
      <c r="M15" s="212"/>
      <c r="N15" s="66"/>
    </row>
    <row r="16" spans="2:22" ht="13.9" x14ac:dyDescent="0.4">
      <c r="B16" s="204"/>
      <c r="C16" s="66"/>
      <c r="D16" s="71"/>
      <c r="E16" s="157"/>
      <c r="F16" s="72"/>
      <c r="G16" s="72"/>
      <c r="H16" s="72"/>
      <c r="I16" s="72"/>
      <c r="J16" s="211"/>
      <c r="K16" s="211"/>
      <c r="L16" s="66"/>
      <c r="M16" s="212"/>
      <c r="N16" s="66"/>
    </row>
    <row r="17" spans="2:14" ht="13.9" x14ac:dyDescent="0.4">
      <c r="B17" s="204"/>
      <c r="C17" s="66"/>
      <c r="D17" s="134" t="s">
        <v>94</v>
      </c>
      <c r="E17" s="134" t="s">
        <v>95</v>
      </c>
      <c r="F17" s="135" t="s">
        <v>96</v>
      </c>
      <c r="G17" s="136" t="s">
        <v>157</v>
      </c>
      <c r="H17" s="72"/>
      <c r="I17" s="72"/>
      <c r="J17" s="211"/>
      <c r="K17" s="211"/>
      <c r="L17" s="66"/>
      <c r="M17" s="212"/>
      <c r="N17" s="66"/>
    </row>
    <row r="18" spans="2:14" ht="13.9" x14ac:dyDescent="0.4">
      <c r="B18" s="204"/>
      <c r="C18" s="66"/>
      <c r="D18" s="137" t="s">
        <v>101</v>
      </c>
      <c r="E18" s="137" t="s">
        <v>102</v>
      </c>
      <c r="F18" s="138">
        <v>7</v>
      </c>
      <c r="G18" s="138">
        <v>8</v>
      </c>
      <c r="H18" s="72"/>
      <c r="I18" s="72"/>
      <c r="J18" s="72"/>
      <c r="K18" s="74"/>
      <c r="L18" s="66"/>
      <c r="M18" s="212"/>
      <c r="N18" s="66"/>
    </row>
    <row r="19" spans="2:14" x14ac:dyDescent="0.35">
      <c r="B19" s="204"/>
      <c r="C19" s="66"/>
      <c r="D19" s="137" t="s">
        <v>97</v>
      </c>
      <c r="E19" s="137" t="s">
        <v>98</v>
      </c>
      <c r="F19" s="138">
        <v>200</v>
      </c>
      <c r="G19" s="138">
        <v>450</v>
      </c>
      <c r="H19" s="72" t="s">
        <v>188</v>
      </c>
      <c r="I19" s="72"/>
      <c r="J19" s="72"/>
      <c r="K19" s="72"/>
      <c r="L19" s="66"/>
      <c r="M19" s="212"/>
      <c r="N19" s="66"/>
    </row>
    <row r="20" spans="2:14" x14ac:dyDescent="0.35">
      <c r="B20" s="204"/>
      <c r="C20" s="66"/>
      <c r="D20" s="137" t="s">
        <v>99</v>
      </c>
      <c r="E20" s="137" t="s">
        <v>98</v>
      </c>
      <c r="F20" s="139">
        <v>92000</v>
      </c>
      <c r="G20" s="139">
        <v>188000</v>
      </c>
      <c r="H20" s="72"/>
      <c r="I20" s="72"/>
      <c r="J20" s="72"/>
      <c r="K20" s="72"/>
      <c r="L20" s="66"/>
      <c r="M20" s="212"/>
      <c r="N20" s="66"/>
    </row>
    <row r="21" spans="2:14" x14ac:dyDescent="0.35">
      <c r="B21" s="204"/>
      <c r="C21" s="66"/>
      <c r="D21" s="137" t="s">
        <v>100</v>
      </c>
      <c r="E21" s="137" t="s">
        <v>98</v>
      </c>
      <c r="F21" s="139">
        <v>20000</v>
      </c>
      <c r="G21" s="138">
        <v>0</v>
      </c>
      <c r="H21" s="211"/>
      <c r="I21" s="211"/>
      <c r="J21" s="211"/>
      <c r="K21" s="211"/>
      <c r="L21" s="66"/>
      <c r="M21" s="212"/>
      <c r="N21" s="66"/>
    </row>
    <row r="22" spans="2:14" x14ac:dyDescent="0.35">
      <c r="B22" s="204"/>
      <c r="C22" s="66"/>
      <c r="D22" s="140" t="s">
        <v>152</v>
      </c>
      <c r="E22" s="140" t="s">
        <v>104</v>
      </c>
      <c r="F22" s="141">
        <v>20</v>
      </c>
      <c r="G22" s="142">
        <v>23</v>
      </c>
      <c r="H22" s="72"/>
      <c r="I22" s="72"/>
      <c r="J22" s="72"/>
      <c r="K22" s="72"/>
      <c r="L22" s="66"/>
      <c r="M22" s="212"/>
      <c r="N22" s="66"/>
    </row>
    <row r="23" spans="2:14" x14ac:dyDescent="0.35">
      <c r="B23" s="204"/>
      <c r="C23" s="66"/>
      <c r="D23" s="137" t="s">
        <v>103</v>
      </c>
      <c r="E23" s="137" t="s">
        <v>104</v>
      </c>
      <c r="F23" s="138">
        <v>16</v>
      </c>
      <c r="G23" s="138">
        <v>17</v>
      </c>
      <c r="H23" s="214"/>
      <c r="I23" s="214"/>
      <c r="J23" s="72"/>
      <c r="K23" s="72"/>
      <c r="L23" s="66"/>
      <c r="M23" s="212"/>
      <c r="N23" s="66"/>
    </row>
    <row r="24" spans="2:14" x14ac:dyDescent="0.35">
      <c r="B24" s="204"/>
      <c r="C24" s="66"/>
      <c r="D24" s="100" t="s">
        <v>151</v>
      </c>
      <c r="E24" s="143" t="s">
        <v>107</v>
      </c>
      <c r="F24" s="141">
        <v>65</v>
      </c>
      <c r="G24" s="142">
        <v>65</v>
      </c>
      <c r="H24" s="211"/>
      <c r="I24" s="211"/>
      <c r="J24" s="211"/>
      <c r="K24" s="211"/>
      <c r="L24" s="66"/>
      <c r="M24" s="212"/>
      <c r="N24" s="66"/>
    </row>
    <row r="25" spans="2:14" x14ac:dyDescent="0.35">
      <c r="B25" s="204"/>
      <c r="C25" s="66"/>
      <c r="D25" s="137" t="s">
        <v>105</v>
      </c>
      <c r="E25" s="137" t="s">
        <v>106</v>
      </c>
      <c r="F25" s="139">
        <v>4500</v>
      </c>
      <c r="G25" s="139">
        <v>5500</v>
      </c>
      <c r="H25" s="215"/>
      <c r="I25" s="214"/>
      <c r="J25" s="72"/>
      <c r="K25" s="72"/>
      <c r="L25" s="66"/>
      <c r="M25" s="212"/>
      <c r="N25" s="66"/>
    </row>
    <row r="26" spans="2:14" s="73" customFormat="1" ht="13.9" x14ac:dyDescent="0.4">
      <c r="B26" s="204"/>
      <c r="C26" s="72"/>
      <c r="D26" s="72"/>
      <c r="E26" s="81"/>
      <c r="F26" s="74"/>
      <c r="G26" s="81"/>
      <c r="H26" s="72"/>
      <c r="I26" s="72"/>
      <c r="J26" s="72"/>
      <c r="K26" s="72"/>
      <c r="L26" s="72"/>
      <c r="M26" s="216"/>
      <c r="N26" s="66"/>
    </row>
    <row r="27" spans="2:14" x14ac:dyDescent="0.35">
      <c r="B27" s="204"/>
      <c r="C27" s="66"/>
      <c r="D27" s="72" t="s">
        <v>156</v>
      </c>
      <c r="E27" s="81"/>
      <c r="F27" s="72"/>
      <c r="G27" s="72"/>
      <c r="H27" s="72"/>
      <c r="I27" s="72"/>
      <c r="J27" s="211"/>
      <c r="K27" s="211"/>
      <c r="L27" s="66"/>
      <c r="M27" s="212"/>
      <c r="N27" s="66"/>
    </row>
    <row r="28" spans="2:14" x14ac:dyDescent="0.35">
      <c r="B28" s="204"/>
      <c r="C28" s="66"/>
      <c r="D28" s="72" t="s">
        <v>181</v>
      </c>
      <c r="E28" s="72"/>
      <c r="F28" s="72"/>
      <c r="G28" s="72"/>
      <c r="H28" s="72"/>
      <c r="I28" s="72"/>
      <c r="J28" s="72"/>
      <c r="K28" s="72"/>
      <c r="L28" s="66"/>
      <c r="M28" s="212"/>
      <c r="N28" s="66"/>
    </row>
    <row r="29" spans="2:14" x14ac:dyDescent="0.35">
      <c r="B29" s="204"/>
      <c r="C29" s="66"/>
      <c r="D29" s="217" t="s">
        <v>46</v>
      </c>
      <c r="E29" s="89">
        <v>0.04</v>
      </c>
      <c r="F29" s="72"/>
      <c r="G29" s="72"/>
      <c r="H29" s="72"/>
      <c r="I29" s="72"/>
      <c r="J29" s="211"/>
      <c r="K29" s="211"/>
      <c r="L29" s="66"/>
      <c r="M29" s="212"/>
      <c r="N29" s="66"/>
    </row>
    <row r="30" spans="2:14" x14ac:dyDescent="0.35">
      <c r="B30" s="204"/>
      <c r="C30" s="66"/>
      <c r="D30" s="217"/>
      <c r="E30" s="89"/>
      <c r="F30" s="72"/>
      <c r="G30" s="72"/>
      <c r="H30" s="72"/>
      <c r="I30" s="72"/>
      <c r="J30" s="211"/>
      <c r="K30" s="211"/>
      <c r="L30" s="66"/>
      <c r="M30" s="212"/>
      <c r="N30" s="66"/>
    </row>
    <row r="31" spans="2:14" x14ac:dyDescent="0.35">
      <c r="B31" s="204"/>
      <c r="C31" s="66"/>
      <c r="D31" s="211"/>
      <c r="E31" s="211"/>
      <c r="F31" s="211"/>
      <c r="G31" s="211"/>
      <c r="H31" s="211"/>
      <c r="I31" s="211"/>
      <c r="J31" s="72"/>
      <c r="K31" s="72"/>
      <c r="L31" s="66"/>
      <c r="M31" s="212"/>
      <c r="N31" s="66"/>
    </row>
    <row r="32" spans="2:14" ht="13.9" x14ac:dyDescent="0.4">
      <c r="B32" s="204"/>
      <c r="C32" s="66"/>
      <c r="D32" s="75" t="s">
        <v>108</v>
      </c>
      <c r="E32" s="76"/>
      <c r="F32" s="76"/>
      <c r="G32" s="76"/>
      <c r="H32" s="76"/>
      <c r="I32" s="76"/>
      <c r="J32" s="77"/>
      <c r="K32" s="77"/>
      <c r="L32" s="78"/>
      <c r="M32" s="212"/>
      <c r="N32" s="66"/>
    </row>
    <row r="33" spans="2:14" ht="13.9" x14ac:dyDescent="0.4">
      <c r="B33" s="204"/>
      <c r="C33" s="66"/>
      <c r="D33" s="71"/>
      <c r="E33" s="72"/>
      <c r="F33" s="72"/>
      <c r="G33" s="72"/>
      <c r="H33" s="72"/>
      <c r="I33" s="72"/>
      <c r="J33" s="72"/>
      <c r="K33" s="72"/>
      <c r="L33" s="66"/>
      <c r="M33" s="212"/>
      <c r="N33" s="66"/>
    </row>
    <row r="34" spans="2:14" x14ac:dyDescent="0.35">
      <c r="B34" s="204"/>
      <c r="C34" s="66"/>
      <c r="D34" s="72" t="s">
        <v>163</v>
      </c>
      <c r="E34" s="72"/>
      <c r="F34" s="72"/>
      <c r="G34" s="72"/>
      <c r="H34" s="72"/>
      <c r="I34" s="72"/>
      <c r="J34" s="72"/>
      <c r="K34" s="72"/>
      <c r="L34" s="66"/>
      <c r="M34" s="212"/>
      <c r="N34" s="66"/>
    </row>
    <row r="35" spans="2:14" ht="13.9" x14ac:dyDescent="0.4">
      <c r="B35" s="204"/>
      <c r="C35" s="66"/>
      <c r="D35" s="93"/>
      <c r="E35" s="94"/>
      <c r="F35" s="94"/>
      <c r="G35" s="94"/>
      <c r="H35" s="94"/>
      <c r="I35" s="94"/>
      <c r="J35" s="72"/>
      <c r="K35" s="72"/>
      <c r="L35" s="66"/>
      <c r="M35" s="212"/>
      <c r="N35" s="66"/>
    </row>
    <row r="36" spans="2:14" s="73" customFormat="1" ht="13.9" x14ac:dyDescent="0.4">
      <c r="B36" s="204"/>
      <c r="C36" s="72"/>
      <c r="D36" s="104"/>
      <c r="E36" s="104" t="s">
        <v>109</v>
      </c>
      <c r="F36" s="105" t="s">
        <v>96</v>
      </c>
      <c r="G36" s="106" t="s">
        <v>157</v>
      </c>
      <c r="H36" s="94"/>
      <c r="I36" s="66"/>
      <c r="J36" s="72"/>
      <c r="K36" s="72"/>
      <c r="L36" s="72"/>
      <c r="M36" s="216"/>
    </row>
    <row r="37" spans="2:14" s="73" customFormat="1" x14ac:dyDescent="0.35">
      <c r="B37" s="204"/>
      <c r="C37" s="72"/>
      <c r="D37" s="79" t="s">
        <v>110</v>
      </c>
      <c r="E37" s="80" t="s">
        <v>111</v>
      </c>
      <c r="F37" s="108">
        <f>((65*16)*360)+(4500*12)</f>
        <v>428400</v>
      </c>
      <c r="G37" s="108">
        <f>(17*65*360)+(5500*12)</f>
        <v>463800</v>
      </c>
      <c r="H37" s="81"/>
      <c r="I37" s="66"/>
      <c r="J37" s="72"/>
      <c r="K37" s="72"/>
      <c r="L37" s="72"/>
      <c r="M37" s="216"/>
    </row>
    <row r="38" spans="2:14" x14ac:dyDescent="0.35">
      <c r="B38" s="204"/>
      <c r="C38" s="66"/>
      <c r="D38" s="79" t="s">
        <v>112</v>
      </c>
      <c r="E38" s="80" t="s">
        <v>111</v>
      </c>
      <c r="F38" s="108">
        <f>(92000-20000)/7</f>
        <v>10285.714285714286</v>
      </c>
      <c r="G38" s="108">
        <f>(188000/8)</f>
        <v>23500</v>
      </c>
      <c r="H38" s="81"/>
      <c r="I38" s="66"/>
      <c r="J38" s="66"/>
      <c r="K38" s="66"/>
      <c r="L38" s="66"/>
      <c r="M38" s="212"/>
    </row>
    <row r="39" spans="2:14" x14ac:dyDescent="0.35">
      <c r="B39" s="204"/>
      <c r="C39" s="66"/>
      <c r="D39" s="79" t="s">
        <v>113</v>
      </c>
      <c r="E39" s="80" t="s">
        <v>111</v>
      </c>
      <c r="F39" s="108">
        <f>((92000+20000)/2)*0.04</f>
        <v>2240</v>
      </c>
      <c r="G39" s="108">
        <f>(188000/2)*0.04</f>
        <v>3760</v>
      </c>
      <c r="H39" s="72"/>
      <c r="I39" s="66"/>
      <c r="J39" s="66"/>
      <c r="K39" s="66"/>
      <c r="L39" s="66"/>
      <c r="M39" s="212"/>
    </row>
    <row r="40" spans="2:14" ht="13.9" x14ac:dyDescent="0.4">
      <c r="B40" s="204"/>
      <c r="C40" s="66"/>
      <c r="D40" s="82" t="s">
        <v>114</v>
      </c>
      <c r="E40" s="144" t="s">
        <v>111</v>
      </c>
      <c r="F40" s="109">
        <f>SUM(F37:F39)</f>
        <v>440925.71428571426</v>
      </c>
      <c r="G40" s="109">
        <f>SUM(G37:G39)</f>
        <v>491060</v>
      </c>
      <c r="H40" s="72"/>
      <c r="I40" s="66"/>
      <c r="J40" s="66"/>
      <c r="K40" s="66"/>
      <c r="L40" s="66"/>
      <c r="M40" s="212"/>
    </row>
    <row r="41" spans="2:14" ht="13.9" x14ac:dyDescent="0.4">
      <c r="B41" s="204"/>
      <c r="C41" s="66"/>
      <c r="D41" s="71"/>
      <c r="E41" s="145"/>
      <c r="F41" s="72"/>
      <c r="G41" s="66"/>
      <c r="H41" s="66"/>
      <c r="I41" s="66"/>
      <c r="J41" s="66"/>
      <c r="K41" s="66"/>
      <c r="L41" s="66"/>
      <c r="M41" s="212"/>
    </row>
    <row r="42" spans="2:14" ht="27.75" x14ac:dyDescent="0.35">
      <c r="B42" s="204"/>
      <c r="C42" s="66"/>
      <c r="D42" s="83" t="s">
        <v>167</v>
      </c>
      <c r="E42" s="146" t="s">
        <v>124</v>
      </c>
      <c r="F42" s="72"/>
      <c r="G42" s="66"/>
      <c r="H42" s="66"/>
      <c r="I42" s="66"/>
      <c r="J42" s="66"/>
      <c r="K42" s="66"/>
      <c r="L42" s="66"/>
      <c r="M42" s="212"/>
    </row>
    <row r="43" spans="2:14" ht="13.9" x14ac:dyDescent="0.4">
      <c r="B43" s="204"/>
      <c r="C43" s="66"/>
      <c r="D43" s="71"/>
      <c r="E43" s="72"/>
      <c r="F43" s="72"/>
      <c r="G43" s="72"/>
      <c r="H43" s="72"/>
      <c r="I43" s="66"/>
      <c r="J43" s="66"/>
      <c r="K43" s="66"/>
      <c r="L43" s="66"/>
      <c r="M43" s="212"/>
    </row>
    <row r="44" spans="2:14" ht="13.9" x14ac:dyDescent="0.4">
      <c r="B44" s="204"/>
      <c r="C44" s="66"/>
      <c r="D44" s="71"/>
      <c r="E44" s="72"/>
      <c r="F44" s="72"/>
      <c r="G44" s="72"/>
      <c r="H44" s="72"/>
      <c r="I44" s="218"/>
      <c r="J44" s="66"/>
      <c r="K44" s="66"/>
      <c r="L44" s="66"/>
      <c r="M44" s="212"/>
    </row>
    <row r="45" spans="2:14" ht="13.9" x14ac:dyDescent="0.4">
      <c r="B45" s="204"/>
      <c r="C45" s="66"/>
      <c r="D45" s="75" t="s">
        <v>115</v>
      </c>
      <c r="E45" s="77"/>
      <c r="F45" s="77"/>
      <c r="G45" s="77"/>
      <c r="H45" s="77"/>
      <c r="I45" s="77"/>
      <c r="J45" s="77"/>
      <c r="K45" s="77"/>
      <c r="L45" s="78"/>
      <c r="M45" s="212"/>
      <c r="N45" s="66"/>
    </row>
    <row r="46" spans="2:14" ht="13.9" x14ac:dyDescent="0.4">
      <c r="B46" s="204"/>
      <c r="C46" s="66"/>
      <c r="D46" s="71"/>
      <c r="E46" s="145"/>
      <c r="F46" s="72"/>
      <c r="G46" s="72"/>
      <c r="H46" s="72"/>
      <c r="I46" s="72"/>
      <c r="J46" s="72"/>
      <c r="K46" s="72"/>
      <c r="L46" s="66"/>
      <c r="M46" s="212"/>
      <c r="N46" s="66"/>
    </row>
    <row r="47" spans="2:14" x14ac:dyDescent="0.35">
      <c r="B47" s="204"/>
      <c r="C47" s="66"/>
      <c r="D47" s="72" t="s">
        <v>164</v>
      </c>
      <c r="E47" s="72"/>
      <c r="F47" s="72"/>
      <c r="G47" s="72"/>
      <c r="H47" s="72"/>
      <c r="I47" s="72"/>
      <c r="J47" s="72"/>
      <c r="K47" s="72"/>
      <c r="L47" s="66"/>
      <c r="M47" s="212"/>
      <c r="N47" s="66"/>
    </row>
    <row r="48" spans="2:14" x14ac:dyDescent="0.35">
      <c r="B48" s="204"/>
      <c r="C48" s="66"/>
      <c r="D48" s="72"/>
      <c r="E48" s="72"/>
      <c r="F48" s="72"/>
      <c r="G48" s="72"/>
      <c r="H48" s="72"/>
      <c r="I48" s="72"/>
      <c r="J48" s="72"/>
      <c r="K48" s="66"/>
      <c r="L48" s="66"/>
      <c r="M48" s="212"/>
      <c r="N48" s="66"/>
    </row>
    <row r="49" spans="1:14" ht="13.9" x14ac:dyDescent="0.4">
      <c r="B49" s="204"/>
      <c r="C49" s="66"/>
      <c r="D49" s="82"/>
      <c r="E49" s="82" t="s">
        <v>109</v>
      </c>
      <c r="F49" s="102" t="s">
        <v>96</v>
      </c>
      <c r="G49" s="103" t="s">
        <v>157</v>
      </c>
      <c r="H49" s="72"/>
      <c r="I49" s="72"/>
      <c r="J49" s="72"/>
      <c r="K49" s="66"/>
      <c r="L49" s="66"/>
      <c r="M49" s="212"/>
      <c r="N49" s="66"/>
    </row>
    <row r="50" spans="1:14" x14ac:dyDescent="0.35">
      <c r="B50" s="204"/>
      <c r="C50" s="66"/>
      <c r="D50" s="79" t="s">
        <v>154</v>
      </c>
      <c r="E50" s="79" t="s">
        <v>98</v>
      </c>
      <c r="F50" s="108">
        <f>20*65*360</f>
        <v>468000</v>
      </c>
      <c r="G50" s="108">
        <f>23*65*360</f>
        <v>538200</v>
      </c>
      <c r="H50" s="72"/>
      <c r="I50" s="72"/>
      <c r="J50" s="72"/>
      <c r="K50" s="66"/>
      <c r="L50" s="66"/>
      <c r="M50" s="212"/>
      <c r="N50" s="66"/>
    </row>
    <row r="51" spans="1:14" x14ac:dyDescent="0.35">
      <c r="B51" s="204"/>
      <c r="C51" s="66"/>
      <c r="D51" s="79" t="s">
        <v>114</v>
      </c>
      <c r="E51" s="79" t="s">
        <v>98</v>
      </c>
      <c r="F51" s="108">
        <f>F40</f>
        <v>440925.71428571426</v>
      </c>
      <c r="G51" s="108">
        <f>G40</f>
        <v>491060</v>
      </c>
      <c r="H51" s="72"/>
      <c r="I51" s="72"/>
      <c r="J51" s="72"/>
      <c r="K51" s="66"/>
      <c r="L51" s="66"/>
      <c r="M51" s="212"/>
      <c r="N51" s="66"/>
    </row>
    <row r="52" spans="1:14" ht="13.9" x14ac:dyDescent="0.4">
      <c r="B52" s="204"/>
      <c r="C52" s="66"/>
      <c r="D52" s="82" t="s">
        <v>155</v>
      </c>
      <c r="E52" s="82" t="s">
        <v>98</v>
      </c>
      <c r="F52" s="109">
        <f>F50-F51</f>
        <v>27074.285714285739</v>
      </c>
      <c r="G52" s="109">
        <f>G50-G51</f>
        <v>47140</v>
      </c>
      <c r="H52" s="72"/>
      <c r="I52" s="72"/>
      <c r="J52" s="72"/>
      <c r="K52" s="66"/>
      <c r="L52" s="66"/>
      <c r="M52" s="212"/>
      <c r="N52" s="66"/>
    </row>
    <row r="53" spans="1:14" x14ac:dyDescent="0.35">
      <c r="B53" s="204"/>
      <c r="C53" s="66"/>
      <c r="D53" s="72"/>
      <c r="E53" s="72"/>
      <c r="F53" s="72"/>
      <c r="G53" s="72"/>
      <c r="H53" s="72"/>
      <c r="I53" s="72"/>
      <c r="J53" s="72"/>
      <c r="K53" s="66"/>
      <c r="L53" s="66"/>
      <c r="M53" s="212"/>
      <c r="N53" s="66"/>
    </row>
    <row r="54" spans="1:14" ht="27.75" x14ac:dyDescent="0.35">
      <c r="B54" s="204"/>
      <c r="C54" s="66"/>
      <c r="D54" s="83" t="s">
        <v>168</v>
      </c>
      <c r="E54" s="146" t="s">
        <v>157</v>
      </c>
      <c r="F54" s="72"/>
      <c r="G54" s="72"/>
      <c r="H54" s="72"/>
      <c r="I54" s="72"/>
      <c r="J54" s="72"/>
      <c r="K54" s="66"/>
      <c r="L54" s="66"/>
      <c r="M54" s="212"/>
      <c r="N54" s="66"/>
    </row>
    <row r="55" spans="1:14" ht="13.9" x14ac:dyDescent="0.4">
      <c r="B55" s="204"/>
      <c r="C55" s="66"/>
      <c r="D55" s="147"/>
      <c r="E55" s="148"/>
      <c r="F55" s="72"/>
      <c r="G55" s="72"/>
      <c r="H55" s="72"/>
      <c r="I55" s="72"/>
      <c r="J55" s="72"/>
      <c r="K55" s="66"/>
      <c r="L55" s="66"/>
      <c r="M55" s="212"/>
      <c r="N55" s="66"/>
    </row>
    <row r="56" spans="1:14" ht="13.9" x14ac:dyDescent="0.4">
      <c r="B56" s="204"/>
      <c r="C56" s="66"/>
      <c r="D56" s="84"/>
      <c r="E56" s="149"/>
      <c r="F56" s="72"/>
      <c r="G56" s="72"/>
      <c r="H56" s="72"/>
      <c r="I56" s="72"/>
      <c r="J56" s="72"/>
      <c r="K56" s="66"/>
      <c r="L56" s="66"/>
      <c r="M56" s="212"/>
      <c r="N56" s="66"/>
    </row>
    <row r="57" spans="1:14" ht="13.9" x14ac:dyDescent="0.4">
      <c r="B57" s="204"/>
      <c r="C57" s="66"/>
      <c r="D57" s="150" t="s">
        <v>116</v>
      </c>
      <c r="E57" s="151"/>
      <c r="F57" s="77"/>
      <c r="G57" s="77"/>
      <c r="H57" s="77"/>
      <c r="I57" s="77"/>
      <c r="J57" s="77"/>
      <c r="K57" s="78"/>
      <c r="L57" s="78"/>
      <c r="M57" s="212"/>
      <c r="N57" s="66"/>
    </row>
    <row r="58" spans="1:14" x14ac:dyDescent="0.35">
      <c r="B58" s="204"/>
      <c r="C58" s="66"/>
      <c r="D58" s="66"/>
      <c r="E58" s="66"/>
      <c r="F58" s="72"/>
      <c r="G58" s="72"/>
      <c r="H58" s="72"/>
      <c r="I58" s="72"/>
      <c r="J58" s="72"/>
      <c r="K58" s="66"/>
      <c r="L58" s="66"/>
      <c r="M58" s="212"/>
      <c r="N58" s="66"/>
    </row>
    <row r="59" spans="1:14" ht="13.9" x14ac:dyDescent="0.4">
      <c r="B59" s="204"/>
      <c r="C59" s="66"/>
      <c r="D59" s="66" t="s">
        <v>165</v>
      </c>
      <c r="E59" s="91"/>
      <c r="F59" s="74"/>
      <c r="G59" s="72"/>
      <c r="H59" s="72"/>
      <c r="I59" s="72"/>
      <c r="J59" s="72"/>
      <c r="K59" s="66"/>
      <c r="L59" s="66"/>
      <c r="M59" s="212"/>
      <c r="N59" s="66"/>
    </row>
    <row r="60" spans="1:14" s="66" customFormat="1" ht="13.9" x14ac:dyDescent="0.4">
      <c r="A60" s="69"/>
      <c r="B60" s="204"/>
      <c r="D60" s="152"/>
      <c r="E60" s="85"/>
      <c r="F60" s="72"/>
      <c r="G60" s="72"/>
      <c r="H60" s="72"/>
      <c r="I60" s="72"/>
      <c r="J60" s="72"/>
      <c r="M60" s="212"/>
    </row>
    <row r="61" spans="1:14" ht="13.9" x14ac:dyDescent="0.4">
      <c r="B61" s="204"/>
      <c r="C61" s="66"/>
      <c r="D61" s="82"/>
      <c r="E61" s="82" t="s">
        <v>109</v>
      </c>
      <c r="F61" s="102" t="s">
        <v>96</v>
      </c>
      <c r="G61" s="103" t="s">
        <v>157</v>
      </c>
      <c r="H61" s="86"/>
      <c r="I61" s="72"/>
      <c r="J61" s="72"/>
      <c r="K61" s="66"/>
      <c r="L61" s="66"/>
      <c r="M61" s="212"/>
      <c r="N61" s="66"/>
    </row>
    <row r="62" spans="1:14" x14ac:dyDescent="0.35">
      <c r="B62" s="204"/>
      <c r="C62" s="66"/>
      <c r="D62" s="79" t="s">
        <v>117</v>
      </c>
      <c r="E62" s="79" t="s">
        <v>98</v>
      </c>
      <c r="F62" s="108">
        <f>F50-F37-F38</f>
        <v>29314.285714285714</v>
      </c>
      <c r="G62" s="108">
        <f>G50-G37-G38</f>
        <v>50900</v>
      </c>
      <c r="H62" s="72"/>
      <c r="I62" s="72"/>
      <c r="J62" s="72"/>
      <c r="K62" s="66"/>
      <c r="L62" s="66"/>
      <c r="M62" s="212"/>
      <c r="N62" s="66"/>
    </row>
    <row r="63" spans="1:14" x14ac:dyDescent="0.35">
      <c r="B63" s="204"/>
      <c r="C63" s="66"/>
      <c r="D63" s="79" t="s">
        <v>118</v>
      </c>
      <c r="E63" s="79" t="s">
        <v>98</v>
      </c>
      <c r="F63" s="108">
        <f>(F20+F21)/2</f>
        <v>56000</v>
      </c>
      <c r="G63" s="108">
        <f>(G20+G21)/2</f>
        <v>94000</v>
      </c>
      <c r="H63" s="72"/>
      <c r="I63" s="72"/>
      <c r="J63" s="72"/>
      <c r="K63" s="66"/>
      <c r="L63" s="66"/>
      <c r="M63" s="212"/>
      <c r="N63" s="66"/>
    </row>
    <row r="64" spans="1:14" ht="13.9" x14ac:dyDescent="0.4">
      <c r="B64" s="204"/>
      <c r="C64" s="66"/>
      <c r="D64" s="82" t="s">
        <v>119</v>
      </c>
      <c r="E64" s="82" t="s">
        <v>120</v>
      </c>
      <c r="F64" s="110">
        <f>F62/F63</f>
        <v>0.52346938775510199</v>
      </c>
      <c r="G64" s="110">
        <f>G62/G63</f>
        <v>0.54148936170212769</v>
      </c>
      <c r="H64" s="72"/>
      <c r="I64" s="72"/>
      <c r="J64" s="72"/>
      <c r="K64" s="66"/>
      <c r="L64" s="66"/>
      <c r="M64" s="212"/>
      <c r="N64" s="66"/>
    </row>
    <row r="65" spans="1:14" ht="14.25" customHeight="1" x14ac:dyDescent="0.4">
      <c r="B65" s="204"/>
      <c r="C65" s="66"/>
      <c r="D65" s="71"/>
      <c r="E65" s="72"/>
      <c r="F65" s="72"/>
      <c r="G65" s="72"/>
      <c r="H65" s="72"/>
      <c r="I65" s="72"/>
      <c r="J65" s="72"/>
      <c r="K65" s="66"/>
      <c r="L65" s="66"/>
      <c r="M65" s="212"/>
      <c r="N65" s="66"/>
    </row>
    <row r="66" spans="1:14" ht="45" customHeight="1" x14ac:dyDescent="0.35">
      <c r="B66" s="204"/>
      <c r="C66" s="66"/>
      <c r="D66" s="83" t="s">
        <v>169</v>
      </c>
      <c r="E66" s="146" t="s">
        <v>157</v>
      </c>
      <c r="F66" s="72"/>
      <c r="G66" s="72"/>
      <c r="H66" s="72"/>
      <c r="I66" s="72"/>
      <c r="J66" s="72"/>
      <c r="K66" s="66"/>
      <c r="L66" s="66"/>
      <c r="M66" s="212"/>
      <c r="N66" s="66"/>
    </row>
    <row r="67" spans="1:14" ht="13.9" x14ac:dyDescent="0.4">
      <c r="B67" s="204"/>
      <c r="C67" s="66"/>
      <c r="D67" s="71"/>
      <c r="E67" s="72"/>
      <c r="F67" s="72"/>
      <c r="G67" s="66"/>
      <c r="H67" s="66"/>
      <c r="I67" s="66"/>
      <c r="J67" s="66"/>
      <c r="K67" s="66"/>
      <c r="L67" s="66"/>
      <c r="M67" s="212"/>
      <c r="N67" s="66"/>
    </row>
    <row r="68" spans="1:14" ht="13.9" x14ac:dyDescent="0.4">
      <c r="B68" s="204"/>
      <c r="C68" s="66"/>
      <c r="D68" s="71"/>
      <c r="E68" s="92"/>
      <c r="F68" s="66"/>
      <c r="G68" s="66"/>
      <c r="H68" s="66"/>
      <c r="I68" s="66"/>
      <c r="J68" s="66"/>
      <c r="K68" s="66"/>
      <c r="L68" s="66"/>
      <c r="M68" s="212"/>
      <c r="N68" s="66"/>
    </row>
    <row r="69" spans="1:14" ht="13.9" x14ac:dyDescent="0.4">
      <c r="B69" s="204"/>
      <c r="C69" s="66"/>
      <c r="D69" s="75" t="s">
        <v>121</v>
      </c>
      <c r="E69" s="153"/>
      <c r="F69" s="87"/>
      <c r="G69" s="78"/>
      <c r="H69" s="78"/>
      <c r="I69" s="78"/>
      <c r="J69" s="78"/>
      <c r="K69" s="78"/>
      <c r="L69" s="78"/>
      <c r="M69" s="212"/>
      <c r="N69" s="66"/>
    </row>
    <row r="70" spans="1:14" ht="13.9" x14ac:dyDescent="0.4">
      <c r="B70" s="204"/>
      <c r="C70" s="66"/>
      <c r="D70" s="72"/>
      <c r="E70" s="81"/>
      <c r="F70" s="74"/>
      <c r="G70" s="219"/>
      <c r="H70" s="72"/>
      <c r="I70" s="72"/>
      <c r="J70" s="72"/>
      <c r="K70" s="66"/>
      <c r="L70" s="66"/>
      <c r="M70" s="212"/>
      <c r="N70" s="66"/>
    </row>
    <row r="71" spans="1:14" x14ac:dyDescent="0.35">
      <c r="B71" s="204"/>
      <c r="C71" s="72"/>
      <c r="D71" s="72" t="s">
        <v>166</v>
      </c>
      <c r="E71" s="154"/>
      <c r="F71" s="72"/>
      <c r="G71" s="72"/>
      <c r="H71" s="72"/>
      <c r="I71" s="72"/>
      <c r="J71" s="72"/>
      <c r="K71" s="66"/>
      <c r="L71" s="66"/>
      <c r="M71" s="212"/>
      <c r="N71" s="66"/>
    </row>
    <row r="72" spans="1:14" x14ac:dyDescent="0.35">
      <c r="B72" s="204"/>
      <c r="C72" s="72"/>
      <c r="D72" s="72" t="s">
        <v>146</v>
      </c>
      <c r="E72" s="154"/>
      <c r="F72" s="72"/>
      <c r="G72" s="72"/>
      <c r="H72" s="72"/>
      <c r="I72" s="72"/>
      <c r="J72" s="72"/>
      <c r="K72" s="72"/>
      <c r="L72" s="72"/>
      <c r="M72" s="212"/>
      <c r="N72" s="66"/>
    </row>
    <row r="73" spans="1:14" x14ac:dyDescent="0.35">
      <c r="B73" s="204"/>
      <c r="C73" s="72"/>
      <c r="D73" s="66"/>
      <c r="E73" s="66"/>
      <c r="F73" s="66"/>
      <c r="G73" s="66"/>
      <c r="H73" s="72"/>
      <c r="I73" s="72"/>
      <c r="J73" s="72"/>
      <c r="K73" s="72"/>
      <c r="L73" s="72"/>
      <c r="M73" s="212"/>
      <c r="N73" s="66"/>
    </row>
    <row r="74" spans="1:14" ht="13.9" x14ac:dyDescent="0.4">
      <c r="B74" s="204"/>
      <c r="C74" s="72"/>
      <c r="D74" s="82"/>
      <c r="E74" s="82" t="s">
        <v>109</v>
      </c>
      <c r="F74" s="102" t="s">
        <v>96</v>
      </c>
      <c r="G74" s="103" t="s">
        <v>157</v>
      </c>
      <c r="H74" s="72"/>
      <c r="I74" s="72"/>
      <c r="J74" s="72"/>
      <c r="K74" s="72"/>
      <c r="L74" s="72"/>
      <c r="M74" s="212"/>
      <c r="N74" s="66"/>
    </row>
    <row r="75" spans="1:14" x14ac:dyDescent="0.35">
      <c r="B75" s="204"/>
      <c r="C75" s="72"/>
      <c r="D75" s="79" t="s">
        <v>122</v>
      </c>
      <c r="E75" s="79" t="s">
        <v>98</v>
      </c>
      <c r="F75" s="108">
        <f>F20</f>
        <v>92000</v>
      </c>
      <c r="G75" s="108">
        <f>G20</f>
        <v>188000</v>
      </c>
      <c r="H75" s="72"/>
      <c r="I75" s="72"/>
      <c r="J75" s="72"/>
      <c r="K75" s="72"/>
      <c r="L75" s="72"/>
      <c r="M75" s="212"/>
      <c r="N75" s="66"/>
    </row>
    <row r="76" spans="1:14" x14ac:dyDescent="0.35">
      <c r="B76" s="204"/>
      <c r="C76" s="72"/>
      <c r="D76" s="79" t="s">
        <v>144</v>
      </c>
      <c r="E76" s="79" t="s">
        <v>98</v>
      </c>
      <c r="F76" s="108">
        <f>F50-F37</f>
        <v>39600</v>
      </c>
      <c r="G76" s="108">
        <f>G50-G37</f>
        <v>74400</v>
      </c>
      <c r="H76" s="72"/>
      <c r="I76" s="72"/>
      <c r="J76" s="72"/>
      <c r="K76" s="72"/>
      <c r="L76" s="72"/>
      <c r="M76" s="212"/>
      <c r="N76" s="66"/>
    </row>
    <row r="77" spans="1:14" ht="13.9" x14ac:dyDescent="0.4">
      <c r="B77" s="204"/>
      <c r="C77" s="72"/>
      <c r="D77" s="88" t="s">
        <v>123</v>
      </c>
      <c r="E77" s="155" t="s">
        <v>102</v>
      </c>
      <c r="F77" s="107">
        <f>F75/F76</f>
        <v>2.3232323232323231</v>
      </c>
      <c r="G77" s="107">
        <f>G75/G76</f>
        <v>2.5268817204301075</v>
      </c>
      <c r="H77" s="72"/>
      <c r="I77" s="72"/>
      <c r="J77" s="72"/>
      <c r="K77" s="72"/>
      <c r="L77" s="72"/>
      <c r="M77" s="212"/>
      <c r="N77" s="66"/>
    </row>
    <row r="78" spans="1:14" ht="14.25" customHeight="1" x14ac:dyDescent="0.4">
      <c r="B78" s="204"/>
      <c r="C78" s="66"/>
      <c r="D78" s="96"/>
      <c r="E78" s="156"/>
      <c r="F78" s="72"/>
      <c r="G78" s="72"/>
      <c r="H78" s="72"/>
      <c r="I78" s="72"/>
      <c r="J78" s="72"/>
      <c r="K78" s="72"/>
      <c r="L78" s="72"/>
      <c r="M78" s="212"/>
      <c r="N78" s="66"/>
    </row>
    <row r="79" spans="1:14" s="66" customFormat="1" ht="45" customHeight="1" x14ac:dyDescent="0.35">
      <c r="A79" s="69"/>
      <c r="B79" s="204"/>
      <c r="D79" s="83" t="s">
        <v>170</v>
      </c>
      <c r="E79" s="146" t="s">
        <v>124</v>
      </c>
      <c r="H79" s="72"/>
      <c r="I79" s="72"/>
      <c r="J79" s="72"/>
      <c r="M79" s="212"/>
    </row>
    <row r="80" spans="1:14" s="66" customFormat="1" x14ac:dyDescent="0.35">
      <c r="A80" s="69"/>
      <c r="B80" s="204"/>
      <c r="D80" s="72"/>
      <c r="E80" s="154"/>
      <c r="F80" s="72"/>
      <c r="G80" s="72"/>
      <c r="H80" s="72"/>
      <c r="I80" s="72"/>
      <c r="J80" s="72"/>
      <c r="M80" s="212"/>
    </row>
    <row r="81" spans="1:17" s="66" customFormat="1" ht="13.9" x14ac:dyDescent="0.4">
      <c r="A81" s="69"/>
      <c r="B81" s="204"/>
      <c r="D81" s="71"/>
      <c r="E81" s="154"/>
      <c r="F81" s="72"/>
      <c r="G81" s="72"/>
      <c r="H81" s="72"/>
      <c r="I81" s="72"/>
      <c r="J81" s="72"/>
      <c r="M81" s="212"/>
    </row>
    <row r="82" spans="1:17" s="66" customFormat="1" ht="13.9" x14ac:dyDescent="0.4">
      <c r="A82" s="69"/>
      <c r="B82" s="204"/>
      <c r="D82" s="84"/>
      <c r="E82" s="89"/>
      <c r="F82" s="72"/>
      <c r="G82" s="72"/>
      <c r="H82" s="72"/>
      <c r="I82" s="72"/>
      <c r="J82" s="72"/>
      <c r="M82" s="212"/>
    </row>
    <row r="83" spans="1:17" s="66" customFormat="1" ht="35.25" x14ac:dyDescent="0.35">
      <c r="A83" s="69"/>
      <c r="B83" s="204"/>
      <c r="D83" s="245" t="s">
        <v>50</v>
      </c>
      <c r="E83" s="245"/>
      <c r="F83" s="245"/>
      <c r="G83" s="245"/>
      <c r="H83" s="245"/>
      <c r="I83" s="245"/>
      <c r="J83" s="245"/>
      <c r="K83" s="245"/>
      <c r="L83" s="245"/>
      <c r="M83" s="212"/>
    </row>
    <row r="84" spans="1:17" s="66" customFormat="1" x14ac:dyDescent="0.35">
      <c r="A84" s="69"/>
      <c r="B84" s="204"/>
      <c r="D84" s="157"/>
      <c r="E84" s="154"/>
      <c r="F84" s="72"/>
      <c r="G84" s="72"/>
      <c r="H84" s="72"/>
      <c r="I84" s="72"/>
      <c r="J84" s="72"/>
      <c r="M84" s="212"/>
    </row>
    <row r="85" spans="1:17" s="1" customFormat="1" ht="15" customHeight="1" x14ac:dyDescent="0.4">
      <c r="A85" s="2"/>
      <c r="B85" s="204"/>
      <c r="C85" s="2"/>
      <c r="D85" s="246" t="s">
        <v>147</v>
      </c>
      <c r="E85" s="246"/>
      <c r="F85" s="246"/>
      <c r="G85" s="247"/>
      <c r="H85" s="230"/>
      <c r="I85" s="230"/>
      <c r="J85" s="230"/>
      <c r="K85" s="230"/>
      <c r="L85" s="133"/>
      <c r="M85" s="220"/>
      <c r="N85" s="129"/>
      <c r="O85" s="129"/>
      <c r="P85" s="129"/>
      <c r="Q85" s="129"/>
    </row>
    <row r="86" spans="1:17" s="1" customFormat="1" ht="13.9" thickBot="1" x14ac:dyDescent="0.4">
      <c r="B86" s="205"/>
      <c r="C86" s="200"/>
      <c r="D86" s="200"/>
      <c r="E86" s="200"/>
      <c r="F86" s="200"/>
      <c r="G86" s="200"/>
      <c r="H86" s="200"/>
      <c r="I86" s="200"/>
      <c r="J86" s="200"/>
      <c r="K86" s="200"/>
      <c r="L86" s="200"/>
      <c r="M86" s="201"/>
      <c r="N86" s="66"/>
    </row>
    <row r="87" spans="1:17" s="1" customFormat="1" x14ac:dyDescent="0.35">
      <c r="C87" s="5"/>
      <c r="D87" s="5"/>
      <c r="E87" s="6"/>
      <c r="F87" s="6"/>
      <c r="G87" s="6"/>
      <c r="H87" s="6"/>
      <c r="L87" s="8"/>
      <c r="N87" s="66"/>
    </row>
    <row r="88" spans="1:17" s="66" customFormat="1" x14ac:dyDescent="0.35">
      <c r="A88" s="69"/>
      <c r="B88" s="69"/>
      <c r="C88" s="69"/>
      <c r="E88" s="154"/>
      <c r="F88" s="72"/>
      <c r="G88" s="72"/>
      <c r="H88" s="72"/>
      <c r="I88" s="72"/>
      <c r="J88" s="72"/>
    </row>
    <row r="89" spans="1:17" s="66" customFormat="1" x14ac:dyDescent="0.35">
      <c r="A89" s="69"/>
      <c r="B89" s="69"/>
      <c r="C89" s="69"/>
      <c r="E89" s="154"/>
      <c r="F89" s="72"/>
      <c r="H89" s="72"/>
      <c r="I89" s="72"/>
      <c r="J89" s="72"/>
    </row>
    <row r="90" spans="1:17" s="66" customFormat="1" x14ac:dyDescent="0.35">
      <c r="A90" s="69"/>
      <c r="B90" s="69"/>
      <c r="C90" s="69"/>
      <c r="F90" s="72"/>
      <c r="G90" s="72"/>
      <c r="H90" s="72"/>
      <c r="I90" s="72"/>
      <c r="J90" s="72"/>
    </row>
    <row r="91" spans="1:17" s="66" customFormat="1" x14ac:dyDescent="0.35">
      <c r="A91" s="69"/>
      <c r="B91" s="69"/>
      <c r="C91" s="69"/>
      <c r="E91" s="154"/>
      <c r="F91" s="72"/>
      <c r="G91" s="72"/>
      <c r="H91" s="72"/>
      <c r="I91" s="72"/>
      <c r="J91" s="72"/>
    </row>
    <row r="92" spans="1:17" s="66" customFormat="1" x14ac:dyDescent="0.35">
      <c r="A92" s="69"/>
      <c r="B92" s="69"/>
      <c r="C92" s="69"/>
      <c r="E92" s="154"/>
      <c r="F92" s="72"/>
      <c r="G92" s="72"/>
      <c r="H92" s="72"/>
      <c r="I92" s="72"/>
      <c r="J92" s="72"/>
    </row>
    <row r="93" spans="1:17" s="66" customFormat="1" x14ac:dyDescent="0.35">
      <c r="A93" s="69"/>
      <c r="B93" s="69"/>
      <c r="C93" s="69"/>
      <c r="E93" s="154"/>
      <c r="F93" s="72"/>
      <c r="G93" s="72"/>
      <c r="H93" s="72"/>
      <c r="I93" s="72"/>
      <c r="J93" s="72"/>
    </row>
    <row r="94" spans="1:17" s="66" customFormat="1" x14ac:dyDescent="0.35">
      <c r="A94" s="69"/>
      <c r="B94" s="69"/>
      <c r="C94" s="69"/>
      <c r="E94" s="89"/>
      <c r="F94" s="72"/>
      <c r="G94" s="72"/>
      <c r="H94" s="72"/>
      <c r="I94" s="72"/>
      <c r="J94" s="72"/>
    </row>
    <row r="95" spans="1:17" s="66" customFormat="1" x14ac:dyDescent="0.35">
      <c r="A95" s="69"/>
      <c r="B95" s="69"/>
      <c r="C95" s="69"/>
      <c r="E95" s="154"/>
      <c r="F95" s="72"/>
      <c r="G95" s="72"/>
      <c r="H95" s="72"/>
      <c r="I95" s="72"/>
      <c r="J95" s="72"/>
    </row>
    <row r="96" spans="1:17" s="66" customFormat="1" x14ac:dyDescent="0.35">
      <c r="A96" s="69"/>
      <c r="B96" s="69"/>
      <c r="C96" s="69"/>
      <c r="E96" s="154"/>
      <c r="F96" s="72"/>
      <c r="G96" s="72"/>
      <c r="H96" s="72"/>
      <c r="I96" s="72"/>
      <c r="J96" s="72"/>
    </row>
    <row r="97" spans="1:17" s="66" customFormat="1" x14ac:dyDescent="0.35">
      <c r="A97" s="69"/>
      <c r="B97" s="69"/>
      <c r="C97" s="69"/>
      <c r="E97" s="154"/>
      <c r="F97" s="72"/>
      <c r="G97" s="72"/>
      <c r="H97" s="72"/>
      <c r="I97" s="72"/>
      <c r="J97" s="72"/>
    </row>
    <row r="98" spans="1:17" s="66" customFormat="1" x14ac:dyDescent="0.35">
      <c r="A98" s="69"/>
      <c r="B98" s="69"/>
      <c r="C98" s="69"/>
      <c r="E98" s="154"/>
      <c r="F98" s="72"/>
      <c r="G98" s="72"/>
      <c r="H98" s="72"/>
      <c r="I98" s="72"/>
      <c r="J98" s="72"/>
    </row>
    <row r="99" spans="1:17" s="66" customFormat="1" x14ac:dyDescent="0.35">
      <c r="A99" s="69"/>
      <c r="B99" s="69"/>
      <c r="C99" s="69"/>
      <c r="F99" s="72"/>
      <c r="G99" s="72"/>
      <c r="H99" s="72"/>
      <c r="I99" s="72"/>
      <c r="J99" s="72"/>
    </row>
    <row r="100" spans="1:17" s="66" customFormat="1" x14ac:dyDescent="0.35">
      <c r="A100" s="69"/>
      <c r="B100" s="69"/>
      <c r="C100" s="69"/>
      <c r="E100" s="154"/>
      <c r="F100" s="72"/>
      <c r="G100" s="72"/>
      <c r="H100" s="72"/>
      <c r="I100" s="72"/>
      <c r="J100" s="72"/>
      <c r="N100" s="158"/>
      <c r="O100" s="158"/>
      <c r="P100" s="158"/>
      <c r="Q100" s="158"/>
    </row>
    <row r="101" spans="1:17" s="66" customFormat="1" ht="35.25" customHeight="1" x14ac:dyDescent="0.35">
      <c r="A101" s="69"/>
      <c r="B101" s="69"/>
      <c r="C101" s="69"/>
      <c r="M101" s="158"/>
      <c r="N101" s="158"/>
      <c r="O101" s="158"/>
      <c r="P101" s="158"/>
      <c r="Q101" s="158"/>
    </row>
    <row r="102" spans="1:17" s="66" customFormat="1" ht="15" customHeight="1" x14ac:dyDescent="0.35">
      <c r="A102" s="69"/>
      <c r="B102" s="69"/>
      <c r="C102" s="69"/>
      <c r="E102" s="101"/>
      <c r="F102" s="101"/>
      <c r="G102" s="101"/>
      <c r="H102" s="101"/>
      <c r="I102" s="101"/>
      <c r="J102" s="101"/>
      <c r="K102" s="101"/>
      <c r="L102" s="101"/>
      <c r="M102" s="158"/>
      <c r="N102" s="158"/>
      <c r="O102" s="158"/>
      <c r="P102" s="158"/>
      <c r="Q102" s="158"/>
    </row>
    <row r="103" spans="1:17" s="66" customFormat="1" ht="35.25" customHeight="1" x14ac:dyDescent="0.35">
      <c r="A103" s="69"/>
      <c r="B103" s="69"/>
      <c r="C103" s="69"/>
      <c r="E103" s="99"/>
      <c r="F103" s="99"/>
      <c r="G103" s="99"/>
      <c r="H103" s="99"/>
      <c r="I103" s="99"/>
      <c r="J103" s="99"/>
      <c r="K103" s="99"/>
      <c r="L103" s="99"/>
      <c r="M103" s="158"/>
      <c r="N103" s="158"/>
      <c r="O103" s="158"/>
      <c r="P103" s="158"/>
      <c r="Q103" s="158"/>
    </row>
    <row r="104" spans="1:17" s="66" customFormat="1" ht="12" customHeight="1" x14ac:dyDescent="0.35">
      <c r="A104" s="69"/>
      <c r="B104" s="69"/>
      <c r="C104" s="69"/>
      <c r="E104" s="99"/>
      <c r="F104" s="99"/>
      <c r="G104" s="99"/>
      <c r="H104" s="99"/>
      <c r="I104" s="99"/>
      <c r="J104" s="99"/>
      <c r="K104" s="99"/>
      <c r="L104" s="99"/>
      <c r="M104" s="158"/>
    </row>
    <row r="105" spans="1:17" s="66" customFormat="1" ht="13.9" x14ac:dyDescent="0.4">
      <c r="A105" s="69"/>
      <c r="B105" s="69"/>
      <c r="C105" s="69"/>
      <c r="E105" s="90"/>
      <c r="F105" s="90"/>
      <c r="G105" s="90"/>
      <c r="H105" s="90"/>
      <c r="I105" s="90"/>
      <c r="J105" s="90"/>
      <c r="K105" s="90"/>
      <c r="L105" s="90"/>
    </row>
    <row r="106" spans="1:17" s="66" customFormat="1" x14ac:dyDescent="0.35">
      <c r="A106" s="69"/>
      <c r="B106" s="69"/>
      <c r="C106" s="69"/>
    </row>
    <row r="107" spans="1:17" s="66" customFormat="1" x14ac:dyDescent="0.35">
      <c r="A107" s="69"/>
      <c r="B107" s="69"/>
      <c r="C107" s="69"/>
    </row>
    <row r="108" spans="1:17" s="66" customFormat="1" x14ac:dyDescent="0.35">
      <c r="A108" s="69"/>
      <c r="B108" s="69"/>
      <c r="C108" s="69"/>
    </row>
    <row r="109" spans="1:17" s="66" customFormat="1" x14ac:dyDescent="0.35">
      <c r="A109" s="69"/>
      <c r="B109" s="69"/>
      <c r="C109" s="69"/>
    </row>
    <row r="110" spans="1:17" s="66" customFormat="1" x14ac:dyDescent="0.35">
      <c r="A110" s="69"/>
      <c r="B110" s="69"/>
      <c r="C110" s="69"/>
    </row>
    <row r="111" spans="1:17" x14ac:dyDescent="0.35">
      <c r="D111" s="66"/>
      <c r="E111" s="66"/>
      <c r="F111" s="66"/>
      <c r="G111" s="66"/>
      <c r="H111" s="66"/>
      <c r="I111" s="66"/>
      <c r="J111" s="66"/>
      <c r="K111" s="66"/>
      <c r="L111" s="66"/>
      <c r="M111" s="66"/>
    </row>
  </sheetData>
  <mergeCells count="3">
    <mergeCell ref="D10:K10"/>
    <mergeCell ref="D83:L83"/>
    <mergeCell ref="D85:G85"/>
  </mergeCells>
  <conditionalFormatting sqref="F59 F26 F69:F70 F39:G39">
    <cfRule type="cellIs" dxfId="13" priority="1" stopIfTrue="1" operator="equal">
      <formula>"Richtig"</formula>
    </cfRule>
    <cfRule type="cellIs" dxfId="12" priority="2" stopIfTrue="1" operator="equal">
      <formula>"Falsch!!"</formula>
    </cfRule>
  </conditionalFormatting>
  <dataValidations count="1">
    <dataValidation type="list" allowBlank="1" showInputMessage="1" showErrorMessage="1" sqref="E42 E54 E66 E79" xr:uid="{00000000-0002-0000-0100-000000000000}">
      <formula1>dd</formula1>
    </dataValidation>
  </dataValidations>
  <pageMargins left="0.7" right="0.7" top="0.75" bottom="0.75" header="0.3" footer="0.3"/>
  <pageSetup paperSize="9" scale="54" fitToHeight="2" orientation="portrait" r:id="rId1"/>
  <headerFooter alignWithMargins="0">
    <oddFooter>&amp;L&amp;F: &amp;A&amp;R&amp;P / &amp;N</oddFooter>
  </headerFooter>
  <rowBreaks count="1" manualBreakCount="1">
    <brk id="59"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129"/>
  <sheetViews>
    <sheetView showGridLines="0" tabSelected="1" topLeftCell="D94" zoomScaleNormal="100" workbookViewId="0">
      <selection activeCell="E124" sqref="E124"/>
    </sheetView>
  </sheetViews>
  <sheetFormatPr baseColWidth="10" defaultColWidth="11.3984375" defaultRowHeight="13.5" x14ac:dyDescent="0.35"/>
  <cols>
    <col min="1" max="1" width="3.73046875" style="1" customWidth="1"/>
    <col min="2" max="3" width="0.86328125" style="1" customWidth="1"/>
    <col min="4" max="4" width="35" style="1" customWidth="1"/>
    <col min="5" max="5" width="16.73046875" style="1" customWidth="1"/>
    <col min="6" max="9" width="15" style="1" customWidth="1"/>
    <col min="10" max="12" width="10.265625" style="1" customWidth="1"/>
    <col min="13" max="13" width="1.73046875" style="1" customWidth="1"/>
    <col min="14" max="33" width="11.3984375" style="1"/>
    <col min="34" max="37" width="11.3984375" style="1" hidden="1" customWidth="1"/>
    <col min="38" max="16384" width="11.3984375" style="1"/>
  </cols>
  <sheetData>
    <row r="1" spans="2:23" s="2" customFormat="1" ht="12.75" customHeight="1" x14ac:dyDescent="0.35">
      <c r="J1" s="114"/>
      <c r="K1" s="114"/>
    </row>
    <row r="2" spans="2:23" s="2" customFormat="1" ht="1.5" customHeight="1" x14ac:dyDescent="0.35">
      <c r="B2" s="178"/>
      <c r="C2" s="178"/>
      <c r="D2" s="178"/>
      <c r="E2" s="178"/>
      <c r="F2" s="178"/>
      <c r="G2" s="178"/>
      <c r="H2" s="178"/>
      <c r="I2" s="178"/>
      <c r="J2" s="178"/>
      <c r="K2" s="178"/>
      <c r="L2" s="178"/>
      <c r="M2" s="178"/>
    </row>
    <row r="3" spans="2:23" s="2" customFormat="1" ht="0.75" customHeight="1" x14ac:dyDescent="0.35">
      <c r="B3" s="3"/>
      <c r="C3" s="3"/>
      <c r="D3" s="3"/>
      <c r="E3" s="3"/>
      <c r="F3" s="3"/>
      <c r="G3" s="3"/>
      <c r="H3" s="3"/>
      <c r="I3" s="3"/>
      <c r="J3" s="3"/>
      <c r="K3" s="3"/>
      <c r="L3" s="3"/>
      <c r="M3" s="3"/>
    </row>
    <row r="4" spans="2:23" s="2" customFormat="1" ht="20.65" x14ac:dyDescent="0.6">
      <c r="B4" s="176" t="s">
        <v>10</v>
      </c>
      <c r="C4" s="184"/>
      <c r="D4" s="184"/>
      <c r="E4" s="184"/>
      <c r="F4" s="184"/>
      <c r="G4" s="184"/>
      <c r="H4" s="184"/>
      <c r="I4" s="184"/>
      <c r="J4" s="184"/>
      <c r="K4" s="184"/>
      <c r="L4" s="184"/>
      <c r="M4" s="184"/>
      <c r="N4" s="114"/>
      <c r="O4" s="114"/>
      <c r="P4" s="114"/>
      <c r="Q4" s="114"/>
      <c r="R4" s="114"/>
      <c r="S4" s="114"/>
      <c r="T4" s="114"/>
      <c r="U4" s="114"/>
      <c r="V4" s="114"/>
      <c r="W4" s="114"/>
    </row>
    <row r="5" spans="2:23" s="2" customFormat="1" ht="0.75" customHeight="1" x14ac:dyDescent="0.4">
      <c r="B5" s="4"/>
      <c r="C5" s="3"/>
      <c r="D5" s="3"/>
      <c r="E5" s="3"/>
      <c r="F5" s="3"/>
      <c r="G5" s="3"/>
      <c r="H5" s="3"/>
      <c r="I5" s="3"/>
      <c r="J5" s="3"/>
      <c r="K5" s="3"/>
      <c r="L5" s="3"/>
      <c r="M5" s="3"/>
      <c r="N5" s="114"/>
      <c r="O5" s="114"/>
      <c r="P5" s="114"/>
      <c r="Q5" s="114"/>
      <c r="R5" s="114"/>
      <c r="S5" s="114"/>
      <c r="T5" s="114"/>
      <c r="U5" s="114"/>
      <c r="V5" s="114"/>
      <c r="W5" s="114"/>
    </row>
    <row r="6" spans="2:23" s="2" customFormat="1" ht="1.5" customHeight="1" thickBot="1" x14ac:dyDescent="0.45">
      <c r="B6" s="179"/>
      <c r="C6" s="178"/>
      <c r="D6" s="178"/>
      <c r="E6" s="178"/>
      <c r="F6" s="178"/>
      <c r="G6" s="178"/>
      <c r="H6" s="178"/>
      <c r="I6" s="178"/>
      <c r="J6" s="178"/>
      <c r="K6" s="178"/>
      <c r="L6" s="178"/>
      <c r="M6" s="178"/>
      <c r="N6" s="114"/>
      <c r="O6" s="114"/>
      <c r="P6" s="114"/>
      <c r="Q6" s="114"/>
      <c r="R6" s="114"/>
      <c r="S6" s="114"/>
      <c r="T6" s="114"/>
      <c r="U6" s="114"/>
      <c r="V6" s="114"/>
      <c r="W6" s="114"/>
    </row>
    <row r="7" spans="2:23" s="2" customFormat="1" ht="12.75" customHeight="1" x14ac:dyDescent="0.35">
      <c r="B7" s="192" t="s">
        <v>82</v>
      </c>
      <c r="C7" s="193"/>
      <c r="D7" s="193"/>
      <c r="E7" s="193"/>
      <c r="F7" s="193"/>
      <c r="G7" s="193"/>
      <c r="H7" s="193"/>
      <c r="I7" s="193"/>
      <c r="J7" s="193"/>
      <c r="K7" s="193"/>
      <c r="L7" s="193"/>
      <c r="M7" s="194"/>
      <c r="N7" s="114"/>
      <c r="O7" s="114"/>
      <c r="P7" s="114"/>
      <c r="Q7" s="114"/>
      <c r="R7" s="114"/>
      <c r="S7" s="114"/>
      <c r="T7" s="114"/>
      <c r="U7" s="114"/>
      <c r="V7" s="114"/>
      <c r="W7" s="114"/>
    </row>
    <row r="8" spans="2:23" s="2" customFormat="1" ht="14.25" customHeight="1" x14ac:dyDescent="0.35">
      <c r="B8" s="221"/>
      <c r="C8" s="3"/>
      <c r="D8" s="3"/>
      <c r="E8" s="3"/>
      <c r="F8" s="3"/>
      <c r="G8" s="3"/>
      <c r="H8" s="3"/>
      <c r="I8" s="3"/>
      <c r="J8" s="3"/>
      <c r="K8" s="3"/>
      <c r="L8" s="3"/>
      <c r="M8" s="222"/>
      <c r="N8" s="114"/>
      <c r="O8" s="114"/>
      <c r="P8" s="114"/>
      <c r="Q8" s="114"/>
      <c r="R8" s="114"/>
      <c r="S8" s="114"/>
      <c r="T8" s="114"/>
      <c r="U8" s="114"/>
      <c r="V8" s="114"/>
      <c r="W8" s="114"/>
    </row>
    <row r="9" spans="2:23" ht="13.9" x14ac:dyDescent="0.4">
      <c r="B9" s="204"/>
      <c r="C9" s="2"/>
      <c r="D9" s="16" t="s">
        <v>135</v>
      </c>
      <c r="E9" s="16"/>
      <c r="F9" s="16"/>
      <c r="G9" s="16"/>
      <c r="H9" s="16"/>
      <c r="I9" s="16"/>
      <c r="J9" s="16"/>
      <c r="K9" s="16"/>
      <c r="L9" s="16"/>
      <c r="M9" s="222"/>
      <c r="N9" s="114"/>
      <c r="O9" s="114"/>
      <c r="P9" s="114"/>
      <c r="Q9" s="114"/>
      <c r="R9" s="114"/>
      <c r="S9" s="114"/>
      <c r="T9" s="114"/>
      <c r="U9" s="114"/>
      <c r="V9" s="114"/>
      <c r="W9" s="114"/>
    </row>
    <row r="10" spans="2:23" s="66" customFormat="1" x14ac:dyDescent="0.35">
      <c r="B10" s="204"/>
      <c r="C10" s="67"/>
      <c r="D10" s="244" t="s">
        <v>149</v>
      </c>
      <c r="E10" s="244"/>
      <c r="F10" s="244"/>
      <c r="G10" s="244"/>
      <c r="H10" s="244"/>
      <c r="I10" s="244"/>
      <c r="J10" s="244"/>
      <c r="K10" s="244"/>
      <c r="L10" s="67"/>
      <c r="M10" s="222"/>
      <c r="N10" s="115"/>
      <c r="O10" s="115"/>
      <c r="P10" s="115"/>
      <c r="Q10" s="115"/>
      <c r="R10" s="115"/>
      <c r="S10" s="115"/>
      <c r="T10" s="115"/>
      <c r="U10" s="115"/>
      <c r="V10" s="115"/>
      <c r="W10" s="115"/>
    </row>
    <row r="11" spans="2:23" ht="13.9" x14ac:dyDescent="0.4">
      <c r="B11" s="204"/>
      <c r="C11" s="2"/>
      <c r="D11" s="18"/>
      <c r="E11" s="18"/>
      <c r="F11" s="18"/>
      <c r="G11" s="18"/>
      <c r="H11" s="18"/>
      <c r="I11" s="18"/>
      <c r="J11" s="18"/>
      <c r="K11" s="18"/>
      <c r="L11" s="18"/>
      <c r="M11" s="222"/>
      <c r="N11" s="114"/>
      <c r="O11" s="114"/>
      <c r="P11" s="114"/>
      <c r="Q11" s="114"/>
      <c r="R11" s="114"/>
      <c r="S11" s="114"/>
      <c r="T11" s="114"/>
      <c r="U11" s="114"/>
      <c r="V11" s="114"/>
      <c r="W11" s="114"/>
    </row>
    <row r="12" spans="2:23" ht="13.9" x14ac:dyDescent="0.4">
      <c r="B12" s="204"/>
      <c r="C12" s="2"/>
      <c r="D12" s="33" t="s">
        <v>125</v>
      </c>
      <c r="E12" s="34"/>
      <c r="F12" s="34"/>
      <c r="G12" s="34"/>
      <c r="H12" s="34"/>
      <c r="I12" s="34"/>
      <c r="J12" s="34"/>
      <c r="K12" s="97"/>
      <c r="L12" s="36"/>
      <c r="M12" s="222"/>
      <c r="N12" s="114"/>
      <c r="O12" s="114"/>
      <c r="P12" s="114"/>
      <c r="Q12" s="114"/>
      <c r="R12" s="114"/>
      <c r="S12" s="114"/>
      <c r="T12" s="114"/>
      <c r="U12" s="114"/>
      <c r="V12" s="114"/>
      <c r="W12" s="114"/>
    </row>
    <row r="13" spans="2:23" ht="13.9" x14ac:dyDescent="0.4">
      <c r="B13" s="204"/>
      <c r="C13" s="2"/>
      <c r="D13" s="24" t="s">
        <v>46</v>
      </c>
      <c r="E13" s="25">
        <f>0.5%</f>
        <v>5.0000000000000001E-3</v>
      </c>
      <c r="F13" s="5"/>
      <c r="G13" s="5"/>
      <c r="H13" s="5"/>
      <c r="I13" s="5"/>
      <c r="J13" s="5"/>
      <c r="K13" s="5"/>
      <c r="L13" s="2"/>
      <c r="M13" s="222"/>
      <c r="N13" s="114"/>
      <c r="O13" s="114"/>
      <c r="P13" s="114"/>
      <c r="Q13" s="114"/>
      <c r="R13" s="114"/>
      <c r="S13" s="114"/>
      <c r="T13" s="114"/>
      <c r="U13" s="114"/>
      <c r="V13" s="114"/>
      <c r="W13" s="114"/>
    </row>
    <row r="14" spans="2:23" x14ac:dyDescent="0.35">
      <c r="B14" s="204"/>
      <c r="C14" s="2"/>
      <c r="D14" s="223"/>
      <c r="E14" s="223"/>
      <c r="F14" s="223"/>
      <c r="G14" s="223"/>
      <c r="H14" s="223"/>
      <c r="I14" s="223"/>
      <c r="J14" s="223"/>
      <c r="K14" s="223"/>
      <c r="L14" s="2"/>
      <c r="M14" s="222"/>
      <c r="N14" s="114"/>
      <c r="O14" s="114"/>
      <c r="P14" s="114"/>
      <c r="Q14" s="114"/>
      <c r="R14" s="114"/>
      <c r="S14" s="114"/>
      <c r="T14" s="114"/>
      <c r="U14" s="114"/>
      <c r="V14" s="114"/>
      <c r="W14" s="114"/>
    </row>
    <row r="15" spans="2:23" ht="13.9" x14ac:dyDescent="0.4">
      <c r="B15" s="204"/>
      <c r="C15" s="2"/>
      <c r="D15" s="11" t="s">
        <v>8</v>
      </c>
      <c r="E15" s="26"/>
      <c r="F15" s="26"/>
      <c r="G15" s="26"/>
      <c r="H15" s="26"/>
      <c r="I15" s="26"/>
      <c r="J15" s="5"/>
      <c r="K15" s="5"/>
      <c r="L15" s="2"/>
      <c r="M15" s="222"/>
      <c r="N15" s="114"/>
      <c r="O15" s="114"/>
      <c r="P15" s="114"/>
      <c r="Q15" s="114"/>
      <c r="R15" s="114"/>
      <c r="S15" s="114"/>
      <c r="T15" s="114"/>
      <c r="U15" s="114"/>
      <c r="V15" s="114"/>
      <c r="W15" s="114"/>
    </row>
    <row r="16" spans="2:23" ht="13.9" x14ac:dyDescent="0.4">
      <c r="B16" s="204"/>
      <c r="C16" s="2"/>
      <c r="D16" s="11"/>
      <c r="E16" s="26"/>
      <c r="F16" s="26"/>
      <c r="G16" s="26"/>
      <c r="H16" s="26"/>
      <c r="I16" s="26"/>
      <c r="J16" s="5"/>
      <c r="K16" s="5"/>
      <c r="L16" s="2"/>
      <c r="M16" s="222"/>
      <c r="N16" s="114"/>
      <c r="O16" s="114"/>
      <c r="P16" s="114"/>
      <c r="Q16" s="114"/>
      <c r="R16" s="114"/>
      <c r="S16" s="114"/>
      <c r="T16" s="114"/>
      <c r="U16" s="114"/>
      <c r="V16" s="114"/>
      <c r="W16" s="114"/>
    </row>
    <row r="17" spans="2:23" x14ac:dyDescent="0.35">
      <c r="B17" s="204"/>
      <c r="C17" s="2"/>
      <c r="D17" s="223"/>
      <c r="E17" s="223"/>
      <c r="F17" s="223"/>
      <c r="G17" s="223"/>
      <c r="H17" s="223"/>
      <c r="I17" s="223"/>
      <c r="J17" s="223"/>
      <c r="K17" s="223"/>
      <c r="L17" s="2"/>
      <c r="M17" s="222"/>
      <c r="N17" s="114"/>
      <c r="O17" s="114"/>
      <c r="P17" s="114"/>
      <c r="Q17" s="114"/>
      <c r="R17" s="114"/>
      <c r="S17" s="114"/>
      <c r="T17" s="114"/>
      <c r="U17" s="114"/>
      <c r="V17" s="114"/>
      <c r="W17" s="114"/>
    </row>
    <row r="18" spans="2:23" ht="13.9" x14ac:dyDescent="0.4">
      <c r="B18" s="204"/>
      <c r="C18" s="2"/>
      <c r="D18" s="13" t="s">
        <v>5</v>
      </c>
      <c r="E18" s="111">
        <f>1000*(1.04^12)</f>
        <v>1601.0322185676816</v>
      </c>
      <c r="F18" s="9"/>
      <c r="G18" s="28"/>
      <c r="H18" s="5"/>
      <c r="I18" s="5"/>
      <c r="J18" s="5"/>
      <c r="K18" s="5"/>
      <c r="L18" s="2"/>
      <c r="M18" s="222"/>
      <c r="N18" s="114"/>
      <c r="O18" s="114"/>
      <c r="P18" s="114"/>
      <c r="Q18" s="114"/>
      <c r="R18" s="114"/>
      <c r="S18" s="114"/>
      <c r="T18" s="114"/>
      <c r="U18" s="114"/>
      <c r="V18" s="114"/>
      <c r="W18" s="114"/>
    </row>
    <row r="19" spans="2:23" ht="13.9" x14ac:dyDescent="0.4">
      <c r="B19" s="204"/>
      <c r="C19" s="2"/>
      <c r="D19" s="18"/>
      <c r="E19" s="18"/>
      <c r="F19" s="18"/>
      <c r="G19" s="18"/>
      <c r="H19" s="18"/>
      <c r="I19" s="18"/>
      <c r="J19" s="18"/>
      <c r="K19" s="18"/>
      <c r="L19" s="18"/>
      <c r="M19" s="222"/>
      <c r="N19" s="114"/>
      <c r="O19" s="114"/>
      <c r="P19" s="114"/>
      <c r="Q19" s="114"/>
      <c r="R19" s="114"/>
      <c r="S19" s="114"/>
      <c r="T19" s="114"/>
      <c r="U19" s="114"/>
      <c r="V19" s="114"/>
      <c r="W19" s="114"/>
    </row>
    <row r="20" spans="2:23" s="2" customFormat="1" ht="13.9" x14ac:dyDescent="0.4">
      <c r="B20" s="204"/>
      <c r="D20" s="11"/>
      <c r="E20" s="5"/>
      <c r="F20" s="5"/>
      <c r="G20" s="5"/>
      <c r="H20" s="5"/>
      <c r="I20" s="5"/>
      <c r="J20" s="119"/>
      <c r="K20" s="119"/>
      <c r="L20" s="119"/>
      <c r="M20" s="222"/>
      <c r="N20" s="114"/>
      <c r="O20" s="114"/>
      <c r="P20" s="114"/>
      <c r="Q20" s="114"/>
      <c r="R20" s="114"/>
      <c r="S20" s="114"/>
      <c r="T20" s="114"/>
      <c r="U20" s="114"/>
      <c r="V20" s="114"/>
      <c r="W20" s="114"/>
    </row>
    <row r="21" spans="2:23" ht="13.9" x14ac:dyDescent="0.4">
      <c r="B21" s="204"/>
      <c r="C21" s="2"/>
      <c r="D21" s="33" t="s">
        <v>126</v>
      </c>
      <c r="E21" s="34"/>
      <c r="F21" s="34"/>
      <c r="G21" s="34"/>
      <c r="H21" s="34"/>
      <c r="I21" s="34"/>
      <c r="J21" s="34"/>
      <c r="K21" s="116"/>
      <c r="L21" s="36"/>
      <c r="M21" s="222"/>
    </row>
    <row r="22" spans="2:23" ht="13.9" x14ac:dyDescent="0.4">
      <c r="B22" s="204"/>
      <c r="C22" s="2"/>
      <c r="D22" s="24" t="s">
        <v>46</v>
      </c>
      <c r="E22" s="25">
        <v>0.01</v>
      </c>
      <c r="F22" s="5"/>
      <c r="G22" s="5"/>
      <c r="H22" s="5"/>
      <c r="I22" s="5"/>
      <c r="J22" s="5"/>
      <c r="K22" s="223"/>
      <c r="L22" s="2"/>
      <c r="M22" s="222"/>
    </row>
    <row r="23" spans="2:23" x14ac:dyDescent="0.35">
      <c r="B23" s="204"/>
      <c r="C23" s="2"/>
      <c r="D23" s="223"/>
      <c r="E23" s="223"/>
      <c r="F23" s="223"/>
      <c r="G23" s="223"/>
      <c r="H23" s="223"/>
      <c r="I23" s="223"/>
      <c r="J23" s="223"/>
      <c r="K23" s="223"/>
      <c r="L23" s="2"/>
      <c r="M23" s="222"/>
    </row>
    <row r="24" spans="2:23" ht="13.9" x14ac:dyDescent="0.4">
      <c r="B24" s="204"/>
      <c r="C24" s="2"/>
      <c r="D24" s="11" t="s">
        <v>8</v>
      </c>
      <c r="E24" s="224" t="s">
        <v>158</v>
      </c>
      <c r="F24" s="5"/>
      <c r="G24" s="5"/>
      <c r="H24" s="5"/>
      <c r="I24" s="5"/>
      <c r="J24" s="223"/>
      <c r="K24" s="223"/>
      <c r="L24" s="2"/>
      <c r="M24" s="222"/>
    </row>
    <row r="25" spans="2:23" ht="13.9" x14ac:dyDescent="0.4">
      <c r="B25" s="204"/>
      <c r="C25" s="2"/>
      <c r="D25" s="11"/>
      <c r="E25" s="224"/>
      <c r="F25" s="5"/>
      <c r="G25" s="5"/>
      <c r="H25" s="5"/>
      <c r="I25" s="5"/>
      <c r="J25" s="223"/>
      <c r="K25" s="223"/>
      <c r="L25" s="2"/>
      <c r="M25" s="222"/>
    </row>
    <row r="26" spans="2:23" ht="13.9" x14ac:dyDescent="0.4">
      <c r="B26" s="204"/>
      <c r="C26" s="2"/>
      <c r="D26" s="13" t="s">
        <v>4</v>
      </c>
      <c r="E26" s="111">
        <f>25000/((1.01)^15)</f>
        <v>21533.736870709476</v>
      </c>
      <c r="F26" s="5"/>
      <c r="G26" s="5"/>
      <c r="H26" s="5"/>
      <c r="I26" s="5"/>
      <c r="J26" s="223"/>
      <c r="K26" s="223"/>
      <c r="L26" s="2"/>
      <c r="M26" s="222"/>
    </row>
    <row r="27" spans="2:23" x14ac:dyDescent="0.35">
      <c r="B27" s="204"/>
      <c r="C27" s="2"/>
      <c r="D27" s="5"/>
      <c r="E27" s="5"/>
      <c r="F27" s="5"/>
      <c r="G27" s="5"/>
      <c r="H27" s="5"/>
      <c r="I27" s="5"/>
      <c r="J27" s="5"/>
      <c r="K27" s="5"/>
      <c r="L27" s="2"/>
      <c r="M27" s="222"/>
    </row>
    <row r="28" spans="2:23" x14ac:dyDescent="0.35">
      <c r="B28" s="204"/>
      <c r="C28" s="2"/>
      <c r="D28" s="5"/>
      <c r="E28" s="28"/>
      <c r="F28" s="5"/>
      <c r="G28" s="29"/>
      <c r="H28" s="29"/>
      <c r="I28" s="5"/>
      <c r="J28" s="223"/>
      <c r="K28" s="223"/>
      <c r="L28" s="2"/>
      <c r="M28" s="222"/>
    </row>
    <row r="29" spans="2:23" ht="13.9" x14ac:dyDescent="0.4">
      <c r="B29" s="204"/>
      <c r="C29" s="2"/>
      <c r="D29" s="33" t="s">
        <v>127</v>
      </c>
      <c r="E29" s="34"/>
      <c r="F29" s="34"/>
      <c r="G29" s="98"/>
      <c r="H29" s="98"/>
      <c r="I29" s="34"/>
      <c r="J29" s="34"/>
      <c r="K29" s="34"/>
      <c r="L29" s="36"/>
      <c r="M29" s="222"/>
    </row>
    <row r="30" spans="2:23" ht="13.9" x14ac:dyDescent="0.4">
      <c r="B30" s="204"/>
      <c r="C30" s="2"/>
      <c r="D30" s="24" t="s">
        <v>46</v>
      </c>
      <c r="E30" s="25">
        <v>1.4999999999999999E-2</v>
      </c>
      <c r="F30" s="5"/>
      <c r="G30" s="5"/>
      <c r="H30" s="5"/>
      <c r="I30" s="5"/>
      <c r="J30" s="223"/>
      <c r="K30" s="223"/>
      <c r="L30" s="2"/>
      <c r="M30" s="222"/>
    </row>
    <row r="31" spans="2:23" x14ac:dyDescent="0.35">
      <c r="B31" s="204"/>
      <c r="C31" s="2"/>
      <c r="D31" s="223"/>
      <c r="E31" s="223"/>
      <c r="F31" s="223"/>
      <c r="G31" s="223"/>
      <c r="H31" s="223"/>
      <c r="I31" s="223"/>
      <c r="J31" s="5"/>
      <c r="K31" s="5"/>
      <c r="L31" s="2"/>
      <c r="M31" s="198"/>
    </row>
    <row r="32" spans="2:23" ht="13.9" x14ac:dyDescent="0.4">
      <c r="B32" s="204"/>
      <c r="C32" s="2"/>
      <c r="D32" s="11" t="s">
        <v>47</v>
      </c>
      <c r="E32" s="26"/>
      <c r="F32" s="26"/>
      <c r="G32" s="26"/>
      <c r="H32" s="26"/>
      <c r="I32" s="26"/>
      <c r="J32" s="5"/>
      <c r="K32" s="5"/>
      <c r="L32" s="2"/>
      <c r="M32" s="198"/>
    </row>
    <row r="33" spans="2:13" ht="13.9" x14ac:dyDescent="0.4">
      <c r="B33" s="204"/>
      <c r="C33" s="2"/>
      <c r="D33" s="13" t="s">
        <v>62</v>
      </c>
      <c r="E33" s="10">
        <v>0</v>
      </c>
      <c r="F33" s="10">
        <v>1</v>
      </c>
      <c r="G33" s="10">
        <v>2</v>
      </c>
      <c r="H33" s="10">
        <v>3</v>
      </c>
      <c r="I33" s="10">
        <v>4</v>
      </c>
      <c r="J33" s="5"/>
      <c r="K33" s="5"/>
      <c r="L33" s="2"/>
      <c r="M33" s="198"/>
    </row>
    <row r="34" spans="2:13" ht="13.9" x14ac:dyDescent="0.4">
      <c r="B34" s="204"/>
      <c r="C34" s="2"/>
      <c r="D34" s="13" t="s">
        <v>52</v>
      </c>
      <c r="E34" s="10">
        <v>23</v>
      </c>
      <c r="F34" s="10">
        <v>44</v>
      </c>
      <c r="G34" s="10">
        <v>18</v>
      </c>
      <c r="H34" s="10">
        <v>21</v>
      </c>
      <c r="I34" s="10">
        <v>103</v>
      </c>
      <c r="J34" s="5"/>
      <c r="K34" s="5"/>
      <c r="L34" s="2"/>
      <c r="M34" s="198"/>
    </row>
    <row r="35" spans="2:13" ht="13.9" x14ac:dyDescent="0.4">
      <c r="B35" s="204"/>
      <c r="C35" s="2"/>
      <c r="D35" s="95" t="s">
        <v>53</v>
      </c>
      <c r="E35" s="47">
        <f>E34/(1.015^E33)</f>
        <v>23</v>
      </c>
      <c r="F35" s="47">
        <f t="shared" ref="F35:H35" si="0">F34/(1.015^F33)</f>
        <v>43.349753694581288</v>
      </c>
      <c r="G35" s="47">
        <f t="shared" si="0"/>
        <v>17.471911475648529</v>
      </c>
      <c r="H35" s="47">
        <f t="shared" si="0"/>
        <v>20.082656868561529</v>
      </c>
      <c r="I35" s="47">
        <f>I34/(1.015^I33)</f>
        <v>97.044975719532616</v>
      </c>
      <c r="J35" s="5"/>
      <c r="K35" s="5"/>
      <c r="L35" s="2"/>
      <c r="M35" s="198"/>
    </row>
    <row r="36" spans="2:13" ht="13.9" x14ac:dyDescent="0.4">
      <c r="B36" s="204"/>
      <c r="C36" s="2"/>
      <c r="D36" s="95" t="s">
        <v>54</v>
      </c>
      <c r="E36" s="47">
        <f>E34*(1.015^(4-E33))</f>
        <v>24.411361664374986</v>
      </c>
      <c r="F36" s="47">
        <f t="shared" ref="F36:H36" si="1">F34*(1.015^(4-F33))</f>
        <v>46.009848499999983</v>
      </c>
      <c r="G36" s="47">
        <f t="shared" si="1"/>
        <v>18.544049999999995</v>
      </c>
      <c r="H36" s="47">
        <f t="shared" si="1"/>
        <v>21.314999999999998</v>
      </c>
      <c r="I36" s="47">
        <f>I34*(1.015^(4-I33))</f>
        <v>103</v>
      </c>
      <c r="J36" s="5"/>
      <c r="K36" s="5"/>
      <c r="L36" s="2"/>
      <c r="M36" s="198"/>
    </row>
    <row r="37" spans="2:13" s="6" customFormat="1" ht="13.9" x14ac:dyDescent="0.4">
      <c r="B37" s="204"/>
      <c r="C37" s="5"/>
      <c r="D37" s="11"/>
      <c r="E37" s="28"/>
      <c r="F37" s="28"/>
      <c r="G37" s="28"/>
      <c r="H37" s="28"/>
      <c r="I37" s="28"/>
      <c r="J37" s="5"/>
      <c r="K37" s="5"/>
      <c r="L37" s="5"/>
      <c r="M37" s="225"/>
    </row>
    <row r="38" spans="2:13" s="6" customFormat="1" ht="13.9" x14ac:dyDescent="0.4">
      <c r="B38" s="204"/>
      <c r="C38" s="5"/>
      <c r="D38" s="11"/>
      <c r="E38" s="28"/>
      <c r="F38" s="28"/>
      <c r="G38" s="28"/>
      <c r="H38" s="28"/>
      <c r="I38" s="28"/>
      <c r="J38" s="5"/>
      <c r="K38" s="5"/>
      <c r="L38" s="5"/>
      <c r="M38" s="225"/>
    </row>
    <row r="39" spans="2:13" ht="13.9" x14ac:dyDescent="0.4">
      <c r="B39" s="204"/>
      <c r="C39" s="2"/>
      <c r="D39" s="5"/>
      <c r="E39" s="28"/>
      <c r="F39" s="9"/>
      <c r="G39" s="28"/>
      <c r="H39" s="5"/>
      <c r="I39" s="5"/>
      <c r="J39" s="5"/>
      <c r="K39" s="5"/>
      <c r="L39" s="2"/>
      <c r="M39" s="198"/>
    </row>
    <row r="40" spans="2:13" ht="13.9" x14ac:dyDescent="0.4">
      <c r="B40" s="204"/>
      <c r="C40" s="2"/>
      <c r="D40" s="5"/>
      <c r="E40" s="28"/>
      <c r="F40" s="9"/>
      <c r="G40" s="28"/>
      <c r="H40" s="5"/>
      <c r="I40" s="5"/>
      <c r="J40" s="5"/>
      <c r="K40" s="5"/>
      <c r="L40" s="2"/>
      <c r="M40" s="198"/>
    </row>
    <row r="41" spans="2:13" ht="13.9" x14ac:dyDescent="0.4">
      <c r="B41" s="204"/>
      <c r="C41" s="2"/>
      <c r="D41" s="13" t="s">
        <v>4</v>
      </c>
      <c r="E41" s="111">
        <f>SUM(E35:I35)</f>
        <v>200.94929775832395</v>
      </c>
      <c r="F41" s="9"/>
      <c r="G41" s="28"/>
      <c r="H41" s="5"/>
      <c r="I41" s="5"/>
      <c r="J41" s="5"/>
      <c r="K41" s="5"/>
      <c r="L41" s="2"/>
      <c r="M41" s="198"/>
    </row>
    <row r="42" spans="2:13" ht="13.9" x14ac:dyDescent="0.4">
      <c r="B42" s="204"/>
      <c r="C42" s="2"/>
      <c r="D42" s="5"/>
      <c r="E42" s="28"/>
      <c r="F42" s="9"/>
      <c r="G42" s="28"/>
      <c r="H42" s="5"/>
      <c r="I42" s="5"/>
      <c r="J42" s="5"/>
      <c r="K42" s="5"/>
      <c r="L42" s="2"/>
      <c r="M42" s="198"/>
    </row>
    <row r="43" spans="2:13" ht="13.9" x14ac:dyDescent="0.4">
      <c r="B43" s="204"/>
      <c r="C43" s="2"/>
      <c r="D43" s="11"/>
      <c r="E43" s="5"/>
      <c r="F43" s="5"/>
      <c r="G43" s="5"/>
      <c r="H43" s="5"/>
      <c r="I43" s="5"/>
      <c r="J43" s="5"/>
      <c r="K43" s="5"/>
      <c r="L43" s="2"/>
      <c r="M43" s="198"/>
    </row>
    <row r="44" spans="2:13" ht="13.9" x14ac:dyDescent="0.4">
      <c r="B44" s="204"/>
      <c r="C44" s="2"/>
      <c r="D44" s="11"/>
      <c r="E44" s="5"/>
      <c r="F44" s="5"/>
      <c r="G44" s="5"/>
      <c r="H44" s="5"/>
      <c r="I44" s="5"/>
      <c r="J44" s="5"/>
      <c r="K44" s="5"/>
      <c r="L44" s="2"/>
      <c r="M44" s="198"/>
    </row>
    <row r="45" spans="2:13" ht="13.9" x14ac:dyDescent="0.4">
      <c r="B45" s="204"/>
      <c r="C45" s="2"/>
      <c r="D45" s="11"/>
      <c r="E45" s="5"/>
      <c r="F45" s="5"/>
      <c r="G45" s="5"/>
      <c r="H45" s="5"/>
      <c r="I45" s="5"/>
      <c r="J45" s="5"/>
      <c r="K45" s="5"/>
      <c r="L45" s="2"/>
      <c r="M45" s="198"/>
    </row>
    <row r="46" spans="2:13" ht="13.9" x14ac:dyDescent="0.4">
      <c r="B46" s="204"/>
      <c r="C46" s="2"/>
      <c r="D46" s="13" t="s">
        <v>5</v>
      </c>
      <c r="E46" s="111">
        <f>SUM(E36:I36)</f>
        <v>213.28026016437497</v>
      </c>
      <c r="F46" s="5"/>
      <c r="G46" s="5"/>
      <c r="H46" s="5"/>
      <c r="I46" s="5"/>
      <c r="J46" s="5"/>
      <c r="K46" s="5"/>
      <c r="L46" s="2"/>
      <c r="M46" s="198"/>
    </row>
    <row r="47" spans="2:13" ht="13.9" x14ac:dyDescent="0.4">
      <c r="B47" s="204"/>
      <c r="C47" s="2"/>
      <c r="D47" s="11"/>
      <c r="E47" s="5"/>
      <c r="F47" s="5"/>
      <c r="G47" s="5"/>
      <c r="H47" s="5"/>
      <c r="I47" s="5"/>
      <c r="J47" s="5"/>
      <c r="K47" s="5"/>
      <c r="L47" s="2"/>
      <c r="M47" s="198"/>
    </row>
    <row r="48" spans="2:13" ht="13.9" x14ac:dyDescent="0.4">
      <c r="B48" s="204"/>
      <c r="C48" s="2"/>
      <c r="D48" s="11"/>
      <c r="E48" s="5"/>
      <c r="F48" s="5"/>
      <c r="G48" s="5"/>
      <c r="H48" s="5"/>
      <c r="I48" s="5"/>
      <c r="J48" s="5"/>
      <c r="K48" s="5"/>
      <c r="L48" s="2"/>
      <c r="M48" s="222"/>
    </row>
    <row r="49" spans="2:13" ht="13.9" x14ac:dyDescent="0.4">
      <c r="B49" s="204"/>
      <c r="C49" s="5"/>
      <c r="D49" s="33" t="s">
        <v>128</v>
      </c>
      <c r="E49" s="120"/>
      <c r="F49" s="34"/>
      <c r="G49" s="34"/>
      <c r="H49" s="34"/>
      <c r="I49" s="34"/>
      <c r="J49" s="34"/>
      <c r="K49" s="116"/>
      <c r="L49" s="34"/>
      <c r="M49" s="222"/>
    </row>
    <row r="50" spans="2:13" ht="13.9" x14ac:dyDescent="0.4">
      <c r="B50" s="204"/>
      <c r="C50" s="5"/>
      <c r="D50" s="24" t="s">
        <v>48</v>
      </c>
      <c r="E50" s="25">
        <v>0.02</v>
      </c>
      <c r="F50" s="5"/>
      <c r="G50" s="5"/>
      <c r="H50" s="5"/>
      <c r="I50" s="5"/>
      <c r="J50" s="5"/>
      <c r="K50" s="223"/>
      <c r="L50" s="5"/>
      <c r="M50" s="222"/>
    </row>
    <row r="51" spans="2:13" x14ac:dyDescent="0.35">
      <c r="B51" s="204"/>
      <c r="C51" s="5"/>
      <c r="D51" s="5"/>
      <c r="E51" s="121"/>
      <c r="F51" s="5"/>
      <c r="G51" s="5"/>
      <c r="H51" s="5"/>
      <c r="I51" s="5"/>
      <c r="J51" s="5"/>
      <c r="K51" s="223"/>
      <c r="L51" s="5"/>
      <c r="M51" s="222"/>
    </row>
    <row r="52" spans="2:13" ht="13.9" x14ac:dyDescent="0.4">
      <c r="B52" s="204"/>
      <c r="C52" s="5"/>
      <c r="D52" s="11" t="s">
        <v>8</v>
      </c>
      <c r="E52" s="121"/>
      <c r="F52" s="5"/>
      <c r="G52" s="5"/>
      <c r="H52" s="5"/>
      <c r="I52" s="5"/>
      <c r="J52" s="5"/>
      <c r="K52" s="223"/>
      <c r="L52" s="5"/>
      <c r="M52" s="198"/>
    </row>
    <row r="53" spans="2:13" x14ac:dyDescent="0.35">
      <c r="B53" s="204"/>
      <c r="C53" s="5"/>
      <c r="D53" s="5"/>
      <c r="E53" s="121"/>
      <c r="F53" s="5"/>
      <c r="G53" s="5"/>
      <c r="H53" s="5"/>
      <c r="I53" s="5"/>
      <c r="J53" s="5"/>
      <c r="K53" s="223"/>
      <c r="L53" s="5"/>
      <c r="M53" s="198"/>
    </row>
    <row r="54" spans="2:13" x14ac:dyDescent="0.35">
      <c r="B54" s="204"/>
      <c r="C54" s="5"/>
      <c r="D54" s="5"/>
      <c r="E54" s="121"/>
      <c r="F54" s="5"/>
      <c r="G54" s="5"/>
      <c r="H54" s="5"/>
      <c r="I54" s="5"/>
      <c r="J54" s="5"/>
      <c r="K54" s="223"/>
      <c r="L54" s="5"/>
      <c r="M54" s="198"/>
    </row>
    <row r="55" spans="2:13" ht="13.9" x14ac:dyDescent="0.4">
      <c r="B55" s="204"/>
      <c r="C55" s="5"/>
      <c r="D55" s="13" t="s">
        <v>9</v>
      </c>
      <c r="E55" s="111">
        <f>5500*((1+(0.02/8))^(10*8))</f>
        <v>6716.0387441120083</v>
      </c>
      <c r="F55" s="5"/>
      <c r="G55" s="5"/>
      <c r="H55" s="5"/>
      <c r="I55" s="5"/>
      <c r="J55" s="5"/>
      <c r="K55" s="223"/>
      <c r="L55" s="5"/>
      <c r="M55" s="198"/>
    </row>
    <row r="56" spans="2:13" ht="13.9" x14ac:dyDescent="0.4">
      <c r="B56" s="204"/>
      <c r="C56" s="2"/>
      <c r="D56" s="11"/>
      <c r="E56" s="5"/>
      <c r="F56" s="5"/>
      <c r="G56" s="5"/>
      <c r="H56" s="5"/>
      <c r="I56" s="5"/>
      <c r="J56" s="5"/>
      <c r="K56" s="5"/>
      <c r="L56" s="2"/>
      <c r="M56" s="198"/>
    </row>
    <row r="57" spans="2:13" ht="13.9" x14ac:dyDescent="0.4">
      <c r="B57" s="204"/>
      <c r="C57" s="2"/>
      <c r="D57" s="11"/>
      <c r="E57" s="5"/>
      <c r="F57" s="5"/>
      <c r="G57" s="5"/>
      <c r="H57" s="5"/>
      <c r="I57" s="5"/>
      <c r="J57" s="5"/>
      <c r="K57" s="5"/>
      <c r="L57" s="2"/>
      <c r="M57" s="222"/>
    </row>
    <row r="58" spans="2:13" ht="13.9" x14ac:dyDescent="0.4">
      <c r="B58" s="204"/>
      <c r="C58" s="2"/>
      <c r="D58" s="33" t="s">
        <v>129</v>
      </c>
      <c r="E58" s="34"/>
      <c r="F58" s="34"/>
      <c r="G58" s="34"/>
      <c r="H58" s="34"/>
      <c r="I58" s="34"/>
      <c r="J58" s="34"/>
      <c r="K58" s="117"/>
      <c r="L58" s="36"/>
      <c r="M58" s="222"/>
    </row>
    <row r="59" spans="2:13" ht="13.9" x14ac:dyDescent="0.4">
      <c r="B59" s="204"/>
      <c r="C59" s="2"/>
      <c r="D59" s="24" t="s">
        <v>46</v>
      </c>
      <c r="E59" s="25">
        <v>3.5000000000000003E-2</v>
      </c>
      <c r="F59" s="5"/>
      <c r="G59" s="5"/>
      <c r="H59" s="5"/>
      <c r="I59" s="5"/>
      <c r="J59" s="5"/>
      <c r="K59" s="119"/>
      <c r="L59" s="2"/>
      <c r="M59" s="222"/>
    </row>
    <row r="60" spans="2:13" ht="13.9" x14ac:dyDescent="0.4">
      <c r="B60" s="204"/>
      <c r="C60" s="2"/>
      <c r="D60" s="24"/>
      <c r="E60" s="25"/>
      <c r="F60" s="5"/>
      <c r="G60" s="5"/>
      <c r="H60" s="5"/>
      <c r="I60" s="5"/>
      <c r="J60" s="118"/>
      <c r="K60" s="2"/>
      <c r="L60" s="2"/>
      <c r="M60" s="198"/>
    </row>
    <row r="61" spans="2:13" ht="13.9" x14ac:dyDescent="0.4">
      <c r="B61" s="204"/>
      <c r="C61" s="2"/>
      <c r="D61" s="11" t="s">
        <v>8</v>
      </c>
      <c r="E61" s="5"/>
      <c r="F61" s="5"/>
      <c r="G61" s="5"/>
      <c r="H61" s="5"/>
      <c r="I61" s="5"/>
      <c r="J61" s="118"/>
      <c r="K61" s="2"/>
      <c r="L61" s="2"/>
      <c r="M61" s="198"/>
    </row>
    <row r="62" spans="2:13" x14ac:dyDescent="0.35">
      <c r="B62" s="204"/>
      <c r="C62" s="2"/>
      <c r="D62" s="5"/>
      <c r="E62" s="5"/>
      <c r="F62" s="5"/>
      <c r="G62" s="5"/>
      <c r="H62" s="5"/>
      <c r="I62" s="5"/>
      <c r="J62" s="5"/>
      <c r="K62" s="2"/>
      <c r="L62" s="2"/>
      <c r="M62" s="198"/>
    </row>
    <row r="63" spans="2:13" ht="13.9" x14ac:dyDescent="0.4">
      <c r="B63" s="204"/>
      <c r="C63" s="2"/>
      <c r="D63" s="11"/>
      <c r="E63" s="118"/>
      <c r="F63" s="118"/>
      <c r="G63" s="2"/>
      <c r="H63" s="2"/>
      <c r="I63" s="2"/>
      <c r="J63" s="2"/>
      <c r="K63" s="119"/>
      <c r="L63" s="2"/>
      <c r="M63" s="198"/>
    </row>
    <row r="64" spans="2:13" ht="13.9" x14ac:dyDescent="0.4">
      <c r="B64" s="204"/>
      <c r="C64" s="2"/>
      <c r="D64" s="13" t="s">
        <v>49</v>
      </c>
      <c r="E64" s="47">
        <f>(1/0.035)-((1/0.035)/(1.035^21))</f>
        <v>14.697974204784796</v>
      </c>
      <c r="F64" s="2"/>
      <c r="G64" s="2"/>
      <c r="H64" s="2"/>
      <c r="I64" s="2"/>
      <c r="J64" s="2"/>
      <c r="K64" s="119"/>
      <c r="L64" s="2"/>
      <c r="M64" s="198"/>
    </row>
    <row r="65" spans="2:13" ht="13.9" x14ac:dyDescent="0.4">
      <c r="B65" s="204"/>
      <c r="C65" s="2"/>
      <c r="D65" s="13" t="s">
        <v>4</v>
      </c>
      <c r="E65" s="111">
        <f>750*E64</f>
        <v>11023.480653588596</v>
      </c>
      <c r="F65" s="248" t="s">
        <v>91</v>
      </c>
      <c r="G65" s="249"/>
      <c r="H65" s="2"/>
      <c r="I65" s="2"/>
      <c r="J65" s="2"/>
      <c r="K65" s="119"/>
      <c r="L65" s="2"/>
      <c r="M65" s="198"/>
    </row>
    <row r="66" spans="2:13" ht="13.9" x14ac:dyDescent="0.4">
      <c r="B66" s="204"/>
      <c r="C66" s="2"/>
      <c r="D66" s="11"/>
      <c r="E66" s="28"/>
      <c r="F66" s="9"/>
      <c r="G66" s="2"/>
      <c r="H66" s="2"/>
      <c r="I66" s="2"/>
      <c r="J66" s="2"/>
      <c r="K66" s="119"/>
      <c r="L66" s="2"/>
      <c r="M66" s="198"/>
    </row>
    <row r="67" spans="2:13" ht="13.9" x14ac:dyDescent="0.4">
      <c r="B67" s="204"/>
      <c r="C67" s="2"/>
      <c r="D67" s="11"/>
      <c r="E67" s="28"/>
      <c r="F67" s="9"/>
      <c r="G67" s="2"/>
      <c r="H67" s="2"/>
      <c r="I67" s="2"/>
      <c r="J67" s="2"/>
      <c r="K67" s="119"/>
      <c r="L67" s="2"/>
      <c r="M67" s="198"/>
    </row>
    <row r="68" spans="2:13" ht="13.9" x14ac:dyDescent="0.4">
      <c r="B68" s="204"/>
      <c r="C68" s="2"/>
      <c r="D68" s="5"/>
      <c r="E68" s="28"/>
      <c r="F68" s="9"/>
      <c r="G68" s="31"/>
      <c r="H68" s="5"/>
      <c r="I68" s="5"/>
      <c r="J68" s="118"/>
      <c r="K68" s="119"/>
      <c r="L68" s="2"/>
      <c r="M68" s="198"/>
    </row>
    <row r="69" spans="2:13" ht="13.9" x14ac:dyDescent="0.4">
      <c r="B69" s="204"/>
      <c r="C69" s="2"/>
      <c r="D69" s="13" t="s">
        <v>4</v>
      </c>
      <c r="E69" s="111">
        <f>PV(3.5%,252,750)</f>
        <v>-21424.889926313088</v>
      </c>
      <c r="F69" s="248" t="s">
        <v>90</v>
      </c>
      <c r="G69" s="249"/>
      <c r="H69" s="5"/>
      <c r="I69" s="5"/>
      <c r="J69" s="118"/>
      <c r="K69" s="119"/>
      <c r="L69" s="2"/>
      <c r="M69" s="198"/>
    </row>
    <row r="70" spans="2:13" ht="13.9" x14ac:dyDescent="0.4">
      <c r="B70" s="204"/>
      <c r="C70" s="2"/>
      <c r="D70" s="11"/>
      <c r="E70" s="258"/>
      <c r="F70" s="5"/>
      <c r="G70" s="5"/>
      <c r="H70" s="5"/>
      <c r="I70" s="5"/>
      <c r="J70" s="5"/>
      <c r="K70" s="5"/>
      <c r="L70" s="2"/>
      <c r="M70" s="198"/>
    </row>
    <row r="71" spans="2:13" ht="13.9" x14ac:dyDescent="0.4">
      <c r="B71" s="204"/>
      <c r="C71" s="2"/>
      <c r="D71" s="11"/>
      <c r="E71" s="5"/>
      <c r="F71" s="5"/>
      <c r="G71" s="5"/>
      <c r="H71" s="5"/>
      <c r="I71" s="5"/>
      <c r="J71" s="5"/>
      <c r="K71" s="5"/>
      <c r="L71" s="2"/>
      <c r="M71" s="222"/>
    </row>
    <row r="72" spans="2:13" ht="13.9" x14ac:dyDescent="0.4">
      <c r="B72" s="204"/>
      <c r="C72" s="2"/>
      <c r="D72" s="33" t="s">
        <v>130</v>
      </c>
      <c r="E72" s="120"/>
      <c r="F72" s="34"/>
      <c r="G72" s="34"/>
      <c r="H72" s="34"/>
      <c r="I72" s="34"/>
      <c r="J72" s="34"/>
      <c r="K72" s="117"/>
      <c r="L72" s="36"/>
      <c r="M72" s="222"/>
    </row>
    <row r="73" spans="2:13" ht="13.9" x14ac:dyDescent="0.4">
      <c r="B73" s="204"/>
      <c r="C73" s="2"/>
      <c r="D73" s="24" t="s">
        <v>48</v>
      </c>
      <c r="E73" s="25">
        <v>0.03</v>
      </c>
      <c r="F73" s="5"/>
      <c r="G73" s="5"/>
      <c r="H73" s="5"/>
      <c r="I73" s="5"/>
      <c r="J73" s="5"/>
      <c r="K73" s="119"/>
      <c r="L73" s="2"/>
      <c r="M73" s="222"/>
    </row>
    <row r="74" spans="2:13" x14ac:dyDescent="0.35">
      <c r="B74" s="204"/>
      <c r="C74" s="2"/>
      <c r="D74" s="5"/>
      <c r="E74" s="121"/>
      <c r="F74" s="5"/>
      <c r="G74" s="5"/>
      <c r="H74" s="5"/>
      <c r="I74" s="5"/>
      <c r="J74" s="5"/>
      <c r="K74" s="119"/>
      <c r="L74" s="2"/>
      <c r="M74" s="222"/>
    </row>
    <row r="75" spans="2:13" x14ac:dyDescent="0.35">
      <c r="B75" s="204"/>
      <c r="C75" s="2"/>
      <c r="D75" s="224"/>
      <c r="E75" s="121"/>
      <c r="F75" s="5"/>
      <c r="G75" s="5"/>
      <c r="H75" s="5"/>
      <c r="I75" s="5"/>
      <c r="J75" s="5"/>
      <c r="K75" s="119"/>
      <c r="L75" s="2"/>
      <c r="M75" s="222"/>
    </row>
    <row r="76" spans="2:13" x14ac:dyDescent="0.35">
      <c r="B76" s="204"/>
      <c r="C76" s="2"/>
      <c r="D76" s="5"/>
      <c r="E76" s="121"/>
      <c r="F76" s="5"/>
      <c r="G76" s="5"/>
      <c r="H76" s="5"/>
      <c r="I76" s="5"/>
      <c r="J76" s="5"/>
      <c r="K76" s="119"/>
      <c r="L76" s="2"/>
      <c r="M76" s="222"/>
    </row>
    <row r="77" spans="2:13" x14ac:dyDescent="0.35">
      <c r="B77" s="204"/>
      <c r="C77" s="2"/>
      <c r="D77" s="5"/>
      <c r="E77" s="121"/>
      <c r="F77" s="5"/>
      <c r="G77" s="2"/>
      <c r="H77" s="5"/>
      <c r="I77" s="5"/>
      <c r="J77" s="5"/>
      <c r="K77" s="119"/>
      <c r="L77" s="2"/>
      <c r="M77" s="222"/>
    </row>
    <row r="78" spans="2:13" ht="13.9" x14ac:dyDescent="0.4">
      <c r="B78" s="204"/>
      <c r="C78" s="2"/>
      <c r="D78" s="13" t="s">
        <v>56</v>
      </c>
      <c r="E78" s="112">
        <f>((1+(3%/12))^12)-1</f>
        <v>3.0415956913506736E-2</v>
      </c>
      <c r="F78" s="5"/>
      <c r="G78" s="5"/>
      <c r="H78" s="5"/>
      <c r="I78" s="5"/>
      <c r="J78" s="5"/>
      <c r="K78" s="119"/>
      <c r="L78" s="2"/>
      <c r="M78" s="222"/>
    </row>
    <row r="79" spans="2:13" x14ac:dyDescent="0.35">
      <c r="B79" s="204"/>
      <c r="C79" s="2"/>
      <c r="D79" s="5"/>
      <c r="E79" s="121"/>
      <c r="F79" s="5"/>
      <c r="G79" s="5"/>
      <c r="H79" s="5"/>
      <c r="I79" s="5"/>
      <c r="J79" s="5"/>
      <c r="K79" s="119"/>
      <c r="L79" s="2"/>
      <c r="M79" s="222"/>
    </row>
    <row r="80" spans="2:13" x14ac:dyDescent="0.35">
      <c r="B80" s="204"/>
      <c r="C80" s="2"/>
      <c r="D80" s="5"/>
      <c r="E80" s="121"/>
      <c r="F80" s="5"/>
      <c r="G80" s="5"/>
      <c r="H80" s="5"/>
      <c r="I80" s="5"/>
      <c r="J80" s="5"/>
      <c r="K80" s="119"/>
      <c r="L80" s="2"/>
      <c r="M80" s="222"/>
    </row>
    <row r="81" spans="2:13" ht="13.9" x14ac:dyDescent="0.4">
      <c r="B81" s="204"/>
      <c r="C81" s="2"/>
      <c r="D81" s="33" t="s">
        <v>131</v>
      </c>
      <c r="E81" s="120"/>
      <c r="F81" s="34"/>
      <c r="G81" s="34"/>
      <c r="H81" s="34"/>
      <c r="I81" s="34"/>
      <c r="J81" s="34"/>
      <c r="K81" s="117"/>
      <c r="L81" s="36"/>
      <c r="M81" s="222"/>
    </row>
    <row r="82" spans="2:13" ht="13.9" x14ac:dyDescent="0.4">
      <c r="B82" s="204"/>
      <c r="C82" s="2"/>
      <c r="D82" s="24" t="s">
        <v>57</v>
      </c>
      <c r="E82" s="25">
        <v>1.4999999999999999E-2</v>
      </c>
      <c r="F82" s="5"/>
      <c r="G82" s="5"/>
      <c r="H82" s="5"/>
      <c r="I82" s="5"/>
      <c r="J82" s="5"/>
      <c r="K82" s="119"/>
      <c r="L82" s="2"/>
      <c r="M82" s="222"/>
    </row>
    <row r="83" spans="2:13" x14ac:dyDescent="0.35">
      <c r="B83" s="204"/>
      <c r="C83" s="2"/>
      <c r="D83" s="5"/>
      <c r="E83" s="121"/>
      <c r="F83" s="5"/>
      <c r="G83" s="5"/>
      <c r="H83" s="5"/>
      <c r="I83" s="5"/>
      <c r="J83" s="5"/>
      <c r="K83" s="119"/>
      <c r="L83" s="2"/>
      <c r="M83" s="222"/>
    </row>
    <row r="84" spans="2:13" x14ac:dyDescent="0.35">
      <c r="B84" s="204"/>
      <c r="C84" s="2"/>
      <c r="D84" s="5"/>
      <c r="E84" s="121"/>
      <c r="F84" s="5"/>
      <c r="G84" s="5"/>
      <c r="H84" s="5"/>
      <c r="I84" s="5"/>
      <c r="J84" s="5"/>
      <c r="K84" s="119"/>
      <c r="L84" s="2"/>
      <c r="M84" s="198"/>
    </row>
    <row r="85" spans="2:13" x14ac:dyDescent="0.35">
      <c r="B85" s="204"/>
      <c r="C85" s="2"/>
      <c r="D85" s="5"/>
      <c r="E85" s="121"/>
      <c r="F85" s="5"/>
      <c r="G85" s="5"/>
      <c r="H85" s="5"/>
      <c r="I85" s="5"/>
      <c r="J85" s="5"/>
      <c r="K85" s="119"/>
      <c r="L85" s="2"/>
      <c r="M85" s="198"/>
    </row>
    <row r="86" spans="2:13" x14ac:dyDescent="0.35">
      <c r="B86" s="204"/>
      <c r="C86" s="2"/>
      <c r="D86" s="5"/>
      <c r="E86" s="121"/>
      <c r="F86" s="5"/>
      <c r="G86" s="5"/>
      <c r="H86" s="5"/>
      <c r="I86" s="5"/>
      <c r="J86" s="5"/>
      <c r="K86" s="119"/>
      <c r="L86" s="2"/>
      <c r="M86" s="198"/>
    </row>
    <row r="87" spans="2:13" x14ac:dyDescent="0.35">
      <c r="B87" s="204"/>
      <c r="C87" s="2"/>
      <c r="D87" s="5"/>
      <c r="E87" s="121"/>
      <c r="F87" s="5"/>
      <c r="G87" s="5"/>
      <c r="H87" s="5"/>
      <c r="I87" s="5"/>
      <c r="J87" s="5"/>
      <c r="K87" s="119"/>
      <c r="L87" s="2"/>
      <c r="M87" s="198"/>
    </row>
    <row r="88" spans="2:13" ht="13.9" x14ac:dyDescent="0.4">
      <c r="B88" s="204"/>
      <c r="C88" s="2"/>
      <c r="D88" s="13" t="s">
        <v>171</v>
      </c>
      <c r="E88" s="113">
        <f>(((1.015^(1/12))-1)*12)</f>
        <v>1.4897852597391292E-2</v>
      </c>
      <c r="F88" s="5"/>
      <c r="G88" s="5"/>
      <c r="H88" s="5"/>
      <c r="I88" s="5"/>
      <c r="J88" s="5"/>
      <c r="K88" s="119"/>
      <c r="L88" s="2"/>
      <c r="M88" s="198"/>
    </row>
    <row r="89" spans="2:13" ht="13.9" x14ac:dyDescent="0.4">
      <c r="B89" s="204"/>
      <c r="C89" s="2"/>
      <c r="D89" s="11"/>
      <c r="E89" s="5"/>
      <c r="F89" s="5"/>
      <c r="G89" s="5"/>
      <c r="H89" s="5"/>
      <c r="I89" s="5"/>
      <c r="J89" s="5"/>
      <c r="K89" s="5"/>
      <c r="L89" s="2"/>
      <c r="M89" s="198"/>
    </row>
    <row r="90" spans="2:13" ht="13.9" x14ac:dyDescent="0.4">
      <c r="B90" s="204"/>
      <c r="C90" s="2"/>
      <c r="D90" s="33" t="s">
        <v>132</v>
      </c>
      <c r="E90" s="120"/>
      <c r="F90" s="34"/>
      <c r="G90" s="34"/>
      <c r="H90" s="34"/>
      <c r="I90" s="34"/>
      <c r="J90" s="34"/>
      <c r="K90" s="117"/>
      <c r="L90" s="36"/>
      <c r="M90" s="198"/>
    </row>
    <row r="91" spans="2:13" ht="13.9" x14ac:dyDescent="0.4">
      <c r="B91" s="204"/>
      <c r="C91" s="2"/>
      <c r="D91" s="24" t="s">
        <v>57</v>
      </c>
      <c r="E91" s="25">
        <v>0.02</v>
      </c>
      <c r="F91" s="5"/>
      <c r="G91" s="5"/>
      <c r="H91" s="5"/>
      <c r="I91" s="5"/>
      <c r="J91" s="5"/>
      <c r="K91" s="119"/>
      <c r="L91" s="2"/>
      <c r="M91" s="198"/>
    </row>
    <row r="92" spans="2:13" x14ac:dyDescent="0.35">
      <c r="B92" s="204"/>
      <c r="C92" s="2"/>
      <c r="D92" s="5"/>
      <c r="E92" s="121"/>
      <c r="F92" s="5"/>
      <c r="G92" s="5"/>
      <c r="H92" s="5"/>
      <c r="I92" s="5"/>
      <c r="J92" s="5"/>
      <c r="K92" s="119"/>
      <c r="L92" s="2"/>
      <c r="M92" s="198"/>
    </row>
    <row r="93" spans="2:13" x14ac:dyDescent="0.35">
      <c r="B93" s="204"/>
      <c r="C93" s="2"/>
      <c r="D93" s="5"/>
      <c r="E93" s="121"/>
      <c r="F93" s="5"/>
      <c r="G93" s="5"/>
      <c r="H93" s="5"/>
      <c r="I93" s="5"/>
      <c r="J93" s="5"/>
      <c r="K93" s="119"/>
      <c r="L93" s="2"/>
      <c r="M93" s="198"/>
    </row>
    <row r="94" spans="2:13" x14ac:dyDescent="0.35">
      <c r="B94" s="204"/>
      <c r="C94" s="2"/>
      <c r="D94" s="5"/>
      <c r="E94" s="121"/>
      <c r="F94" s="5"/>
      <c r="G94" s="5"/>
      <c r="H94" s="5"/>
      <c r="I94" s="5"/>
      <c r="J94" s="5"/>
      <c r="K94" s="119"/>
      <c r="L94" s="2"/>
      <c r="M94" s="198"/>
    </row>
    <row r="95" spans="2:13" x14ac:dyDescent="0.35">
      <c r="B95" s="204"/>
      <c r="C95" s="2"/>
      <c r="D95" s="5"/>
      <c r="E95" s="121"/>
      <c r="F95" s="5"/>
      <c r="G95" s="5"/>
      <c r="H95" s="5"/>
      <c r="I95" s="5"/>
      <c r="J95" s="5"/>
      <c r="K95" s="119"/>
      <c r="L95" s="2"/>
      <c r="M95" s="198"/>
    </row>
    <row r="96" spans="2:13" ht="13.9" x14ac:dyDescent="0.4">
      <c r="B96" s="204"/>
      <c r="C96" s="2"/>
      <c r="D96" s="13" t="s">
        <v>180</v>
      </c>
      <c r="E96" s="113">
        <f>LOG(1+0.01,EXP(1))</f>
        <v>9.950330853168092E-3</v>
      </c>
      <c r="F96" s="5"/>
      <c r="G96" s="5"/>
      <c r="H96" s="5"/>
      <c r="I96" s="5"/>
      <c r="J96" s="5"/>
      <c r="K96" s="119"/>
      <c r="L96" s="2"/>
      <c r="M96" s="198"/>
    </row>
    <row r="97" spans="1:18" ht="13.9" x14ac:dyDescent="0.4">
      <c r="B97" s="204"/>
      <c r="C97" s="2"/>
      <c r="D97" s="11"/>
      <c r="E97" s="5"/>
      <c r="F97" s="5"/>
      <c r="G97" s="5"/>
      <c r="H97" s="5"/>
      <c r="I97" s="5"/>
      <c r="J97" s="5"/>
      <c r="K97" s="5"/>
      <c r="L97" s="2"/>
      <c r="M97" s="198"/>
    </row>
    <row r="98" spans="1:18" ht="13.9" x14ac:dyDescent="0.4">
      <c r="B98" s="204"/>
      <c r="C98" s="2"/>
      <c r="D98" s="33" t="s">
        <v>133</v>
      </c>
      <c r="E98" s="34"/>
      <c r="F98" s="34"/>
      <c r="G98" s="34"/>
      <c r="H98" s="34"/>
      <c r="I98" s="34"/>
      <c r="J98" s="34"/>
      <c r="K98" s="117"/>
      <c r="L98" s="36"/>
      <c r="M98" s="222"/>
    </row>
    <row r="99" spans="1:18" x14ac:dyDescent="0.35">
      <c r="B99" s="204"/>
      <c r="C99" s="2"/>
      <c r="D99" s="5"/>
      <c r="E99" s="5"/>
      <c r="F99" s="5"/>
      <c r="G99" s="5"/>
      <c r="H99" s="5"/>
      <c r="I99" s="5"/>
      <c r="J99" s="5"/>
      <c r="K99" s="119"/>
      <c r="L99" s="2"/>
      <c r="M99" s="222"/>
    </row>
    <row r="100" spans="1:18" x14ac:dyDescent="0.35">
      <c r="B100" s="204"/>
      <c r="C100" s="2"/>
      <c r="D100" s="5"/>
      <c r="E100" s="5"/>
      <c r="F100" s="5"/>
      <c r="G100" s="5"/>
      <c r="H100" s="5"/>
      <c r="I100" s="5"/>
      <c r="J100" s="5"/>
      <c r="K100" s="119"/>
      <c r="L100" s="2"/>
      <c r="M100" s="222"/>
    </row>
    <row r="101" spans="1:18" x14ac:dyDescent="0.35">
      <c r="B101" s="204"/>
      <c r="C101" s="2"/>
      <c r="D101" s="5"/>
      <c r="E101" s="5"/>
      <c r="F101" s="5"/>
      <c r="G101" s="5"/>
      <c r="H101" s="5"/>
      <c r="I101" s="5"/>
      <c r="J101" s="5"/>
      <c r="K101" s="119"/>
      <c r="L101" s="2"/>
      <c r="M101" s="222"/>
    </row>
    <row r="102" spans="1:18" x14ac:dyDescent="0.35">
      <c r="B102" s="204"/>
      <c r="C102" s="2"/>
      <c r="D102" s="5"/>
      <c r="E102" s="5"/>
      <c r="F102" s="5"/>
      <c r="G102" s="5"/>
      <c r="H102" s="5"/>
      <c r="I102" s="5"/>
      <c r="J102" s="5"/>
      <c r="K102" s="119"/>
      <c r="L102" s="2"/>
      <c r="M102" s="222"/>
    </row>
    <row r="103" spans="1:18" x14ac:dyDescent="0.35">
      <c r="B103" s="204"/>
      <c r="C103" s="2"/>
      <c r="D103" s="5"/>
      <c r="E103" s="5"/>
      <c r="F103" s="5"/>
      <c r="G103" s="5"/>
      <c r="H103" s="5"/>
      <c r="I103" s="5"/>
      <c r="J103" s="5"/>
      <c r="K103" s="119"/>
      <c r="L103" s="2"/>
      <c r="M103" s="222"/>
    </row>
    <row r="104" spans="1:18" ht="13.9" x14ac:dyDescent="0.4">
      <c r="B104" s="204"/>
      <c r="C104" s="2"/>
      <c r="D104" s="122" t="s">
        <v>7</v>
      </c>
      <c r="E104" s="123">
        <v>3000</v>
      </c>
      <c r="F104" s="5"/>
      <c r="G104" s="5"/>
      <c r="H104" s="5"/>
      <c r="I104" s="5"/>
      <c r="J104" s="5"/>
      <c r="K104" s="119"/>
      <c r="L104" s="2"/>
      <c r="M104" s="222"/>
    </row>
    <row r="105" spans="1:18" ht="13.9" x14ac:dyDescent="0.4">
      <c r="B105" s="204"/>
      <c r="C105" s="2"/>
      <c r="D105" s="15" t="s">
        <v>46</v>
      </c>
      <c r="E105" s="124">
        <v>0.03</v>
      </c>
      <c r="F105" s="5"/>
      <c r="G105" s="5"/>
      <c r="H105" s="5"/>
      <c r="I105" s="5"/>
      <c r="J105" s="5"/>
      <c r="K105" s="119"/>
      <c r="L105" s="2"/>
      <c r="M105" s="222"/>
    </row>
    <row r="106" spans="1:18" ht="13.9" x14ac:dyDescent="0.4">
      <c r="B106" s="204"/>
      <c r="C106" s="2"/>
      <c r="D106" s="122" t="s">
        <v>6</v>
      </c>
      <c r="E106" s="125">
        <v>4678.95</v>
      </c>
      <c r="F106" s="5"/>
      <c r="G106" s="5"/>
      <c r="H106" s="5"/>
      <c r="I106" s="5"/>
      <c r="J106" s="5"/>
      <c r="K106" s="119"/>
      <c r="L106" s="2"/>
      <c r="M106" s="222"/>
    </row>
    <row r="107" spans="1:18" x14ac:dyDescent="0.35">
      <c r="B107" s="204"/>
      <c r="C107" s="2"/>
      <c r="D107" s="226"/>
      <c r="E107" s="226"/>
      <c r="F107" s="5"/>
      <c r="G107" s="5"/>
      <c r="H107" s="5"/>
      <c r="I107" s="5"/>
      <c r="J107" s="5"/>
      <c r="K107" s="119"/>
      <c r="L107" s="2"/>
      <c r="M107" s="222"/>
    </row>
    <row r="108" spans="1:18" ht="13.9" x14ac:dyDescent="0.4">
      <c r="B108" s="204"/>
      <c r="C108" s="2"/>
      <c r="D108" s="122" t="s">
        <v>45</v>
      </c>
      <c r="E108" s="65">
        <f>LOG((E106/3000),1.03)</f>
        <v>15.036517159351042</v>
      </c>
      <c r="F108" s="9"/>
      <c r="G108" s="5"/>
      <c r="H108" s="5"/>
      <c r="I108" s="5"/>
      <c r="J108" s="5"/>
      <c r="K108" s="119"/>
      <c r="L108" s="2"/>
      <c r="M108" s="222"/>
    </row>
    <row r="109" spans="1:18" ht="13.9" x14ac:dyDescent="0.4">
      <c r="B109" s="204"/>
      <c r="C109" s="2"/>
      <c r="D109" s="126"/>
      <c r="E109" s="23"/>
      <c r="F109" s="5"/>
      <c r="G109" s="5"/>
      <c r="H109" s="5"/>
      <c r="I109" s="5"/>
      <c r="J109" s="5"/>
      <c r="K109" s="119"/>
      <c r="L109" s="2"/>
      <c r="M109" s="222"/>
    </row>
    <row r="110" spans="1:18" x14ac:dyDescent="0.35">
      <c r="A110" s="2"/>
      <c r="B110" s="204"/>
      <c r="C110" s="2"/>
      <c r="D110" s="2"/>
      <c r="E110" s="2"/>
      <c r="F110" s="2"/>
      <c r="G110" s="2"/>
      <c r="H110" s="2"/>
      <c r="I110" s="2"/>
      <c r="J110" s="2"/>
      <c r="K110" s="2"/>
      <c r="L110" s="2"/>
      <c r="M110" s="222"/>
      <c r="N110" s="114"/>
      <c r="O110" s="114"/>
      <c r="P110" s="114"/>
      <c r="Q110" s="114"/>
      <c r="R110" s="114"/>
    </row>
    <row r="111" spans="1:18" ht="13.9" x14ac:dyDescent="0.4">
      <c r="A111" s="2"/>
      <c r="B111" s="204"/>
      <c r="C111" s="2"/>
      <c r="D111" s="33" t="s">
        <v>134</v>
      </c>
      <c r="E111" s="127"/>
      <c r="F111" s="36"/>
      <c r="G111" s="36"/>
      <c r="H111" s="36"/>
      <c r="I111" s="36"/>
      <c r="J111" s="36"/>
      <c r="K111" s="36"/>
      <c r="L111" s="36"/>
      <c r="M111" s="222"/>
      <c r="N111" s="114"/>
      <c r="O111" s="114"/>
      <c r="P111" s="114"/>
      <c r="Q111" s="114"/>
      <c r="R111" s="114"/>
    </row>
    <row r="112" spans="1:18" ht="13.9" x14ac:dyDescent="0.4">
      <c r="A112" s="2"/>
      <c r="B112" s="204"/>
      <c r="C112" s="2"/>
      <c r="D112" s="24" t="s">
        <v>48</v>
      </c>
      <c r="E112" s="25">
        <v>2.5000000000000001E-2</v>
      </c>
      <c r="F112" s="2"/>
      <c r="G112" s="2"/>
      <c r="H112" s="2"/>
      <c r="I112" s="2"/>
      <c r="J112" s="2"/>
      <c r="K112" s="2"/>
      <c r="L112" s="2"/>
      <c r="M112" s="222"/>
      <c r="N112" s="114"/>
      <c r="O112" s="114"/>
      <c r="P112" s="114"/>
      <c r="Q112" s="114"/>
      <c r="R112" s="114"/>
    </row>
    <row r="113" spans="1:18" ht="13.9" x14ac:dyDescent="0.4">
      <c r="A113" s="2"/>
      <c r="B113" s="204"/>
      <c r="C113" s="2"/>
      <c r="D113" s="24"/>
      <c r="E113" s="28"/>
      <c r="F113" s="2"/>
      <c r="G113" s="2"/>
      <c r="H113" s="2"/>
      <c r="I113" s="2"/>
      <c r="J113" s="2"/>
      <c r="K113" s="2"/>
      <c r="L113" s="2"/>
      <c r="M113" s="225"/>
      <c r="N113" s="114"/>
      <c r="O113" s="114"/>
      <c r="P113" s="114"/>
      <c r="Q113" s="114"/>
      <c r="R113" s="114"/>
    </row>
    <row r="114" spans="1:18" ht="13.9" x14ac:dyDescent="0.4">
      <c r="A114" s="2"/>
      <c r="B114" s="204"/>
      <c r="C114" s="2"/>
      <c r="D114" s="11"/>
      <c r="E114" s="28"/>
      <c r="F114" s="2"/>
      <c r="G114" s="2"/>
      <c r="H114" s="2"/>
      <c r="I114" s="2"/>
      <c r="J114" s="2"/>
      <c r="K114" s="2"/>
      <c r="L114" s="2"/>
      <c r="M114" s="225"/>
      <c r="N114" s="114"/>
      <c r="O114" s="114"/>
      <c r="P114" s="114"/>
      <c r="Q114" s="114"/>
      <c r="R114" s="114"/>
    </row>
    <row r="115" spans="1:18" x14ac:dyDescent="0.35">
      <c r="A115" s="2"/>
      <c r="B115" s="204"/>
      <c r="C115" s="2"/>
      <c r="D115" s="2"/>
      <c r="E115" s="2"/>
      <c r="F115" s="2"/>
      <c r="G115" s="2"/>
      <c r="H115" s="2"/>
      <c r="I115" s="2"/>
      <c r="J115" s="2"/>
      <c r="K115" s="2"/>
      <c r="L115" s="2"/>
      <c r="M115" s="225"/>
      <c r="N115" s="114"/>
      <c r="O115" s="114"/>
      <c r="P115" s="114"/>
      <c r="Q115" s="114"/>
      <c r="R115" s="114"/>
    </row>
    <row r="116" spans="1:18" x14ac:dyDescent="0.35">
      <c r="A116" s="2"/>
      <c r="B116" s="204"/>
      <c r="C116" s="2"/>
      <c r="D116" s="2"/>
      <c r="E116" s="2"/>
      <c r="F116" s="2"/>
      <c r="G116" s="2"/>
      <c r="H116" s="2"/>
      <c r="I116" s="2"/>
      <c r="J116" s="2"/>
      <c r="K116" s="2"/>
      <c r="L116" s="2"/>
      <c r="M116" s="225"/>
      <c r="N116" s="114"/>
      <c r="O116" s="114"/>
      <c r="P116" s="114"/>
      <c r="Q116" s="114"/>
      <c r="R116" s="114"/>
    </row>
    <row r="117" spans="1:18" ht="13.9" x14ac:dyDescent="0.4">
      <c r="A117" s="2"/>
      <c r="B117" s="204"/>
      <c r="C117" s="2"/>
      <c r="D117" s="13" t="s">
        <v>56</v>
      </c>
      <c r="E117" s="128">
        <f>((1+(0.025/12))^12)-1</f>
        <v>2.5288456983290297E-2</v>
      </c>
      <c r="F117" s="2"/>
      <c r="G117" s="2"/>
      <c r="H117" s="2"/>
      <c r="I117" s="2"/>
      <c r="J117" s="2"/>
      <c r="K117" s="2"/>
      <c r="L117" s="2"/>
      <c r="M117" s="225"/>
      <c r="N117" s="114"/>
      <c r="O117" s="114"/>
      <c r="P117" s="114"/>
      <c r="Q117" s="114"/>
      <c r="R117" s="114"/>
    </row>
    <row r="118" spans="1:18" x14ac:dyDescent="0.35">
      <c r="A118" s="2"/>
      <c r="B118" s="204"/>
      <c r="C118" s="2"/>
      <c r="D118" s="2"/>
      <c r="E118" s="2"/>
      <c r="F118" s="2"/>
      <c r="G118" s="2"/>
      <c r="H118" s="2"/>
      <c r="I118" s="2"/>
      <c r="J118" s="2"/>
      <c r="K118" s="2"/>
      <c r="L118" s="2"/>
      <c r="M118" s="225"/>
      <c r="N118" s="114"/>
      <c r="O118" s="114"/>
      <c r="P118" s="114"/>
      <c r="Q118" s="114"/>
      <c r="R118" s="114"/>
    </row>
    <row r="119" spans="1:18" ht="13.9" x14ac:dyDescent="0.4">
      <c r="A119" s="2"/>
      <c r="B119" s="204"/>
      <c r="C119" s="2"/>
      <c r="D119" s="13" t="s">
        <v>49</v>
      </c>
      <c r="E119" s="47">
        <f>(1/E117)-((1/E117)/((1+E117)^12))</f>
        <v>10.239871841658694</v>
      </c>
      <c r="F119" s="2"/>
      <c r="G119" s="2"/>
      <c r="H119" s="2"/>
      <c r="I119" s="2"/>
      <c r="J119" s="2"/>
      <c r="K119" s="2"/>
      <c r="L119" s="2"/>
      <c r="M119" s="225"/>
      <c r="N119" s="114"/>
      <c r="O119" s="114"/>
      <c r="P119" s="114"/>
      <c r="Q119" s="114"/>
      <c r="R119" s="114"/>
    </row>
    <row r="120" spans="1:18" x14ac:dyDescent="0.35">
      <c r="A120" s="2"/>
      <c r="B120" s="204"/>
      <c r="C120" s="2"/>
      <c r="D120" s="2"/>
      <c r="E120" s="2"/>
      <c r="F120" s="2"/>
      <c r="G120" s="2"/>
      <c r="H120" s="2"/>
      <c r="I120" s="2"/>
      <c r="J120" s="2"/>
      <c r="K120" s="2"/>
      <c r="L120" s="2"/>
      <c r="M120" s="225"/>
      <c r="N120" s="114"/>
      <c r="O120" s="114"/>
      <c r="P120" s="114"/>
      <c r="Q120" s="114"/>
      <c r="R120" s="114"/>
    </row>
    <row r="121" spans="1:18" ht="13.9" x14ac:dyDescent="0.4">
      <c r="A121" s="2"/>
      <c r="B121" s="204"/>
      <c r="C121" s="2"/>
      <c r="D121" s="13" t="s">
        <v>4</v>
      </c>
      <c r="E121" s="47">
        <f>800*E119</f>
        <v>8191.8974733269552</v>
      </c>
      <c r="F121" s="2"/>
      <c r="G121" s="2"/>
      <c r="H121" s="2"/>
      <c r="I121" s="2"/>
      <c r="J121" s="2"/>
      <c r="K121" s="2"/>
      <c r="L121" s="2"/>
      <c r="M121" s="225"/>
      <c r="N121" s="114"/>
      <c r="O121" s="114"/>
      <c r="P121" s="114"/>
      <c r="Q121" s="114"/>
      <c r="R121" s="114"/>
    </row>
    <row r="122" spans="1:18" x14ac:dyDescent="0.35">
      <c r="A122" s="2"/>
      <c r="B122" s="204"/>
      <c r="C122" s="2"/>
      <c r="D122" s="2"/>
      <c r="E122" s="2"/>
      <c r="F122" s="2"/>
      <c r="G122" s="2"/>
      <c r="H122" s="2"/>
      <c r="I122" s="2"/>
      <c r="J122" s="2"/>
      <c r="K122" s="2"/>
      <c r="L122" s="2"/>
      <c r="M122" s="225"/>
      <c r="N122" s="114"/>
      <c r="O122" s="114"/>
      <c r="P122" s="114"/>
      <c r="Q122" s="114"/>
      <c r="R122" s="114"/>
    </row>
    <row r="123" spans="1:18" ht="13.9" x14ac:dyDescent="0.4">
      <c r="A123" s="2"/>
      <c r="B123" s="204"/>
      <c r="C123" s="2"/>
      <c r="D123" s="13" t="s">
        <v>5</v>
      </c>
      <c r="E123" s="64">
        <f>E121*((1+0.025)^12)</f>
        <v>11017.191361248904</v>
      </c>
      <c r="F123" s="2"/>
      <c r="G123" s="2"/>
      <c r="H123" s="2"/>
      <c r="I123" s="2"/>
      <c r="J123" s="2"/>
      <c r="K123" s="2"/>
      <c r="L123" s="2"/>
      <c r="M123" s="225"/>
      <c r="N123" s="114"/>
      <c r="O123" s="114"/>
      <c r="P123" s="114"/>
      <c r="Q123" s="114"/>
      <c r="R123" s="114"/>
    </row>
    <row r="124" spans="1:18" x14ac:dyDescent="0.35">
      <c r="A124" s="2"/>
      <c r="B124" s="204"/>
      <c r="C124" s="2"/>
      <c r="D124" s="2"/>
      <c r="E124" s="2"/>
      <c r="F124" s="2"/>
      <c r="G124" s="2"/>
      <c r="H124" s="2"/>
      <c r="I124" s="2"/>
      <c r="J124" s="2"/>
      <c r="K124" s="2"/>
      <c r="L124" s="2"/>
      <c r="M124" s="225"/>
      <c r="N124" s="114"/>
      <c r="O124" s="114"/>
      <c r="P124" s="114"/>
      <c r="Q124" s="114"/>
      <c r="R124" s="114"/>
    </row>
    <row r="125" spans="1:18" x14ac:dyDescent="0.35">
      <c r="A125" s="2"/>
      <c r="B125" s="204"/>
      <c r="C125" s="2"/>
      <c r="D125" s="2"/>
      <c r="E125" s="2"/>
      <c r="F125" s="2"/>
      <c r="G125" s="2"/>
      <c r="H125" s="2"/>
      <c r="I125" s="2"/>
      <c r="J125" s="2"/>
      <c r="K125" s="2"/>
      <c r="L125" s="119"/>
      <c r="M125" s="222"/>
      <c r="N125" s="114"/>
      <c r="O125" s="114"/>
      <c r="P125" s="114"/>
      <c r="Q125" s="114"/>
      <c r="R125" s="114"/>
    </row>
    <row r="126" spans="1:18" ht="35.25" customHeight="1" x14ac:dyDescent="0.35">
      <c r="A126" s="2"/>
      <c r="B126" s="204"/>
      <c r="C126" s="2"/>
      <c r="D126" s="245" t="s">
        <v>55</v>
      </c>
      <c r="E126" s="250"/>
      <c r="F126" s="250"/>
      <c r="G126" s="250"/>
      <c r="H126" s="250"/>
      <c r="I126" s="250"/>
      <c r="J126" s="250"/>
      <c r="K126" s="250"/>
      <c r="L126" s="250"/>
      <c r="M126" s="251"/>
      <c r="N126" s="114"/>
      <c r="O126" s="114"/>
      <c r="P126" s="114"/>
      <c r="Q126" s="114"/>
      <c r="R126" s="114"/>
    </row>
    <row r="127" spans="1:18" x14ac:dyDescent="0.35">
      <c r="A127" s="2"/>
      <c r="B127" s="204"/>
      <c r="C127" s="2"/>
      <c r="D127" s="2"/>
      <c r="E127" s="2"/>
      <c r="F127" s="2"/>
      <c r="G127" s="2"/>
      <c r="H127" s="2"/>
      <c r="I127" s="2"/>
      <c r="J127" s="2"/>
      <c r="K127" s="2"/>
      <c r="L127" s="119"/>
      <c r="M127" s="222"/>
      <c r="N127" s="114"/>
      <c r="O127" s="114"/>
      <c r="P127" s="114"/>
      <c r="Q127" s="114"/>
      <c r="R127" s="114"/>
    </row>
    <row r="128" spans="1:18" ht="15" customHeight="1" x14ac:dyDescent="0.4">
      <c r="A128" s="2"/>
      <c r="B128" s="204"/>
      <c r="C128" s="2"/>
      <c r="D128" s="246" t="s">
        <v>142</v>
      </c>
      <c r="E128" s="246"/>
      <c r="F128" s="246"/>
      <c r="G128" s="252"/>
      <c r="H128" s="230"/>
      <c r="I128" s="230"/>
      <c r="J128" s="230"/>
      <c r="K128" s="230"/>
      <c r="L128" s="119"/>
      <c r="M128" s="222"/>
      <c r="N128" s="114"/>
      <c r="O128" s="114"/>
      <c r="P128" s="114"/>
      <c r="Q128" s="114"/>
      <c r="R128" s="114"/>
    </row>
    <row r="129" spans="2:13" ht="12" customHeight="1" thickBot="1" x14ac:dyDescent="0.4">
      <c r="B129" s="205"/>
      <c r="C129" s="200"/>
      <c r="D129" s="200"/>
      <c r="E129" s="200"/>
      <c r="F129" s="200"/>
      <c r="G129" s="200"/>
      <c r="H129" s="200"/>
      <c r="I129" s="200"/>
      <c r="J129" s="200"/>
      <c r="K129" s="200"/>
      <c r="L129" s="200"/>
      <c r="M129" s="201"/>
    </row>
  </sheetData>
  <mergeCells count="5">
    <mergeCell ref="D10:K10"/>
    <mergeCell ref="F65:G65"/>
    <mergeCell ref="F69:G69"/>
    <mergeCell ref="D126:M126"/>
    <mergeCell ref="D128:G128"/>
  </mergeCells>
  <conditionalFormatting sqref="F108 F39:F42">
    <cfRule type="cellIs" dxfId="11" priority="9" stopIfTrue="1" operator="equal">
      <formula>"Richtig"</formula>
    </cfRule>
    <cfRule type="cellIs" dxfId="10" priority="10" stopIfTrue="1" operator="equal">
      <formula>"Falsch!!"</formula>
    </cfRule>
  </conditionalFormatting>
  <conditionalFormatting sqref="F18">
    <cfRule type="cellIs" dxfId="9" priority="7" stopIfTrue="1" operator="equal">
      <formula>"Richtig"</formula>
    </cfRule>
    <cfRule type="cellIs" dxfId="8" priority="8" stopIfTrue="1" operator="equal">
      <formula>"Falsch!!"</formula>
    </cfRule>
  </conditionalFormatting>
  <conditionalFormatting sqref="F66:F68">
    <cfRule type="cellIs" dxfId="7" priority="5" stopIfTrue="1" operator="equal">
      <formula>"Richtig"</formula>
    </cfRule>
    <cfRule type="cellIs" dxfId="6" priority="6" stopIfTrue="1" operator="equal">
      <formula>"Falsch!!"</formula>
    </cfRule>
  </conditionalFormatting>
  <conditionalFormatting sqref="F65">
    <cfRule type="cellIs" dxfId="5" priority="3" stopIfTrue="1" operator="equal">
      <formula>"Richtig"</formula>
    </cfRule>
    <cfRule type="cellIs" dxfId="4" priority="4" stopIfTrue="1" operator="equal">
      <formula>"Falsch!!"</formula>
    </cfRule>
  </conditionalFormatting>
  <conditionalFormatting sqref="F69">
    <cfRule type="cellIs" dxfId="3" priority="1" stopIfTrue="1" operator="equal">
      <formula>"Richtig"</formula>
    </cfRule>
    <cfRule type="cellIs" dxfId="2" priority="2" stopIfTrue="1" operator="equal">
      <formula>"Falsch!!"</formula>
    </cfRule>
  </conditionalFormatting>
  <pageMargins left="0.70866141732283472" right="0.70866141732283472" top="0.74803149606299213" bottom="0.98425196850393704" header="0.31496062992125984" footer="0.31496062992125984"/>
  <pageSetup paperSize="9" scale="60" fitToHeight="2" orientation="portrait" r:id="rId1"/>
  <headerFooter>
    <oddFooter>&amp;L&amp;F: &amp;A&amp;R&amp;P/&amp;N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U12"/>
  <sheetViews>
    <sheetView workbookViewId="0">
      <selection activeCell="D34" sqref="D34"/>
    </sheetView>
  </sheetViews>
  <sheetFormatPr baseColWidth="10" defaultColWidth="8.86328125" defaultRowHeight="12.75" x14ac:dyDescent="0.35"/>
  <cols>
    <col min="2" max="2" width="20.1328125" customWidth="1"/>
    <col min="3" max="3" width="11.86328125" customWidth="1"/>
    <col min="4" max="4" width="21" customWidth="1"/>
    <col min="5" max="5" width="12.1328125" customWidth="1"/>
    <col min="6" max="6" width="12.1328125" bestFit="1" customWidth="1"/>
    <col min="7" max="7" width="10.86328125" customWidth="1"/>
    <col min="8" max="8" width="12.3984375" customWidth="1"/>
    <col min="9" max="9" width="10.1328125" customWidth="1"/>
    <col min="10" max="10" width="20.265625" customWidth="1"/>
    <col min="11" max="11" width="5.86328125" customWidth="1"/>
    <col min="12" max="12" width="20.1328125" customWidth="1"/>
  </cols>
  <sheetData>
    <row r="1" spans="1:21" x14ac:dyDescent="0.35">
      <c r="A1" s="55"/>
      <c r="B1" s="55"/>
      <c r="C1" s="55"/>
      <c r="D1" s="55"/>
      <c r="E1" s="55"/>
      <c r="F1" s="55"/>
      <c r="G1" s="55"/>
      <c r="H1" s="55"/>
      <c r="I1" s="55"/>
      <c r="J1" s="55"/>
      <c r="K1" s="55"/>
      <c r="L1" s="55"/>
      <c r="M1" s="55"/>
      <c r="N1" s="55"/>
      <c r="O1" s="55"/>
      <c r="P1" s="55"/>
      <c r="Q1" s="55"/>
      <c r="R1" s="55"/>
      <c r="S1" s="55"/>
      <c r="T1" s="55"/>
      <c r="U1" s="55"/>
    </row>
    <row r="2" spans="1:21" x14ac:dyDescent="0.35">
      <c r="A2" s="55"/>
      <c r="B2" s="52" t="s">
        <v>81</v>
      </c>
      <c r="C2" s="55"/>
      <c r="D2" s="52" t="s">
        <v>81</v>
      </c>
      <c r="F2" s="52" t="s">
        <v>19</v>
      </c>
      <c r="H2" s="52" t="s">
        <v>22</v>
      </c>
      <c r="J2" s="52" t="s">
        <v>24</v>
      </c>
      <c r="K2" s="55"/>
      <c r="L2" s="52" t="s">
        <v>25</v>
      </c>
      <c r="N2" s="55"/>
      <c r="P2" s="55"/>
      <c r="Q2" s="55"/>
      <c r="R2" s="55"/>
      <c r="S2" s="55"/>
      <c r="T2" s="55"/>
      <c r="U2" s="55"/>
    </row>
    <row r="3" spans="1:21" x14ac:dyDescent="0.35">
      <c r="A3" s="55"/>
      <c r="B3" s="52" t="s">
        <v>38</v>
      </c>
      <c r="C3" s="55"/>
      <c r="D3" s="52" t="s">
        <v>15</v>
      </c>
      <c r="F3" s="52" t="s">
        <v>20</v>
      </c>
      <c r="H3" s="52" t="s">
        <v>23</v>
      </c>
      <c r="J3" s="57">
        <v>0</v>
      </c>
      <c r="K3" s="55"/>
      <c r="L3" s="52" t="s">
        <v>29</v>
      </c>
      <c r="N3" s="55"/>
      <c r="P3" s="55"/>
      <c r="Q3" s="55"/>
      <c r="R3" s="55"/>
      <c r="S3" s="55"/>
      <c r="T3" s="55"/>
      <c r="U3" s="55"/>
    </row>
    <row r="4" spans="1:21" x14ac:dyDescent="0.35">
      <c r="A4" s="55"/>
      <c r="B4" s="55"/>
      <c r="C4" s="55"/>
      <c r="D4" s="52" t="s">
        <v>84</v>
      </c>
      <c r="F4" s="52" t="s">
        <v>21</v>
      </c>
      <c r="H4" s="57">
        <v>0</v>
      </c>
      <c r="J4" s="52" t="s">
        <v>25</v>
      </c>
      <c r="K4" s="55"/>
      <c r="L4" s="52" t="s">
        <v>24</v>
      </c>
      <c r="N4" s="55"/>
      <c r="P4" s="55"/>
      <c r="Q4" s="55"/>
      <c r="R4" s="55"/>
      <c r="S4" s="55"/>
      <c r="T4" s="55"/>
      <c r="U4" s="55"/>
    </row>
    <row r="5" spans="1:21" x14ac:dyDescent="0.35">
      <c r="A5" s="55"/>
      <c r="B5" s="52" t="s">
        <v>124</v>
      </c>
      <c r="C5" s="55"/>
      <c r="D5" s="52" t="s">
        <v>38</v>
      </c>
      <c r="E5" s="55"/>
      <c r="F5" s="52" t="s">
        <v>86</v>
      </c>
      <c r="G5" s="55"/>
      <c r="H5" s="55"/>
      <c r="I5" s="55"/>
      <c r="J5" s="52" t="s">
        <v>26</v>
      </c>
      <c r="K5" s="55"/>
      <c r="N5" s="55"/>
      <c r="O5" s="55"/>
      <c r="P5" s="55"/>
      <c r="Q5" s="55"/>
      <c r="R5" s="55"/>
      <c r="S5" s="55"/>
      <c r="T5" s="55"/>
      <c r="U5" s="55"/>
    </row>
    <row r="6" spans="1:21" x14ac:dyDescent="0.35">
      <c r="A6" s="55"/>
      <c r="B6" s="52" t="s">
        <v>157</v>
      </c>
      <c r="C6" s="55"/>
      <c r="D6" s="55"/>
      <c r="E6" s="55"/>
      <c r="F6" s="55"/>
      <c r="G6" s="55"/>
      <c r="H6" s="55"/>
      <c r="I6" s="55"/>
      <c r="J6" s="55"/>
      <c r="K6" s="55"/>
      <c r="L6" s="55"/>
      <c r="M6" s="55"/>
      <c r="N6" s="55"/>
      <c r="O6" s="55"/>
      <c r="P6" s="55"/>
      <c r="Q6" s="55"/>
      <c r="R6" s="55"/>
      <c r="S6" s="55"/>
      <c r="T6" s="55"/>
      <c r="U6" s="55"/>
    </row>
    <row r="7" spans="1:21" x14ac:dyDescent="0.35">
      <c r="A7" s="55"/>
      <c r="C7" s="55"/>
      <c r="D7" s="55"/>
      <c r="E7" s="55"/>
      <c r="F7" s="55"/>
      <c r="G7" s="55"/>
      <c r="H7" s="55"/>
      <c r="I7" s="55"/>
      <c r="J7" s="55"/>
      <c r="K7" s="55"/>
      <c r="L7" s="55"/>
      <c r="M7" s="55"/>
      <c r="N7" s="55"/>
      <c r="O7" s="55"/>
      <c r="P7" s="55"/>
      <c r="Q7" s="55"/>
      <c r="R7" s="55"/>
      <c r="S7" s="55"/>
      <c r="T7" s="55"/>
      <c r="U7" s="55"/>
    </row>
    <row r="8" spans="1:21" x14ac:dyDescent="0.35">
      <c r="A8" s="55"/>
      <c r="B8" s="55"/>
      <c r="C8" s="55"/>
      <c r="D8" s="55"/>
      <c r="E8" s="55"/>
      <c r="F8" s="55"/>
      <c r="G8" s="55"/>
      <c r="H8" s="55"/>
      <c r="I8" s="55"/>
      <c r="J8" s="55"/>
      <c r="K8" s="55"/>
      <c r="L8" s="55"/>
      <c r="M8" s="55"/>
      <c r="N8" s="55"/>
      <c r="O8" s="55"/>
      <c r="P8" s="55"/>
      <c r="Q8" s="55"/>
      <c r="R8" s="55"/>
      <c r="S8" s="55"/>
      <c r="T8" s="55"/>
      <c r="U8" s="55"/>
    </row>
    <row r="9" spans="1:21" x14ac:dyDescent="0.35">
      <c r="A9" s="55"/>
      <c r="B9" s="55"/>
      <c r="C9" s="55"/>
      <c r="D9" s="55"/>
      <c r="E9" s="55"/>
      <c r="F9" s="55"/>
      <c r="G9" s="55"/>
      <c r="H9" s="55"/>
      <c r="I9" s="55"/>
      <c r="J9" s="55"/>
      <c r="K9" s="55"/>
      <c r="L9" s="55"/>
      <c r="M9" s="55"/>
      <c r="N9" s="55"/>
      <c r="O9" s="55"/>
      <c r="P9" s="55"/>
      <c r="Q9" s="55"/>
      <c r="R9" s="55"/>
      <c r="S9" s="55"/>
      <c r="T9" s="55"/>
      <c r="U9" s="55"/>
    </row>
    <row r="10" spans="1:21" x14ac:dyDescent="0.35">
      <c r="A10" s="55"/>
      <c r="B10" s="55"/>
      <c r="C10" s="55"/>
      <c r="D10" s="55"/>
      <c r="E10" s="55"/>
      <c r="F10" s="55"/>
      <c r="G10" s="55"/>
      <c r="H10" s="55"/>
      <c r="I10" s="55"/>
      <c r="J10" s="55"/>
      <c r="K10" s="55"/>
      <c r="L10" s="55"/>
      <c r="M10" s="55"/>
      <c r="N10" s="55"/>
      <c r="O10" s="55"/>
      <c r="P10" s="55"/>
      <c r="Q10" s="55"/>
      <c r="R10" s="55"/>
      <c r="S10" s="55"/>
      <c r="T10" s="55"/>
      <c r="U10" s="55"/>
    </row>
    <row r="11" spans="1:21" x14ac:dyDescent="0.35">
      <c r="A11" s="55"/>
      <c r="B11" s="55"/>
      <c r="C11" s="55"/>
      <c r="D11" s="55"/>
      <c r="E11" s="55"/>
      <c r="F11" s="55"/>
      <c r="G11" s="55"/>
      <c r="H11" s="55"/>
      <c r="I11" s="55"/>
      <c r="J11" s="55"/>
      <c r="K11" s="55"/>
      <c r="L11" s="55"/>
      <c r="M11" s="55"/>
      <c r="N11" s="55"/>
      <c r="O11" s="55"/>
      <c r="P11" s="55"/>
      <c r="Q11" s="55"/>
      <c r="R11" s="55"/>
      <c r="S11" s="55"/>
      <c r="T11" s="55"/>
      <c r="U11" s="55"/>
    </row>
    <row r="12" spans="1:21" x14ac:dyDescent="0.35">
      <c r="A12" s="55"/>
      <c r="B12" s="55"/>
      <c r="C12" s="55"/>
      <c r="D12" s="55"/>
      <c r="E12" s="55"/>
      <c r="F12" s="55"/>
      <c r="G12" s="55"/>
      <c r="H12" s="55"/>
      <c r="I12" s="55"/>
      <c r="J12" s="55"/>
      <c r="K12" s="55"/>
      <c r="L12" s="55"/>
      <c r="M12" s="55"/>
      <c r="N12" s="55"/>
      <c r="O12" s="55"/>
      <c r="P12" s="55"/>
      <c r="Q12" s="55"/>
      <c r="R12" s="55"/>
      <c r="S12" s="55"/>
      <c r="T12" s="55"/>
      <c r="U12"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163"/>
  <sheetViews>
    <sheetView showGridLines="0" topLeftCell="A49" workbookViewId="0">
      <selection activeCell="D66" sqref="D66"/>
    </sheetView>
  </sheetViews>
  <sheetFormatPr baseColWidth="10" defaultColWidth="11.3984375" defaultRowHeight="13.5" x14ac:dyDescent="0.35"/>
  <cols>
    <col min="1" max="1" width="3.73046875" style="1" customWidth="1"/>
    <col min="2" max="3" width="0.86328125" style="1" customWidth="1"/>
    <col min="4" max="4" width="28" style="1" customWidth="1"/>
    <col min="5" max="5" width="18" style="1" customWidth="1"/>
    <col min="6" max="6" width="16.73046875" style="1" customWidth="1"/>
    <col min="7" max="11" width="16.3984375" style="1" customWidth="1"/>
    <col min="12" max="12" width="1.73046875" style="1" customWidth="1"/>
    <col min="13" max="33" width="11.3984375" style="1"/>
    <col min="34" max="37" width="11.3984375" style="1" hidden="1" customWidth="1"/>
    <col min="38" max="16384" width="11.3984375" style="1"/>
  </cols>
  <sheetData>
    <row r="1" spans="2:23" s="2" customFormat="1" ht="12.75" customHeight="1" x14ac:dyDescent="0.35">
      <c r="J1" s="129"/>
      <c r="K1" s="129"/>
    </row>
    <row r="2" spans="2:23" s="2" customFormat="1" ht="1.5" customHeight="1" x14ac:dyDescent="0.35">
      <c r="B2" s="178"/>
      <c r="C2" s="178"/>
      <c r="D2" s="178"/>
      <c r="E2" s="178"/>
      <c r="F2" s="178"/>
      <c r="G2" s="178"/>
      <c r="H2" s="178"/>
      <c r="I2" s="178"/>
      <c r="J2" s="178"/>
      <c r="K2" s="178"/>
      <c r="L2" s="178"/>
    </row>
    <row r="3" spans="2:23" s="2" customFormat="1" ht="0.75" customHeight="1" x14ac:dyDescent="0.35">
      <c r="B3" s="3"/>
      <c r="C3" s="3"/>
      <c r="D3" s="3"/>
      <c r="E3" s="3"/>
      <c r="F3" s="3"/>
      <c r="G3" s="3"/>
      <c r="H3" s="3"/>
      <c r="I3" s="3"/>
      <c r="J3" s="3"/>
      <c r="K3" s="3"/>
      <c r="L3" s="3"/>
    </row>
    <row r="4" spans="2:23" s="2" customFormat="1" ht="20.65" x14ac:dyDescent="0.6">
      <c r="B4" s="176" t="s">
        <v>179</v>
      </c>
      <c r="C4" s="184"/>
      <c r="D4" s="184"/>
      <c r="E4" s="184"/>
      <c r="F4" s="184"/>
      <c r="G4" s="184"/>
      <c r="H4" s="184"/>
      <c r="I4" s="184"/>
      <c r="J4" s="184"/>
      <c r="K4" s="184"/>
      <c r="L4" s="184"/>
      <c r="M4" s="129"/>
      <c r="N4" s="129"/>
      <c r="O4" s="129"/>
      <c r="P4" s="129"/>
      <c r="Q4" s="129"/>
      <c r="R4" s="129"/>
      <c r="S4" s="129"/>
      <c r="T4" s="129"/>
      <c r="U4" s="129"/>
      <c r="V4" s="129"/>
      <c r="W4" s="129"/>
    </row>
    <row r="5" spans="2:23" s="2" customFormat="1" ht="0.75" customHeight="1" x14ac:dyDescent="0.4">
      <c r="B5" s="4"/>
      <c r="C5" s="3"/>
      <c r="D5" s="3"/>
      <c r="E5" s="3"/>
      <c r="F5" s="3"/>
      <c r="G5" s="3"/>
      <c r="H5" s="3"/>
      <c r="I5" s="3"/>
      <c r="J5" s="3"/>
      <c r="K5" s="3"/>
      <c r="L5" s="3"/>
      <c r="M5" s="129"/>
      <c r="N5" s="129"/>
      <c r="O5" s="129"/>
      <c r="P5" s="129"/>
      <c r="Q5" s="129"/>
      <c r="R5" s="129"/>
      <c r="S5" s="129"/>
      <c r="T5" s="129"/>
      <c r="U5" s="129"/>
      <c r="V5" s="129"/>
      <c r="W5" s="129"/>
    </row>
    <row r="6" spans="2:23" s="2" customFormat="1" ht="1.5" customHeight="1" thickBot="1" x14ac:dyDescent="0.45">
      <c r="B6" s="179"/>
      <c r="C6" s="178"/>
      <c r="D6" s="178"/>
      <c r="E6" s="178"/>
      <c r="F6" s="178"/>
      <c r="G6" s="178"/>
      <c r="H6" s="178"/>
      <c r="I6" s="178"/>
      <c r="J6" s="178"/>
      <c r="K6" s="178"/>
      <c r="L6" s="178"/>
      <c r="M6" s="129"/>
      <c r="N6" s="129"/>
      <c r="O6" s="129"/>
      <c r="P6" s="129"/>
      <c r="Q6" s="129"/>
      <c r="R6" s="129"/>
      <c r="S6" s="129"/>
      <c r="T6" s="129"/>
      <c r="U6" s="129"/>
      <c r="V6" s="129"/>
      <c r="W6" s="129"/>
    </row>
    <row r="7" spans="2:23" s="2" customFormat="1" ht="12.75" customHeight="1" x14ac:dyDescent="0.35">
      <c r="B7" s="192" t="s">
        <v>82</v>
      </c>
      <c r="C7" s="193"/>
      <c r="D7" s="193"/>
      <c r="E7" s="193"/>
      <c r="F7" s="193"/>
      <c r="G7" s="193"/>
      <c r="H7" s="193"/>
      <c r="I7" s="193"/>
      <c r="J7" s="193"/>
      <c r="K7" s="193"/>
      <c r="L7" s="194"/>
      <c r="M7" s="129"/>
      <c r="N7" s="129"/>
      <c r="O7" s="129"/>
      <c r="P7" s="129"/>
      <c r="Q7" s="129"/>
      <c r="R7" s="129"/>
      <c r="S7" s="129"/>
      <c r="T7" s="129"/>
      <c r="U7" s="129"/>
      <c r="V7" s="129"/>
      <c r="W7" s="129"/>
    </row>
    <row r="8" spans="2:23" s="2" customFormat="1" ht="17.25" customHeight="1" x14ac:dyDescent="0.4">
      <c r="B8" s="199"/>
      <c r="D8" s="11"/>
      <c r="E8" s="5"/>
      <c r="F8" s="5"/>
      <c r="G8" s="5"/>
      <c r="H8" s="5"/>
      <c r="I8" s="5"/>
      <c r="J8" s="133"/>
      <c r="K8" s="133"/>
      <c r="L8" s="220"/>
      <c r="M8" s="129"/>
      <c r="N8" s="129"/>
      <c r="O8" s="129"/>
      <c r="P8" s="129"/>
      <c r="Q8" s="129"/>
      <c r="R8" s="129"/>
      <c r="S8" s="129"/>
      <c r="T8" s="129"/>
      <c r="U8" s="129"/>
      <c r="V8" s="129"/>
      <c r="W8" s="129"/>
    </row>
    <row r="9" spans="2:23" s="2" customFormat="1" ht="14.25" customHeight="1" x14ac:dyDescent="0.4">
      <c r="B9" s="204"/>
      <c r="C9" s="54"/>
      <c r="D9" s="253" t="s">
        <v>150</v>
      </c>
      <c r="E9" s="253"/>
      <c r="F9" s="253"/>
      <c r="G9" s="253"/>
      <c r="H9" s="253"/>
      <c r="I9" s="253"/>
      <c r="J9" s="253"/>
      <c r="K9" s="253"/>
      <c r="L9" s="198"/>
      <c r="M9" s="129"/>
      <c r="N9" s="129"/>
      <c r="O9" s="129"/>
      <c r="P9" s="129"/>
      <c r="Q9" s="129"/>
      <c r="R9" s="129"/>
      <c r="S9" s="129"/>
      <c r="T9" s="129"/>
      <c r="U9" s="129"/>
      <c r="V9" s="129"/>
      <c r="W9" s="129"/>
    </row>
    <row r="10" spans="2:23" x14ac:dyDescent="0.35">
      <c r="B10" s="204"/>
      <c r="C10" s="2"/>
      <c r="D10" s="5"/>
      <c r="E10" s="5"/>
      <c r="F10" s="5"/>
      <c r="G10" s="5"/>
      <c r="H10" s="5"/>
      <c r="I10" s="5"/>
      <c r="J10" s="5"/>
      <c r="K10" s="5"/>
      <c r="L10" s="198"/>
    </row>
    <row r="11" spans="2:23" ht="13.9" x14ac:dyDescent="0.4">
      <c r="B11" s="204"/>
      <c r="C11" s="2"/>
      <c r="D11" s="2"/>
      <c r="E11" s="5"/>
      <c r="F11" s="5"/>
      <c r="G11" s="5"/>
      <c r="H11" s="5"/>
      <c r="I11" s="5"/>
      <c r="J11" s="5"/>
      <c r="K11" s="9" t="e">
        <v>#REF!</v>
      </c>
      <c r="L11" s="198"/>
    </row>
    <row r="12" spans="2:23" ht="13.9" x14ac:dyDescent="0.4">
      <c r="B12" s="204"/>
      <c r="C12" s="2"/>
      <c r="D12" s="11"/>
      <c r="E12" s="24"/>
      <c r="F12" s="2"/>
      <c r="G12" s="2"/>
      <c r="H12" s="2"/>
      <c r="I12" s="5"/>
      <c r="J12" s="5"/>
      <c r="K12" s="5"/>
      <c r="L12" s="198"/>
    </row>
    <row r="13" spans="2:23" ht="13.9" x14ac:dyDescent="0.4">
      <c r="B13" s="204"/>
      <c r="C13" s="2"/>
      <c r="D13" s="24"/>
      <c r="E13" s="2"/>
      <c r="F13" s="5"/>
      <c r="G13" s="5"/>
      <c r="H13" s="2"/>
      <c r="I13" s="159"/>
      <c r="J13" s="159"/>
      <c r="K13" s="159"/>
      <c r="L13" s="198"/>
    </row>
    <row r="14" spans="2:23" ht="13.9" x14ac:dyDescent="0.4">
      <c r="B14" s="204"/>
      <c r="C14" s="2"/>
      <c r="D14" s="11"/>
      <c r="E14" s="159"/>
      <c r="F14" s="159"/>
      <c r="G14" s="159"/>
      <c r="H14" s="26"/>
      <c r="I14" s="26"/>
      <c r="J14" s="5"/>
      <c r="K14" s="5"/>
      <c r="L14" s="198"/>
    </row>
    <row r="15" spans="2:23" ht="13.9" x14ac:dyDescent="0.4">
      <c r="B15" s="204"/>
      <c r="C15" s="2"/>
      <c r="D15" s="185"/>
      <c r="E15" s="186" t="s">
        <v>44</v>
      </c>
      <c r="F15" s="187" t="s">
        <v>39</v>
      </c>
      <c r="G15" s="187" t="s">
        <v>40</v>
      </c>
      <c r="H15" s="187" t="s">
        <v>41</v>
      </c>
      <c r="I15" s="187" t="s">
        <v>42</v>
      </c>
      <c r="J15" s="187" t="s">
        <v>43</v>
      </c>
      <c r="K15" s="187" t="s">
        <v>145</v>
      </c>
      <c r="L15" s="198"/>
    </row>
    <row r="16" spans="2:23" ht="13.9" x14ac:dyDescent="0.35">
      <c r="B16" s="204"/>
      <c r="C16" s="2"/>
      <c r="D16" s="188" t="s">
        <v>11</v>
      </c>
      <c r="E16" s="32">
        <v>112000</v>
      </c>
      <c r="F16" s="32">
        <v>11000</v>
      </c>
      <c r="G16" s="32">
        <v>18000</v>
      </c>
      <c r="H16" s="32">
        <v>19000</v>
      </c>
      <c r="I16" s="32">
        <v>29000</v>
      </c>
      <c r="J16" s="32">
        <v>34000</v>
      </c>
      <c r="K16" s="32">
        <v>30000</v>
      </c>
      <c r="L16" s="198"/>
    </row>
    <row r="17" spans="2:12" ht="13.9" x14ac:dyDescent="0.35">
      <c r="B17" s="204"/>
      <c r="C17" s="2"/>
      <c r="D17" s="188" t="s">
        <v>16</v>
      </c>
      <c r="E17" s="32">
        <v>127000</v>
      </c>
      <c r="F17" s="32">
        <v>15000</v>
      </c>
      <c r="G17" s="32">
        <v>19000</v>
      </c>
      <c r="H17" s="32">
        <v>26000</v>
      </c>
      <c r="I17" s="32">
        <v>37000</v>
      </c>
      <c r="J17" s="32">
        <v>42000</v>
      </c>
      <c r="K17" s="32">
        <v>45000</v>
      </c>
      <c r="L17" s="198"/>
    </row>
    <row r="18" spans="2:12" ht="13.9" x14ac:dyDescent="0.35">
      <c r="B18" s="204"/>
      <c r="C18" s="2"/>
      <c r="D18" s="188" t="s">
        <v>83</v>
      </c>
      <c r="E18" s="32">
        <v>250000</v>
      </c>
      <c r="F18" s="32">
        <v>38000</v>
      </c>
      <c r="G18" s="32">
        <v>45000</v>
      </c>
      <c r="H18" s="32">
        <v>49000</v>
      </c>
      <c r="I18" s="32">
        <v>58000</v>
      </c>
      <c r="J18" s="32">
        <v>80000</v>
      </c>
      <c r="K18" s="32">
        <v>86000</v>
      </c>
      <c r="L18" s="198"/>
    </row>
    <row r="19" spans="2:12" ht="13.9" x14ac:dyDescent="0.4">
      <c r="B19" s="204"/>
      <c r="C19" s="2"/>
      <c r="D19" s="11"/>
      <c r="E19" s="160"/>
      <c r="F19" s="5"/>
      <c r="G19" s="5"/>
      <c r="H19" s="5"/>
      <c r="I19" s="5"/>
      <c r="J19" s="159"/>
      <c r="K19" s="159"/>
      <c r="L19" s="198"/>
    </row>
    <row r="20" spans="2:12" x14ac:dyDescent="0.35">
      <c r="B20" s="204"/>
      <c r="C20" s="2"/>
      <c r="D20" s="5" t="s">
        <v>172</v>
      </c>
      <c r="E20" s="160"/>
      <c r="F20" s="5"/>
      <c r="G20" s="5"/>
      <c r="H20" s="5"/>
      <c r="I20" s="5"/>
      <c r="J20" s="159"/>
      <c r="K20" s="159"/>
      <c r="L20" s="198"/>
    </row>
    <row r="21" spans="2:12" x14ac:dyDescent="0.35">
      <c r="B21" s="204"/>
      <c r="C21" s="2"/>
      <c r="D21" s="5" t="s">
        <v>175</v>
      </c>
      <c r="E21" s="160"/>
      <c r="F21" s="5"/>
      <c r="G21" s="5"/>
      <c r="H21" s="5"/>
      <c r="I21" s="5"/>
      <c r="J21" s="159"/>
      <c r="K21" s="159"/>
      <c r="L21" s="198"/>
    </row>
    <row r="22" spans="2:12" ht="13.9" x14ac:dyDescent="0.4">
      <c r="B22" s="204"/>
      <c r="C22" s="2"/>
      <c r="D22" s="11"/>
      <c r="E22" s="160"/>
      <c r="F22" s="5"/>
      <c r="G22" s="5"/>
      <c r="H22" s="5"/>
      <c r="I22" s="5"/>
      <c r="J22" s="159"/>
      <c r="K22" s="159"/>
      <c r="L22" s="198"/>
    </row>
    <row r="23" spans="2:12" ht="13.9" x14ac:dyDescent="0.4">
      <c r="B23" s="204"/>
      <c r="C23" s="2"/>
      <c r="D23" s="11"/>
      <c r="E23" s="160"/>
      <c r="F23" s="5"/>
      <c r="G23" s="5"/>
      <c r="H23" s="5"/>
      <c r="I23" s="5"/>
      <c r="J23" s="159"/>
      <c r="K23" s="159"/>
      <c r="L23" s="198"/>
    </row>
    <row r="24" spans="2:12" ht="13.9" x14ac:dyDescent="0.4">
      <c r="B24" s="204"/>
      <c r="C24" s="2"/>
      <c r="D24" s="33" t="s">
        <v>136</v>
      </c>
      <c r="E24" s="161"/>
      <c r="F24" s="34"/>
      <c r="G24" s="34"/>
      <c r="H24" s="34"/>
      <c r="I24" s="34"/>
      <c r="J24" s="131"/>
      <c r="K24" s="131"/>
      <c r="L24" s="198"/>
    </row>
    <row r="25" spans="2:12" ht="13.9" x14ac:dyDescent="0.4">
      <c r="B25" s="204"/>
      <c r="C25" s="2"/>
      <c r="D25" s="11"/>
      <c r="E25" s="160"/>
      <c r="F25" s="5"/>
      <c r="G25" s="5"/>
      <c r="H25" s="5"/>
      <c r="I25" s="5"/>
      <c r="J25" s="159"/>
      <c r="K25" s="159"/>
      <c r="L25" s="198"/>
    </row>
    <row r="26" spans="2:12" x14ac:dyDescent="0.35">
      <c r="B26" s="204"/>
      <c r="C26" s="2"/>
      <c r="D26" s="5" t="s">
        <v>87</v>
      </c>
      <c r="E26" s="160"/>
      <c r="F26" s="5"/>
      <c r="G26" s="5"/>
      <c r="H26" s="5"/>
      <c r="I26" s="5"/>
      <c r="J26" s="159"/>
      <c r="K26" s="159"/>
      <c r="L26" s="198"/>
    </row>
    <row r="27" spans="2:12" ht="13.9" x14ac:dyDescent="0.4">
      <c r="B27" s="204"/>
      <c r="C27" s="2"/>
      <c r="D27" s="11"/>
      <c r="E27" s="160"/>
      <c r="F27" s="5"/>
      <c r="G27" s="5"/>
      <c r="H27" s="5"/>
      <c r="I27" s="5"/>
      <c r="J27" s="159"/>
      <c r="K27" s="159"/>
      <c r="L27" s="198"/>
    </row>
    <row r="28" spans="2:12" ht="13.9" x14ac:dyDescent="0.4">
      <c r="B28" s="204"/>
      <c r="C28" s="2"/>
      <c r="D28" s="13" t="s">
        <v>18</v>
      </c>
      <c r="E28" s="112"/>
      <c r="F28" s="5"/>
      <c r="G28" s="5"/>
      <c r="H28" s="5"/>
      <c r="I28" s="5"/>
      <c r="J28" s="159"/>
      <c r="K28" s="159"/>
      <c r="L28" s="198"/>
    </row>
    <row r="29" spans="2:12" ht="13.9" x14ac:dyDescent="0.4">
      <c r="B29" s="204"/>
      <c r="C29" s="2"/>
      <c r="D29" s="11"/>
      <c r="E29" s="160"/>
      <c r="F29" s="5"/>
      <c r="G29" s="5"/>
      <c r="H29" s="5"/>
      <c r="I29" s="5"/>
      <c r="J29" s="159"/>
      <c r="K29" s="159"/>
      <c r="L29" s="198"/>
    </row>
    <row r="30" spans="2:12" x14ac:dyDescent="0.35">
      <c r="B30" s="204"/>
      <c r="C30" s="2"/>
      <c r="D30" s="5"/>
      <c r="E30" s="28"/>
      <c r="F30" s="5"/>
      <c r="G30" s="5"/>
      <c r="H30" s="5"/>
      <c r="I30" s="5"/>
      <c r="J30" s="159"/>
      <c r="K30" s="159"/>
      <c r="L30" s="198"/>
    </row>
    <row r="31" spans="2:12" ht="13.9" x14ac:dyDescent="0.4">
      <c r="B31" s="204"/>
      <c r="C31" s="2"/>
      <c r="D31" s="33" t="s">
        <v>137</v>
      </c>
      <c r="E31" s="34"/>
      <c r="F31" s="34"/>
      <c r="G31" s="34"/>
      <c r="H31" s="34"/>
      <c r="I31" s="34"/>
      <c r="J31" s="131"/>
      <c r="K31" s="131"/>
      <c r="L31" s="198"/>
    </row>
    <row r="32" spans="2:12" x14ac:dyDescent="0.35">
      <c r="B32" s="204"/>
      <c r="C32" s="2"/>
      <c r="D32" s="5"/>
      <c r="E32" s="28"/>
      <c r="F32" s="5"/>
      <c r="G32" s="5"/>
      <c r="H32" s="5"/>
      <c r="I32" s="5"/>
      <c r="J32" s="159"/>
      <c r="K32" s="159"/>
      <c r="L32" s="198"/>
    </row>
    <row r="33" spans="2:12" ht="13.9" x14ac:dyDescent="0.4">
      <c r="B33" s="204"/>
      <c r="C33" s="2"/>
      <c r="D33" s="11"/>
      <c r="E33" s="38"/>
      <c r="F33" s="5"/>
      <c r="G33" s="5"/>
      <c r="H33" s="5"/>
      <c r="I33" s="5"/>
      <c r="J33" s="5"/>
      <c r="K33" s="5"/>
      <c r="L33" s="198"/>
    </row>
    <row r="34" spans="2:12" ht="13.9" x14ac:dyDescent="0.4">
      <c r="B34" s="204"/>
      <c r="C34" s="2"/>
      <c r="D34" s="24"/>
      <c r="E34" s="25"/>
      <c r="F34" s="5"/>
      <c r="G34" s="5"/>
      <c r="H34" s="5"/>
      <c r="I34" s="5"/>
      <c r="J34" s="159"/>
      <c r="K34" s="159"/>
      <c r="L34" s="198"/>
    </row>
    <row r="35" spans="2:12" ht="13.9" x14ac:dyDescent="0.4">
      <c r="B35" s="204"/>
      <c r="C35" s="2"/>
      <c r="D35" s="13" t="s">
        <v>17</v>
      </c>
      <c r="E35" s="49">
        <v>0.09</v>
      </c>
      <c r="F35" s="159"/>
      <c r="G35" s="159"/>
      <c r="H35" s="159"/>
      <c r="I35" s="159"/>
      <c r="J35" s="5"/>
      <c r="K35" s="5"/>
      <c r="L35" s="198"/>
    </row>
    <row r="36" spans="2:12" ht="13.9" x14ac:dyDescent="0.4">
      <c r="B36" s="204"/>
      <c r="C36" s="2"/>
      <c r="D36" s="11"/>
      <c r="E36" s="26"/>
      <c r="F36" s="26"/>
      <c r="G36" s="26"/>
      <c r="H36" s="26"/>
      <c r="I36" s="26"/>
      <c r="J36" s="5"/>
      <c r="K36" s="5"/>
      <c r="L36" s="198"/>
    </row>
    <row r="37" spans="2:12" ht="13.9" x14ac:dyDescent="0.4">
      <c r="B37" s="204"/>
      <c r="C37" s="2"/>
      <c r="D37" s="11" t="s">
        <v>11</v>
      </c>
      <c r="E37" s="5"/>
      <c r="F37" s="5"/>
      <c r="G37" s="5"/>
      <c r="H37" s="5"/>
      <c r="I37" s="5"/>
      <c r="J37" s="5"/>
      <c r="K37" s="5"/>
      <c r="L37" s="198"/>
    </row>
    <row r="38" spans="2:12" ht="13.9" x14ac:dyDescent="0.4">
      <c r="B38" s="204"/>
      <c r="C38" s="2"/>
      <c r="D38" s="13" t="s">
        <v>62</v>
      </c>
      <c r="E38" s="10">
        <v>0</v>
      </c>
      <c r="F38" s="10">
        <v>1</v>
      </c>
      <c r="G38" s="10">
        <v>2</v>
      </c>
      <c r="H38" s="10">
        <v>3</v>
      </c>
      <c r="I38" s="10">
        <v>4</v>
      </c>
      <c r="J38" s="10">
        <v>5</v>
      </c>
      <c r="K38" s="10">
        <v>6</v>
      </c>
      <c r="L38" s="198"/>
    </row>
    <row r="39" spans="2:12" ht="13.9" x14ac:dyDescent="0.4">
      <c r="B39" s="204"/>
      <c r="C39" s="2"/>
      <c r="D39" s="13" t="s">
        <v>52</v>
      </c>
      <c r="E39" s="46"/>
      <c r="F39" s="46"/>
      <c r="G39" s="46"/>
      <c r="H39" s="46"/>
      <c r="I39" s="46"/>
      <c r="J39" s="46"/>
      <c r="K39" s="46"/>
      <c r="L39" s="198"/>
    </row>
    <row r="40" spans="2:12" ht="13.9" x14ac:dyDescent="0.4">
      <c r="B40" s="204"/>
      <c r="C40" s="2"/>
      <c r="D40" s="13" t="s">
        <v>14</v>
      </c>
      <c r="E40" s="35">
        <v>1</v>
      </c>
      <c r="F40" s="35">
        <f>1/(1+$E$35)^F38</f>
        <v>0.9174311926605504</v>
      </c>
      <c r="G40" s="35">
        <f t="shared" ref="G40:K40" si="0">1/(1+$E$35)^G38</f>
        <v>0.84167999326655996</v>
      </c>
      <c r="H40" s="35">
        <f t="shared" si="0"/>
        <v>0.77218348006106419</v>
      </c>
      <c r="I40" s="35">
        <f t="shared" si="0"/>
        <v>0.7084252110651964</v>
      </c>
      <c r="J40" s="35">
        <f t="shared" si="0"/>
        <v>0.64993138629834524</v>
      </c>
      <c r="K40" s="35">
        <f t="shared" si="0"/>
        <v>0.5962673268792158</v>
      </c>
      <c r="L40" s="198"/>
    </row>
    <row r="41" spans="2:12" ht="13.9" x14ac:dyDescent="0.4">
      <c r="B41" s="204"/>
      <c r="C41" s="2"/>
      <c r="D41" s="13" t="s">
        <v>12</v>
      </c>
      <c r="E41" s="46"/>
      <c r="F41" s="46"/>
      <c r="G41" s="46"/>
      <c r="H41" s="46"/>
      <c r="I41" s="46"/>
      <c r="J41" s="46"/>
      <c r="K41" s="46"/>
      <c r="L41" s="198"/>
    </row>
    <row r="42" spans="2:12" ht="13.9" x14ac:dyDescent="0.4">
      <c r="B42" s="204"/>
      <c r="C42" s="2"/>
      <c r="D42" s="13" t="s">
        <v>13</v>
      </c>
      <c r="E42" s="111"/>
      <c r="F42" s="5"/>
      <c r="G42" s="5"/>
      <c r="H42" s="5"/>
      <c r="I42" s="5"/>
      <c r="J42" s="5"/>
      <c r="K42" s="5"/>
      <c r="L42" s="198"/>
    </row>
    <row r="43" spans="2:12" ht="13.9" x14ac:dyDescent="0.4">
      <c r="B43" s="204"/>
      <c r="C43" s="2"/>
      <c r="D43" s="11"/>
      <c r="E43" s="5"/>
      <c r="F43" s="5"/>
      <c r="G43" s="5"/>
      <c r="H43" s="5"/>
      <c r="I43" s="5"/>
      <c r="J43" s="5"/>
      <c r="K43" s="5"/>
      <c r="L43" s="198"/>
    </row>
    <row r="44" spans="2:12" ht="13.9" x14ac:dyDescent="0.4">
      <c r="B44" s="204"/>
      <c r="C44" s="2"/>
      <c r="D44" s="11"/>
      <c r="E44" s="5"/>
      <c r="F44" s="5"/>
      <c r="G44" s="5"/>
      <c r="H44" s="5"/>
      <c r="I44" s="5"/>
      <c r="J44" s="5"/>
      <c r="K44" s="5"/>
      <c r="L44" s="198"/>
    </row>
    <row r="45" spans="2:12" ht="13.9" x14ac:dyDescent="0.4">
      <c r="B45" s="204"/>
      <c r="C45" s="2"/>
      <c r="D45" s="11" t="s">
        <v>16</v>
      </c>
      <c r="E45" s="5"/>
      <c r="F45" s="5"/>
      <c r="G45" s="5"/>
      <c r="H45" s="5"/>
      <c r="I45" s="5"/>
      <c r="J45" s="5"/>
      <c r="K45" s="5"/>
      <c r="L45" s="198"/>
    </row>
    <row r="46" spans="2:12" ht="13.9" x14ac:dyDescent="0.4">
      <c r="B46" s="204"/>
      <c r="C46" s="2"/>
      <c r="D46" s="13" t="s">
        <v>62</v>
      </c>
      <c r="E46" s="10">
        <v>0</v>
      </c>
      <c r="F46" s="10">
        <v>1</v>
      </c>
      <c r="G46" s="10">
        <v>2</v>
      </c>
      <c r="H46" s="10">
        <v>3</v>
      </c>
      <c r="I46" s="10">
        <v>4</v>
      </c>
      <c r="J46" s="10">
        <v>5</v>
      </c>
      <c r="K46" s="10">
        <v>6</v>
      </c>
      <c r="L46" s="198"/>
    </row>
    <row r="47" spans="2:12" ht="13.9" x14ac:dyDescent="0.4">
      <c r="B47" s="204"/>
      <c r="C47" s="2"/>
      <c r="D47" s="13" t="s">
        <v>52</v>
      </c>
      <c r="E47" s="46"/>
      <c r="F47" s="46"/>
      <c r="G47" s="46"/>
      <c r="H47" s="46"/>
      <c r="I47" s="46"/>
      <c r="J47" s="46"/>
      <c r="K47" s="46"/>
      <c r="L47" s="227"/>
    </row>
    <row r="48" spans="2:12" ht="13.9" x14ac:dyDescent="0.4">
      <c r="B48" s="204"/>
      <c r="C48" s="2"/>
      <c r="D48" s="13" t="s">
        <v>14</v>
      </c>
      <c r="E48" s="35">
        <f t="shared" ref="E48:K48" si="1">1/(1+$E$35)^E46</f>
        <v>1</v>
      </c>
      <c r="F48" s="35">
        <f t="shared" si="1"/>
        <v>0.9174311926605504</v>
      </c>
      <c r="G48" s="35">
        <f t="shared" si="1"/>
        <v>0.84167999326655996</v>
      </c>
      <c r="H48" s="35">
        <f t="shared" si="1"/>
        <v>0.77218348006106419</v>
      </c>
      <c r="I48" s="35">
        <f t="shared" si="1"/>
        <v>0.7084252110651964</v>
      </c>
      <c r="J48" s="35">
        <f t="shared" si="1"/>
        <v>0.64993138629834524</v>
      </c>
      <c r="K48" s="35">
        <f t="shared" si="1"/>
        <v>0.5962673268792158</v>
      </c>
      <c r="L48" s="198"/>
    </row>
    <row r="49" spans="2:12" ht="13.9" x14ac:dyDescent="0.4">
      <c r="B49" s="204"/>
      <c r="C49" s="2"/>
      <c r="D49" s="13" t="s">
        <v>12</v>
      </c>
      <c r="E49" s="46"/>
      <c r="F49" s="46"/>
      <c r="G49" s="46"/>
      <c r="H49" s="46"/>
      <c r="I49" s="46"/>
      <c r="J49" s="46"/>
      <c r="K49" s="46"/>
      <c r="L49" s="198"/>
    </row>
    <row r="50" spans="2:12" ht="13.9" x14ac:dyDescent="0.4">
      <c r="B50" s="204"/>
      <c r="C50" s="2"/>
      <c r="D50" s="13" t="s">
        <v>13</v>
      </c>
      <c r="E50" s="111"/>
      <c r="F50" s="62"/>
      <c r="G50" s="5"/>
      <c r="H50" s="5"/>
      <c r="I50" s="5"/>
      <c r="J50" s="5"/>
      <c r="K50" s="5"/>
      <c r="L50" s="198"/>
    </row>
    <row r="51" spans="2:12" ht="13.9" x14ac:dyDescent="0.4">
      <c r="B51" s="204"/>
      <c r="C51" s="2"/>
      <c r="D51" s="11"/>
      <c r="E51" s="162"/>
      <c r="F51" s="62"/>
      <c r="G51" s="5"/>
      <c r="H51" s="5"/>
      <c r="I51" s="5"/>
      <c r="J51" s="5"/>
      <c r="K51" s="5"/>
      <c r="L51" s="198"/>
    </row>
    <row r="52" spans="2:12" ht="13.9" x14ac:dyDescent="0.4">
      <c r="B52" s="204"/>
      <c r="C52" s="2"/>
      <c r="D52" s="11"/>
      <c r="E52" s="162"/>
      <c r="F52" s="62"/>
      <c r="G52" s="5"/>
      <c r="H52" s="5"/>
      <c r="I52" s="5"/>
      <c r="J52" s="5"/>
      <c r="K52" s="5"/>
      <c r="L52" s="198"/>
    </row>
    <row r="53" spans="2:12" ht="13.9" x14ac:dyDescent="0.4">
      <c r="B53" s="204"/>
      <c r="C53" s="2"/>
      <c r="D53" s="11" t="s">
        <v>83</v>
      </c>
      <c r="E53" s="5"/>
      <c r="F53" s="5"/>
      <c r="G53" s="5"/>
      <c r="H53" s="5"/>
      <c r="I53" s="5"/>
      <c r="J53" s="5"/>
      <c r="K53" s="5"/>
      <c r="L53" s="198"/>
    </row>
    <row r="54" spans="2:12" ht="13.9" x14ac:dyDescent="0.4">
      <c r="B54" s="204"/>
      <c r="C54" s="2"/>
      <c r="D54" s="13" t="s">
        <v>62</v>
      </c>
      <c r="E54" s="10">
        <v>0</v>
      </c>
      <c r="F54" s="10">
        <v>1</v>
      </c>
      <c r="G54" s="10">
        <v>2</v>
      </c>
      <c r="H54" s="10">
        <v>3</v>
      </c>
      <c r="I54" s="10">
        <v>4</v>
      </c>
      <c r="J54" s="10">
        <v>5</v>
      </c>
      <c r="K54" s="10">
        <v>6</v>
      </c>
      <c r="L54" s="198"/>
    </row>
    <row r="55" spans="2:12" ht="13.9" x14ac:dyDescent="0.4">
      <c r="B55" s="204"/>
      <c r="C55" s="2"/>
      <c r="D55" s="13" t="s">
        <v>52</v>
      </c>
      <c r="E55" s="46"/>
      <c r="F55" s="46"/>
      <c r="G55" s="46"/>
      <c r="H55" s="46"/>
      <c r="I55" s="46"/>
      <c r="J55" s="46"/>
      <c r="K55" s="46"/>
      <c r="L55" s="198"/>
    </row>
    <row r="56" spans="2:12" ht="13.9" x14ac:dyDescent="0.4">
      <c r="B56" s="204"/>
      <c r="C56" s="2"/>
      <c r="D56" s="13" t="s">
        <v>14</v>
      </c>
      <c r="E56" s="35">
        <f t="shared" ref="E56:K56" si="2">1/(1+$E$35)^E54</f>
        <v>1</v>
      </c>
      <c r="F56" s="35">
        <f>1/(1+$E$35)^F54</f>
        <v>0.9174311926605504</v>
      </c>
      <c r="G56" s="35">
        <f t="shared" si="2"/>
        <v>0.84167999326655996</v>
      </c>
      <c r="H56" s="35">
        <f t="shared" si="2"/>
        <v>0.77218348006106419</v>
      </c>
      <c r="I56" s="35">
        <f t="shared" si="2"/>
        <v>0.7084252110651964</v>
      </c>
      <c r="J56" s="35">
        <f t="shared" si="2"/>
        <v>0.64993138629834524</v>
      </c>
      <c r="K56" s="35">
        <f t="shared" si="2"/>
        <v>0.5962673268792158</v>
      </c>
      <c r="L56" s="198"/>
    </row>
    <row r="57" spans="2:12" ht="13.9" x14ac:dyDescent="0.4">
      <c r="B57" s="204"/>
      <c r="C57" s="2"/>
      <c r="D57" s="13" t="s">
        <v>12</v>
      </c>
      <c r="E57" s="46"/>
      <c r="F57" s="46"/>
      <c r="G57" s="46"/>
      <c r="H57" s="46"/>
      <c r="I57" s="46"/>
      <c r="J57" s="46"/>
      <c r="K57" s="46"/>
      <c r="L57" s="198"/>
    </row>
    <row r="58" spans="2:12" ht="13.9" x14ac:dyDescent="0.4">
      <c r="B58" s="204"/>
      <c r="C58" s="2"/>
      <c r="D58" s="13" t="s">
        <v>13</v>
      </c>
      <c r="E58" s="111"/>
      <c r="F58" s="62"/>
      <c r="G58" s="5"/>
      <c r="H58" s="5"/>
      <c r="I58" s="5"/>
      <c r="J58" s="5"/>
      <c r="K58" s="5"/>
      <c r="L58" s="198"/>
    </row>
    <row r="59" spans="2:12" ht="13.9" x14ac:dyDescent="0.4">
      <c r="B59" s="204"/>
      <c r="C59" s="2"/>
      <c r="D59" s="11"/>
      <c r="E59" s="162"/>
      <c r="F59" s="62"/>
      <c r="G59" s="5"/>
      <c r="H59" s="5"/>
      <c r="I59" s="5"/>
      <c r="J59" s="5"/>
      <c r="K59" s="5"/>
      <c r="L59" s="198"/>
    </row>
    <row r="60" spans="2:12" ht="13.9" x14ac:dyDescent="0.4">
      <c r="B60" s="204"/>
      <c r="C60" s="2"/>
      <c r="D60" s="5" t="s">
        <v>88</v>
      </c>
      <c r="E60" s="162"/>
      <c r="F60" s="62"/>
      <c r="G60" s="5"/>
      <c r="H60" s="5"/>
      <c r="I60" s="5"/>
      <c r="J60" s="5"/>
      <c r="K60" s="5"/>
      <c r="L60" s="198"/>
    </row>
    <row r="61" spans="2:12" ht="13.9" x14ac:dyDescent="0.4">
      <c r="B61" s="204"/>
      <c r="C61" s="2"/>
      <c r="D61" s="11"/>
      <c r="E61" s="5"/>
      <c r="F61" s="5"/>
      <c r="G61" s="5"/>
      <c r="H61" s="5"/>
      <c r="I61" s="5"/>
      <c r="J61" s="5"/>
      <c r="K61" s="133"/>
      <c r="L61" s="198"/>
    </row>
    <row r="62" spans="2:12" x14ac:dyDescent="0.35">
      <c r="B62" s="204"/>
      <c r="C62" s="2"/>
      <c r="D62" s="163"/>
      <c r="E62" s="5"/>
      <c r="F62" s="5"/>
      <c r="G62" s="5"/>
      <c r="H62" s="5"/>
      <c r="I62" s="5"/>
      <c r="J62" s="5"/>
      <c r="K62" s="133"/>
      <c r="L62" s="198"/>
    </row>
    <row r="63" spans="2:12" x14ac:dyDescent="0.35">
      <c r="B63" s="204"/>
      <c r="C63" s="2"/>
      <c r="D63" s="5"/>
      <c r="E63" s="5"/>
      <c r="F63" s="5"/>
      <c r="G63" s="5"/>
      <c r="H63" s="5"/>
      <c r="I63" s="5"/>
      <c r="J63" s="5"/>
      <c r="K63" s="133"/>
      <c r="L63" s="198"/>
    </row>
    <row r="64" spans="2:12" x14ac:dyDescent="0.35">
      <c r="B64" s="204"/>
      <c r="C64" s="2"/>
      <c r="D64" s="5" t="s">
        <v>89</v>
      </c>
      <c r="E64" s="5"/>
      <c r="F64" s="5"/>
      <c r="G64" s="5"/>
      <c r="H64" s="5"/>
      <c r="I64" s="5"/>
      <c r="J64" s="5"/>
      <c r="K64" s="133"/>
      <c r="L64" s="198"/>
    </row>
    <row r="65" spans="2:13" x14ac:dyDescent="0.35">
      <c r="B65" s="204"/>
      <c r="C65" s="2"/>
      <c r="D65" s="5"/>
      <c r="E65" s="5"/>
      <c r="F65" s="5"/>
      <c r="G65" s="5"/>
      <c r="H65" s="5"/>
      <c r="I65" s="5"/>
      <c r="J65" s="5"/>
      <c r="K65" s="133"/>
      <c r="L65" s="198"/>
    </row>
    <row r="66" spans="2:13" x14ac:dyDescent="0.35">
      <c r="B66" s="204"/>
      <c r="C66" s="2"/>
      <c r="D66" s="163"/>
      <c r="E66" s="5"/>
      <c r="F66" s="5"/>
      <c r="G66" s="5"/>
      <c r="H66" s="5"/>
      <c r="I66" s="5"/>
      <c r="J66" s="5"/>
      <c r="K66" s="133"/>
      <c r="L66" s="198"/>
    </row>
    <row r="67" spans="2:13" ht="13.9" x14ac:dyDescent="0.4">
      <c r="B67" s="204"/>
      <c r="C67" s="2"/>
      <c r="D67" s="11"/>
      <c r="E67" s="5"/>
      <c r="F67" s="5"/>
      <c r="G67" s="5"/>
      <c r="H67" s="5"/>
      <c r="I67" s="5"/>
      <c r="J67" s="5"/>
      <c r="K67" s="133"/>
      <c r="L67" s="198"/>
    </row>
    <row r="68" spans="2:13" x14ac:dyDescent="0.35">
      <c r="B68" s="204"/>
      <c r="C68" s="2"/>
      <c r="D68" s="5"/>
      <c r="E68" s="5"/>
      <c r="F68" s="5"/>
      <c r="G68" s="5"/>
      <c r="H68" s="5"/>
      <c r="I68" s="5"/>
      <c r="J68" s="5"/>
      <c r="K68" s="228"/>
      <c r="L68" s="198"/>
    </row>
    <row r="69" spans="2:13" x14ac:dyDescent="0.35">
      <c r="B69" s="204"/>
      <c r="C69" s="2"/>
      <c r="D69" s="5"/>
      <c r="E69" s="5"/>
      <c r="F69" s="5"/>
      <c r="G69" s="5"/>
      <c r="H69" s="5"/>
      <c r="I69" s="5"/>
      <c r="J69" s="5"/>
      <c r="K69" s="228"/>
      <c r="L69" s="198"/>
    </row>
    <row r="70" spans="2:13" x14ac:dyDescent="0.35">
      <c r="B70" s="204"/>
      <c r="C70" s="2"/>
      <c r="D70" s="5"/>
      <c r="E70" s="5"/>
      <c r="F70" s="5"/>
      <c r="G70" s="5"/>
      <c r="H70" s="5"/>
      <c r="I70" s="5"/>
      <c r="J70" s="5"/>
      <c r="K70" s="228"/>
      <c r="L70" s="198"/>
    </row>
    <row r="71" spans="2:13" x14ac:dyDescent="0.35">
      <c r="B71" s="204"/>
      <c r="C71" s="2"/>
      <c r="D71" s="163"/>
      <c r="E71" s="5"/>
      <c r="F71" s="5"/>
      <c r="G71" s="5"/>
      <c r="H71" s="5"/>
      <c r="I71" s="5"/>
      <c r="J71" s="5"/>
      <c r="K71" s="228"/>
      <c r="L71" s="198"/>
    </row>
    <row r="72" spans="2:13" x14ac:dyDescent="0.35">
      <c r="B72" s="204"/>
      <c r="C72" s="2"/>
      <c r="D72" s="5"/>
      <c r="E72" s="5"/>
      <c r="F72" s="5"/>
      <c r="G72" s="5"/>
      <c r="H72" s="5"/>
      <c r="I72" s="5"/>
      <c r="J72" s="5"/>
      <c r="K72" s="228"/>
      <c r="L72" s="198"/>
    </row>
    <row r="73" spans="2:13" x14ac:dyDescent="0.35">
      <c r="B73" s="204"/>
      <c r="C73" s="2"/>
      <c r="D73" s="5"/>
      <c r="E73" s="38"/>
      <c r="F73" s="5"/>
      <c r="G73" s="5"/>
      <c r="H73" s="5"/>
      <c r="I73" s="5"/>
      <c r="J73" s="5"/>
      <c r="K73" s="133"/>
      <c r="L73" s="198"/>
    </row>
    <row r="74" spans="2:13" ht="13.9" x14ac:dyDescent="0.4">
      <c r="B74" s="204"/>
      <c r="C74" s="2"/>
      <c r="D74" s="33" t="s">
        <v>138</v>
      </c>
      <c r="E74" s="164"/>
      <c r="F74" s="34"/>
      <c r="G74" s="34"/>
      <c r="H74" s="34"/>
      <c r="I74" s="34"/>
      <c r="J74" s="34"/>
      <c r="K74" s="132"/>
      <c r="L74" s="198"/>
      <c r="M74" s="2"/>
    </row>
    <row r="75" spans="2:13" x14ac:dyDescent="0.35">
      <c r="B75" s="204"/>
      <c r="C75" s="2"/>
      <c r="D75" s="5"/>
      <c r="E75" s="5"/>
      <c r="F75" s="5"/>
      <c r="G75" s="5"/>
      <c r="H75" s="5"/>
      <c r="I75" s="5"/>
      <c r="J75" s="5"/>
      <c r="K75" s="133"/>
      <c r="L75" s="198"/>
    </row>
    <row r="76" spans="2:13" ht="13.9" x14ac:dyDescent="0.4">
      <c r="B76" s="204"/>
      <c r="C76" s="2"/>
      <c r="D76" s="5"/>
      <c r="E76" s="30"/>
      <c r="F76" s="9"/>
      <c r="G76" s="5"/>
      <c r="H76" s="5"/>
      <c r="I76" s="5"/>
      <c r="J76" s="5"/>
      <c r="K76" s="133"/>
      <c r="L76" s="198"/>
    </row>
    <row r="77" spans="2:13" x14ac:dyDescent="0.35">
      <c r="B77" s="204"/>
      <c r="C77" s="2"/>
      <c r="D77" s="5"/>
      <c r="E77" s="23"/>
      <c r="F77" s="5"/>
      <c r="G77" s="5"/>
      <c r="H77" s="37"/>
      <c r="I77" s="5"/>
      <c r="J77" s="5"/>
      <c r="K77" s="133"/>
      <c r="L77" s="198"/>
    </row>
    <row r="78" spans="2:13" x14ac:dyDescent="0.35">
      <c r="B78" s="204"/>
      <c r="C78" s="2"/>
      <c r="D78" s="5"/>
      <c r="E78" s="23"/>
      <c r="F78" s="5"/>
      <c r="G78" s="5"/>
      <c r="H78" s="37"/>
      <c r="I78" s="5"/>
      <c r="J78" s="5"/>
      <c r="K78" s="133"/>
      <c r="L78" s="198"/>
    </row>
    <row r="79" spans="2:13" x14ac:dyDescent="0.35">
      <c r="B79" s="204"/>
      <c r="C79" s="2"/>
      <c r="D79" s="5"/>
      <c r="E79" s="23"/>
      <c r="F79" s="5"/>
      <c r="G79" s="5"/>
      <c r="H79" s="37"/>
      <c r="I79" s="5"/>
      <c r="J79" s="5"/>
      <c r="K79" s="133"/>
      <c r="L79" s="198"/>
    </row>
    <row r="80" spans="2:13" ht="13.9" x14ac:dyDescent="0.4">
      <c r="B80" s="204"/>
      <c r="C80" s="2"/>
      <c r="D80" s="11" t="s">
        <v>63</v>
      </c>
      <c r="E80" s="23"/>
      <c r="F80" s="5"/>
      <c r="G80" s="5"/>
      <c r="H80" s="37"/>
      <c r="I80" s="5"/>
      <c r="J80" s="5"/>
      <c r="K80" s="133"/>
      <c r="L80" s="198"/>
    </row>
    <row r="81" spans="2:12" x14ac:dyDescent="0.35">
      <c r="B81" s="204"/>
      <c r="C81" s="2"/>
      <c r="D81" s="189"/>
      <c r="E81" s="187" t="s">
        <v>64</v>
      </c>
      <c r="F81" s="187" t="s">
        <v>65</v>
      </c>
      <c r="G81" s="187" t="s">
        <v>66</v>
      </c>
      <c r="H81" s="187" t="s">
        <v>67</v>
      </c>
      <c r="I81" s="187" t="s">
        <v>68</v>
      </c>
      <c r="J81" s="187" t="s">
        <v>69</v>
      </c>
      <c r="K81" s="187" t="s">
        <v>70</v>
      </c>
      <c r="L81" s="198"/>
    </row>
    <row r="82" spans="2:12" x14ac:dyDescent="0.35">
      <c r="B82" s="204"/>
      <c r="C82" s="2"/>
      <c r="D82" s="189" t="s">
        <v>58</v>
      </c>
      <c r="E82" s="32">
        <v>125000</v>
      </c>
      <c r="F82" s="58">
        <v>0</v>
      </c>
      <c r="G82" s="58">
        <v>0</v>
      </c>
      <c r="H82" s="58">
        <v>0</v>
      </c>
      <c r="I82" s="58">
        <v>0</v>
      </c>
      <c r="J82" s="58">
        <v>0</v>
      </c>
      <c r="K82" s="58">
        <v>0</v>
      </c>
      <c r="L82" s="198"/>
    </row>
    <row r="83" spans="2:12" x14ac:dyDescent="0.35">
      <c r="B83" s="204"/>
      <c r="C83" s="2"/>
      <c r="D83" s="189" t="s">
        <v>59</v>
      </c>
      <c r="E83" s="32">
        <v>5000</v>
      </c>
      <c r="F83" s="58">
        <v>0</v>
      </c>
      <c r="G83" s="58">
        <v>0</v>
      </c>
      <c r="H83" s="58">
        <v>0</v>
      </c>
      <c r="I83" s="58">
        <v>0</v>
      </c>
      <c r="J83" s="58">
        <v>0</v>
      </c>
      <c r="K83" s="58">
        <v>0</v>
      </c>
      <c r="L83" s="198"/>
    </row>
    <row r="84" spans="2:12" x14ac:dyDescent="0.35">
      <c r="B84" s="204"/>
      <c r="C84" s="2"/>
      <c r="D84" s="190" t="s">
        <v>60</v>
      </c>
      <c r="E84" s="58">
        <v>0</v>
      </c>
      <c r="F84" s="32">
        <v>12000</v>
      </c>
      <c r="G84" s="32">
        <v>13000</v>
      </c>
      <c r="H84" s="32">
        <v>14000</v>
      </c>
      <c r="I84" s="32">
        <v>15000</v>
      </c>
      <c r="J84" s="32">
        <v>17500</v>
      </c>
      <c r="K84" s="32">
        <v>19000</v>
      </c>
      <c r="L84" s="198"/>
    </row>
    <row r="85" spans="2:12" x14ac:dyDescent="0.35">
      <c r="B85" s="204"/>
      <c r="C85" s="2"/>
      <c r="D85" s="190" t="s">
        <v>61</v>
      </c>
      <c r="E85" s="58">
        <v>0</v>
      </c>
      <c r="F85" s="32">
        <v>33000</v>
      </c>
      <c r="G85" s="32">
        <v>36000</v>
      </c>
      <c r="H85" s="32">
        <v>40000</v>
      </c>
      <c r="I85" s="32">
        <v>49000</v>
      </c>
      <c r="J85" s="32">
        <v>52000</v>
      </c>
      <c r="K85" s="32">
        <v>60000</v>
      </c>
      <c r="L85" s="198"/>
    </row>
    <row r="86" spans="2:12" x14ac:dyDescent="0.35">
      <c r="B86" s="204"/>
      <c r="C86" s="2"/>
      <c r="D86" s="5"/>
      <c r="E86" s="23"/>
      <c r="F86" s="5"/>
      <c r="G86" s="5"/>
      <c r="H86" s="37"/>
      <c r="I86" s="5"/>
      <c r="J86" s="5"/>
      <c r="K86" s="133"/>
      <c r="L86" s="198"/>
    </row>
    <row r="87" spans="2:12" ht="13.9" x14ac:dyDescent="0.4">
      <c r="B87" s="204"/>
      <c r="C87" s="2"/>
      <c r="D87" s="11" t="s">
        <v>72</v>
      </c>
      <c r="E87" s="23"/>
      <c r="F87" s="5"/>
      <c r="G87" s="5"/>
      <c r="H87" s="37"/>
      <c r="I87" s="5"/>
      <c r="J87" s="5"/>
      <c r="K87" s="133"/>
      <c r="L87" s="198"/>
    </row>
    <row r="88" spans="2:12" x14ac:dyDescent="0.35">
      <c r="B88" s="204"/>
      <c r="C88" s="2"/>
      <c r="D88" s="189"/>
      <c r="E88" s="187" t="s">
        <v>64</v>
      </c>
      <c r="F88" s="187" t="s">
        <v>65</v>
      </c>
      <c r="G88" s="187" t="s">
        <v>66</v>
      </c>
      <c r="H88" s="187" t="s">
        <v>67</v>
      </c>
      <c r="I88" s="187" t="s">
        <v>68</v>
      </c>
      <c r="J88" s="187" t="s">
        <v>69</v>
      </c>
      <c r="K88" s="187" t="s">
        <v>70</v>
      </c>
      <c r="L88" s="198"/>
    </row>
    <row r="89" spans="2:12" x14ac:dyDescent="0.35">
      <c r="B89" s="204"/>
      <c r="C89" s="2"/>
      <c r="D89" s="189" t="s">
        <v>58</v>
      </c>
      <c r="E89" s="32">
        <v>145000</v>
      </c>
      <c r="F89" s="58">
        <v>0</v>
      </c>
      <c r="G89" s="58">
        <v>0</v>
      </c>
      <c r="H89" s="58">
        <v>0</v>
      </c>
      <c r="I89" s="58">
        <v>0</v>
      </c>
      <c r="J89" s="58">
        <v>0</v>
      </c>
      <c r="K89" s="58">
        <v>0</v>
      </c>
      <c r="L89" s="198"/>
    </row>
    <row r="90" spans="2:12" x14ac:dyDescent="0.35">
      <c r="B90" s="204"/>
      <c r="C90" s="2"/>
      <c r="D90" s="189" t="s">
        <v>59</v>
      </c>
      <c r="E90" s="58">
        <v>0</v>
      </c>
      <c r="F90" s="58">
        <v>0</v>
      </c>
      <c r="G90" s="58">
        <v>0</v>
      </c>
      <c r="H90" s="58">
        <v>0</v>
      </c>
      <c r="I90" s="58">
        <v>0</v>
      </c>
      <c r="J90" s="58">
        <v>0</v>
      </c>
      <c r="K90" s="58">
        <v>0</v>
      </c>
      <c r="L90" s="198"/>
    </row>
    <row r="91" spans="2:12" x14ac:dyDescent="0.35">
      <c r="B91" s="204"/>
      <c r="C91" s="2"/>
      <c r="D91" s="190" t="s">
        <v>60</v>
      </c>
      <c r="E91" s="58">
        <v>0</v>
      </c>
      <c r="F91" s="32">
        <v>9500</v>
      </c>
      <c r="G91" s="32">
        <v>9800</v>
      </c>
      <c r="H91" s="32">
        <v>10000</v>
      </c>
      <c r="I91" s="32">
        <v>10500</v>
      </c>
      <c r="J91" s="32">
        <v>11500</v>
      </c>
      <c r="K91" s="32">
        <v>12500</v>
      </c>
      <c r="L91" s="198"/>
    </row>
    <row r="92" spans="2:12" x14ac:dyDescent="0.35">
      <c r="B92" s="204"/>
      <c r="C92" s="2"/>
      <c r="D92" s="190" t="s">
        <v>61</v>
      </c>
      <c r="E92" s="58">
        <v>0</v>
      </c>
      <c r="F92" s="32">
        <v>32000</v>
      </c>
      <c r="G92" s="32">
        <v>37000</v>
      </c>
      <c r="H92" s="32">
        <v>42000</v>
      </c>
      <c r="I92" s="32">
        <v>45000</v>
      </c>
      <c r="J92" s="32">
        <v>54000</v>
      </c>
      <c r="K92" s="32">
        <v>60000</v>
      </c>
      <c r="L92" s="198"/>
    </row>
    <row r="93" spans="2:12" x14ac:dyDescent="0.35">
      <c r="B93" s="204"/>
      <c r="C93" s="2"/>
      <c r="D93" s="5"/>
      <c r="E93" s="23"/>
      <c r="F93" s="5"/>
      <c r="G93" s="5"/>
      <c r="H93" s="37"/>
      <c r="I93" s="5"/>
      <c r="J93" s="5"/>
      <c r="K93" s="133"/>
      <c r="L93" s="198"/>
    </row>
    <row r="94" spans="2:12" x14ac:dyDescent="0.35">
      <c r="B94" s="204"/>
      <c r="C94" s="2"/>
      <c r="D94" s="5"/>
      <c r="E94" s="23"/>
      <c r="F94" s="5"/>
      <c r="G94" s="5"/>
      <c r="H94" s="37"/>
      <c r="I94" s="5"/>
      <c r="J94" s="5"/>
      <c r="K94" s="133"/>
      <c r="L94" s="198"/>
    </row>
    <row r="95" spans="2:12" ht="13.9" x14ac:dyDescent="0.4">
      <c r="B95" s="204"/>
      <c r="C95" s="2"/>
      <c r="D95" s="33" t="s">
        <v>139</v>
      </c>
      <c r="E95" s="53"/>
      <c r="F95" s="34"/>
      <c r="G95" s="34"/>
      <c r="H95" s="50"/>
      <c r="I95" s="34"/>
      <c r="J95" s="34"/>
      <c r="K95" s="132"/>
      <c r="L95" s="198"/>
    </row>
    <row r="96" spans="2:12" ht="13.9" x14ac:dyDescent="0.4">
      <c r="B96" s="204"/>
      <c r="C96" s="2"/>
      <c r="D96" s="11"/>
      <c r="E96" s="23"/>
      <c r="F96" s="5"/>
      <c r="G96" s="5"/>
      <c r="H96" s="37"/>
      <c r="I96" s="5"/>
      <c r="J96" s="5"/>
      <c r="K96" s="133"/>
      <c r="L96" s="198"/>
    </row>
    <row r="97" spans="2:12" x14ac:dyDescent="0.35">
      <c r="B97" s="204"/>
      <c r="C97" s="2"/>
      <c r="D97" s="5" t="s">
        <v>71</v>
      </c>
      <c r="E97" s="23"/>
      <c r="F97" s="5"/>
      <c r="G97" s="5"/>
      <c r="H97" s="37"/>
      <c r="I97" s="5"/>
      <c r="J97" s="5"/>
      <c r="K97" s="133"/>
      <c r="L97" s="198"/>
    </row>
    <row r="98" spans="2:12" x14ac:dyDescent="0.35">
      <c r="B98" s="204"/>
      <c r="C98" s="2"/>
      <c r="D98" s="5"/>
      <c r="E98" s="23"/>
      <c r="F98" s="5"/>
      <c r="G98" s="5"/>
      <c r="H98" s="37"/>
      <c r="I98" s="5"/>
      <c r="J98" s="5"/>
      <c r="K98" s="133"/>
      <c r="L98" s="198"/>
    </row>
    <row r="99" spans="2:12" ht="13.9" x14ac:dyDescent="0.4">
      <c r="B99" s="204"/>
      <c r="C99" s="2"/>
      <c r="D99" s="13" t="s">
        <v>52</v>
      </c>
      <c r="E99" s="60" t="s">
        <v>64</v>
      </c>
      <c r="F99" s="51" t="s">
        <v>65</v>
      </c>
      <c r="G99" s="51" t="s">
        <v>66</v>
      </c>
      <c r="H99" s="61" t="s">
        <v>67</v>
      </c>
      <c r="I99" s="51" t="s">
        <v>68</v>
      </c>
      <c r="J99" s="51" t="s">
        <v>69</v>
      </c>
      <c r="K99" s="51" t="s">
        <v>70</v>
      </c>
      <c r="L99" s="198"/>
    </row>
    <row r="100" spans="2:12" x14ac:dyDescent="0.35">
      <c r="B100" s="204"/>
      <c r="C100" s="2"/>
      <c r="D100" s="10" t="s">
        <v>73</v>
      </c>
      <c r="E100" s="59"/>
      <c r="F100" s="59"/>
      <c r="G100" s="59"/>
      <c r="H100" s="59"/>
      <c r="I100" s="59"/>
      <c r="J100" s="59"/>
      <c r="K100" s="59"/>
      <c r="L100" s="198"/>
    </row>
    <row r="101" spans="2:12" x14ac:dyDescent="0.35">
      <c r="B101" s="204"/>
      <c r="C101" s="2"/>
      <c r="D101" s="10" t="s">
        <v>72</v>
      </c>
      <c r="E101" s="59"/>
      <c r="F101" s="59"/>
      <c r="G101" s="59"/>
      <c r="H101" s="59"/>
      <c r="I101" s="59"/>
      <c r="J101" s="59"/>
      <c r="K101" s="59"/>
      <c r="L101" s="198"/>
    </row>
    <row r="102" spans="2:12" x14ac:dyDescent="0.35">
      <c r="B102" s="204"/>
      <c r="C102" s="2"/>
      <c r="D102" s="5"/>
      <c r="E102" s="23"/>
      <c r="F102" s="56"/>
      <c r="G102" s="56"/>
      <c r="H102" s="56"/>
      <c r="I102" s="56"/>
      <c r="J102" s="56"/>
      <c r="K102" s="56"/>
      <c r="L102" s="227"/>
    </row>
    <row r="103" spans="2:12" x14ac:dyDescent="0.35">
      <c r="B103" s="204"/>
      <c r="C103" s="2"/>
      <c r="D103" s="5"/>
      <c r="E103" s="23"/>
      <c r="F103" s="63"/>
      <c r="G103" s="63"/>
      <c r="H103" s="63"/>
      <c r="I103" s="63"/>
      <c r="J103" s="63"/>
      <c r="K103" s="63"/>
      <c r="L103" s="227"/>
    </row>
    <row r="104" spans="2:12" ht="13.9" x14ac:dyDescent="0.4">
      <c r="B104" s="204"/>
      <c r="C104" s="2"/>
      <c r="D104" s="33" t="s">
        <v>140</v>
      </c>
      <c r="E104" s="53"/>
      <c r="F104" s="34"/>
      <c r="G104" s="34"/>
      <c r="H104" s="50"/>
      <c r="I104" s="34"/>
      <c r="J104" s="34"/>
      <c r="K104" s="132"/>
      <c r="L104" s="198"/>
    </row>
    <row r="105" spans="2:12" x14ac:dyDescent="0.35">
      <c r="B105" s="204"/>
      <c r="C105" s="2"/>
      <c r="D105" s="5"/>
      <c r="E105" s="23"/>
      <c r="F105" s="5"/>
      <c r="G105" s="5"/>
      <c r="H105" s="37"/>
      <c r="I105" s="5"/>
      <c r="J105" s="5"/>
      <c r="K105" s="133"/>
      <c r="L105" s="198"/>
    </row>
    <row r="106" spans="2:12" x14ac:dyDescent="0.35">
      <c r="B106" s="204"/>
      <c r="C106" s="2"/>
      <c r="D106" s="5"/>
      <c r="E106" s="23"/>
      <c r="F106" s="5"/>
      <c r="G106" s="5"/>
      <c r="H106" s="37"/>
      <c r="I106" s="5"/>
      <c r="J106" s="5"/>
      <c r="K106" s="133"/>
      <c r="L106" s="198"/>
    </row>
    <row r="107" spans="2:12" x14ac:dyDescent="0.35">
      <c r="B107" s="204"/>
      <c r="C107" s="2"/>
      <c r="D107" s="5"/>
      <c r="E107" s="23"/>
      <c r="F107" s="5"/>
      <c r="G107" s="5"/>
      <c r="H107" s="37"/>
      <c r="I107" s="5"/>
      <c r="J107" s="5"/>
      <c r="K107" s="133"/>
      <c r="L107" s="198"/>
    </row>
    <row r="108" spans="2:12" x14ac:dyDescent="0.35">
      <c r="B108" s="204"/>
      <c r="C108" s="2"/>
      <c r="D108" s="5"/>
      <c r="E108" s="23"/>
      <c r="F108" s="5"/>
      <c r="G108" s="5"/>
      <c r="H108" s="37"/>
      <c r="I108" s="5"/>
      <c r="J108" s="5"/>
      <c r="K108" s="133"/>
      <c r="L108" s="198"/>
    </row>
    <row r="109" spans="2:12" ht="13.9" x14ac:dyDescent="0.4">
      <c r="B109" s="204"/>
      <c r="C109" s="2"/>
      <c r="D109" s="185" t="s">
        <v>13</v>
      </c>
      <c r="E109" s="187" t="s">
        <v>74</v>
      </c>
      <c r="F109" s="187" t="s">
        <v>75</v>
      </c>
      <c r="G109" s="187" t="s">
        <v>76</v>
      </c>
      <c r="H109" s="187" t="s">
        <v>77</v>
      </c>
      <c r="I109" s="187" t="s">
        <v>85</v>
      </c>
      <c r="J109" s="232"/>
      <c r="K109" s="133"/>
      <c r="L109" s="198"/>
    </row>
    <row r="110" spans="2:12" x14ac:dyDescent="0.35">
      <c r="B110" s="204"/>
      <c r="C110" s="2"/>
      <c r="D110" s="189" t="s">
        <v>63</v>
      </c>
      <c r="E110" s="35">
        <f>E100+NPV(0.06,F100:K100)</f>
        <v>0</v>
      </c>
      <c r="F110" s="35">
        <f>E100+NPV(0.07,F100:K100)</f>
        <v>0</v>
      </c>
      <c r="G110" s="35">
        <f>E100+NPV(0.08,F100:K100)</f>
        <v>0</v>
      </c>
      <c r="H110" s="35">
        <f>E100+NPV(0.09,F100:K100)</f>
        <v>0</v>
      </c>
      <c r="I110" s="35">
        <f>E100+NPV(0.1,F100:K100)</f>
        <v>0</v>
      </c>
      <c r="J110" s="233"/>
      <c r="K110" s="133"/>
      <c r="L110" s="198"/>
    </row>
    <row r="111" spans="2:12" x14ac:dyDescent="0.35">
      <c r="B111" s="204"/>
      <c r="C111" s="2"/>
      <c r="D111" s="189" t="s">
        <v>72</v>
      </c>
      <c r="E111" s="35">
        <f>E101+NPV(0.06,F101:K101)</f>
        <v>0</v>
      </c>
      <c r="F111" s="35">
        <f>E101+NPV(0.07,F101:K101)</f>
        <v>0</v>
      </c>
      <c r="G111" s="35">
        <f>E101+NPV(0.08,F101:K101)</f>
        <v>0</v>
      </c>
      <c r="H111" s="35">
        <f>E101+NPV(0.09,F101:K101)</f>
        <v>0</v>
      </c>
      <c r="I111" s="35">
        <f>E101+NPV(0.1,F101:K101)</f>
        <v>0</v>
      </c>
      <c r="J111" s="233"/>
      <c r="K111" s="133"/>
      <c r="L111" s="198"/>
    </row>
    <row r="112" spans="2:12" x14ac:dyDescent="0.35">
      <c r="B112" s="204"/>
      <c r="C112" s="2"/>
      <c r="D112" s="5"/>
      <c r="E112" s="23"/>
      <c r="F112" s="5"/>
      <c r="G112" s="5"/>
      <c r="H112" s="37"/>
      <c r="I112" s="5"/>
      <c r="J112" s="5"/>
      <c r="K112" s="133"/>
      <c r="L112" s="198"/>
    </row>
    <row r="113" spans="2:12" x14ac:dyDescent="0.35">
      <c r="B113" s="204"/>
      <c r="C113" s="2"/>
      <c r="D113" s="5"/>
      <c r="E113" s="23"/>
      <c r="F113" s="5"/>
      <c r="G113" s="5"/>
      <c r="H113" s="37"/>
      <c r="I113" s="5"/>
      <c r="J113" s="5"/>
      <c r="K113" s="133"/>
      <c r="L113" s="198"/>
    </row>
    <row r="114" spans="2:12" x14ac:dyDescent="0.35">
      <c r="B114" s="204"/>
      <c r="C114" s="2"/>
      <c r="D114" s="2" t="s">
        <v>173</v>
      </c>
      <c r="E114" s="165"/>
      <c r="F114" s="166"/>
      <c r="G114" s="2" t="s">
        <v>159</v>
      </c>
      <c r="H114" s="5"/>
      <c r="I114" s="5"/>
      <c r="J114" s="231"/>
      <c r="K114" s="133"/>
      <c r="L114" s="198"/>
    </row>
    <row r="115" spans="2:12" x14ac:dyDescent="0.35">
      <c r="B115" s="204"/>
      <c r="C115" s="2"/>
      <c r="D115" s="5"/>
      <c r="E115" s="121"/>
      <c r="F115" s="167"/>
      <c r="G115" s="31"/>
      <c r="H115" s="5"/>
      <c r="I115" s="5"/>
      <c r="J115" s="5"/>
      <c r="K115" s="133"/>
      <c r="L115" s="198"/>
    </row>
    <row r="116" spans="2:12" x14ac:dyDescent="0.35">
      <c r="B116" s="204"/>
      <c r="C116" s="2"/>
      <c r="D116" s="5" t="s">
        <v>174</v>
      </c>
      <c r="E116" s="121"/>
      <c r="F116" s="166"/>
      <c r="G116" s="5" t="s">
        <v>159</v>
      </c>
      <c r="H116" s="5"/>
      <c r="I116" s="5"/>
      <c r="J116" s="231"/>
      <c r="K116" s="133"/>
      <c r="L116" s="198"/>
    </row>
    <row r="117" spans="2:12" ht="13.9" x14ac:dyDescent="0.4">
      <c r="B117" s="204"/>
      <c r="C117" s="2"/>
      <c r="D117" s="11"/>
      <c r="E117" s="121"/>
      <c r="F117" s="5"/>
      <c r="G117" s="5"/>
      <c r="H117" s="5"/>
      <c r="I117" s="5"/>
      <c r="J117" s="5"/>
      <c r="K117" s="133"/>
      <c r="L117" s="198"/>
    </row>
    <row r="118" spans="2:12" x14ac:dyDescent="0.35">
      <c r="B118" s="204"/>
      <c r="C118" s="2"/>
      <c r="D118" s="5" t="s">
        <v>80</v>
      </c>
      <c r="E118" s="121"/>
      <c r="F118" s="5"/>
      <c r="G118" s="254"/>
      <c r="H118" s="255"/>
      <c r="I118" s="2"/>
      <c r="J118" s="5"/>
      <c r="K118" s="133"/>
      <c r="L118" s="198"/>
    </row>
    <row r="119" spans="2:12" x14ac:dyDescent="0.35">
      <c r="B119" s="204"/>
      <c r="C119" s="2"/>
      <c r="D119" s="5"/>
      <c r="E119" s="121"/>
      <c r="F119" s="5"/>
      <c r="G119" s="5"/>
      <c r="H119" s="5"/>
      <c r="I119" s="2"/>
      <c r="J119" s="5"/>
      <c r="K119" s="133"/>
      <c r="L119" s="198"/>
    </row>
    <row r="120" spans="2:12" x14ac:dyDescent="0.35">
      <c r="B120" s="204"/>
      <c r="C120" s="2"/>
      <c r="D120" s="5"/>
      <c r="E120" s="28"/>
      <c r="F120" s="5"/>
      <c r="G120" s="5"/>
      <c r="H120" s="5"/>
      <c r="I120" s="5"/>
      <c r="J120" s="5"/>
      <c r="K120" s="133"/>
      <c r="L120" s="198"/>
    </row>
    <row r="121" spans="2:12" ht="13.9" x14ac:dyDescent="0.4">
      <c r="B121" s="204"/>
      <c r="C121" s="2"/>
      <c r="D121" s="33" t="s">
        <v>141</v>
      </c>
      <c r="E121" s="120"/>
      <c r="F121" s="34"/>
      <c r="G121" s="34"/>
      <c r="H121" s="34"/>
      <c r="I121" s="34"/>
      <c r="J121" s="34"/>
      <c r="K121" s="132"/>
      <c r="L121" s="198"/>
    </row>
    <row r="122" spans="2:12" x14ac:dyDescent="0.35">
      <c r="B122" s="204"/>
      <c r="C122" s="2"/>
      <c r="D122" s="5"/>
      <c r="E122" s="121"/>
      <c r="F122" s="5"/>
      <c r="G122" s="5"/>
      <c r="H122" s="5"/>
      <c r="I122" s="5"/>
      <c r="J122" s="5"/>
      <c r="K122" s="133"/>
      <c r="L122" s="198"/>
    </row>
    <row r="123" spans="2:12" ht="13.9" x14ac:dyDescent="0.4">
      <c r="B123" s="204"/>
      <c r="C123" s="2"/>
      <c r="D123" s="11"/>
      <c r="E123" s="121"/>
      <c r="F123" s="5"/>
      <c r="G123" s="5"/>
      <c r="H123" s="5"/>
      <c r="I123" s="5"/>
      <c r="J123" s="5"/>
      <c r="K123" s="133"/>
      <c r="L123" s="198"/>
    </row>
    <row r="124" spans="2:12" ht="13.9" x14ac:dyDescent="0.4">
      <c r="B124" s="204"/>
      <c r="C124" s="2"/>
      <c r="D124" s="24"/>
      <c r="E124" s="25"/>
      <c r="F124" s="5"/>
      <c r="G124" s="5"/>
      <c r="H124" s="5"/>
      <c r="I124" s="5"/>
      <c r="J124" s="5"/>
      <c r="K124" s="133"/>
      <c r="L124" s="198"/>
    </row>
    <row r="125" spans="2:12" ht="13.9" x14ac:dyDescent="0.4">
      <c r="B125" s="204"/>
      <c r="C125" s="2"/>
      <c r="D125" s="24"/>
      <c r="E125" s="25"/>
      <c r="F125" s="5"/>
      <c r="G125" s="5"/>
      <c r="H125" s="5"/>
      <c r="I125" s="5"/>
      <c r="J125" s="5"/>
      <c r="K125" s="133"/>
      <c r="L125" s="198"/>
    </row>
    <row r="126" spans="2:12" ht="13.9" x14ac:dyDescent="0.4">
      <c r="B126" s="204"/>
      <c r="C126" s="2"/>
      <c r="D126" s="15" t="s">
        <v>37</v>
      </c>
      <c r="E126" s="40">
        <v>0.09</v>
      </c>
      <c r="F126" s="5"/>
      <c r="G126" s="5"/>
      <c r="H126" s="5"/>
      <c r="I126" s="5"/>
      <c r="J126" s="5"/>
      <c r="K126" s="133"/>
      <c r="L126" s="198"/>
    </row>
    <row r="127" spans="2:12" ht="13.9" x14ac:dyDescent="0.4">
      <c r="B127" s="204"/>
      <c r="C127" s="2"/>
      <c r="D127" s="24"/>
      <c r="E127" s="39"/>
      <c r="F127" s="5"/>
      <c r="G127" s="5"/>
      <c r="H127" s="5"/>
      <c r="I127" s="5"/>
      <c r="J127" s="5"/>
      <c r="K127" s="133"/>
      <c r="L127" s="198"/>
    </row>
    <row r="128" spans="2:12" x14ac:dyDescent="0.35">
      <c r="B128" s="204"/>
      <c r="C128" s="2"/>
      <c r="D128" s="5"/>
      <c r="E128" s="121"/>
      <c r="F128" s="5"/>
      <c r="G128" s="5"/>
      <c r="H128" s="5"/>
      <c r="I128" s="5"/>
      <c r="J128" s="5"/>
      <c r="K128" s="133"/>
      <c r="L128" s="198"/>
    </row>
    <row r="129" spans="1:18" ht="13.9" x14ac:dyDescent="0.4">
      <c r="B129" s="204"/>
      <c r="C129" s="2"/>
      <c r="D129" s="168"/>
      <c r="E129" s="169" t="s">
        <v>78</v>
      </c>
      <c r="F129" s="27" t="s">
        <v>79</v>
      </c>
      <c r="G129" s="41"/>
      <c r="H129" s="5"/>
      <c r="I129" s="5"/>
      <c r="J129" s="5"/>
      <c r="K129" s="133"/>
      <c r="L129" s="198"/>
    </row>
    <row r="130" spans="1:18" x14ac:dyDescent="0.35">
      <c r="B130" s="204"/>
      <c r="C130" s="2"/>
      <c r="D130" s="170" t="s">
        <v>13</v>
      </c>
      <c r="E130" s="35">
        <f>H110</f>
        <v>0</v>
      </c>
      <c r="F130" s="35">
        <f>H111</f>
        <v>0</v>
      </c>
      <c r="G130" s="41"/>
      <c r="H130" s="5"/>
      <c r="I130" s="5"/>
      <c r="J130" s="5"/>
      <c r="K130" s="133"/>
      <c r="L130" s="198"/>
    </row>
    <row r="131" spans="1:18" x14ac:dyDescent="0.35">
      <c r="B131" s="204"/>
      <c r="C131" s="2"/>
      <c r="D131" s="170" t="s">
        <v>27</v>
      </c>
      <c r="E131" s="47"/>
      <c r="F131" s="47"/>
      <c r="G131" s="41"/>
      <c r="H131" s="5"/>
      <c r="I131" s="5"/>
      <c r="J131" s="5"/>
      <c r="K131" s="133"/>
      <c r="L131" s="198"/>
    </row>
    <row r="132" spans="1:18" ht="13.9" x14ac:dyDescent="0.4">
      <c r="B132" s="204"/>
      <c r="C132" s="2"/>
      <c r="D132" s="13" t="s">
        <v>28</v>
      </c>
      <c r="E132" s="111"/>
      <c r="F132" s="111"/>
      <c r="G132" s="5"/>
      <c r="H132" s="5"/>
      <c r="I132" s="5"/>
      <c r="J132" s="5"/>
      <c r="K132" s="133"/>
      <c r="L132" s="198"/>
    </row>
    <row r="133" spans="1:18" x14ac:dyDescent="0.35">
      <c r="B133" s="204"/>
      <c r="C133" s="2"/>
      <c r="D133" s="5"/>
      <c r="E133" s="171"/>
      <c r="F133" s="5"/>
      <c r="G133" s="5"/>
      <c r="H133" s="5"/>
      <c r="I133" s="5"/>
      <c r="J133" s="5"/>
      <c r="K133" s="133"/>
      <c r="L133" s="198"/>
    </row>
    <row r="134" spans="1:18" x14ac:dyDescent="0.35">
      <c r="B134" s="204"/>
      <c r="C134" s="2"/>
      <c r="D134" s="5"/>
      <c r="E134" s="121"/>
      <c r="F134" s="5"/>
      <c r="G134" s="5"/>
      <c r="H134" s="5"/>
      <c r="I134" s="5"/>
      <c r="J134" s="5"/>
      <c r="K134" s="133"/>
      <c r="L134" s="198"/>
    </row>
    <row r="135" spans="1:18" x14ac:dyDescent="0.35">
      <c r="B135" s="204"/>
      <c r="C135" s="2"/>
      <c r="D135" s="5" t="s">
        <v>30</v>
      </c>
      <c r="E135" s="121"/>
      <c r="F135" s="254"/>
      <c r="G135" s="255"/>
      <c r="H135" s="5"/>
      <c r="I135" s="5"/>
      <c r="J135" s="5"/>
      <c r="K135" s="133"/>
      <c r="L135" s="198"/>
    </row>
    <row r="136" spans="1:18" ht="13.9" x14ac:dyDescent="0.4">
      <c r="B136" s="204"/>
      <c r="C136" s="2"/>
      <c r="D136" s="11"/>
      <c r="E136" s="121"/>
      <c r="F136" s="5"/>
      <c r="G136" s="5"/>
      <c r="H136" s="5"/>
      <c r="I136" s="5"/>
      <c r="J136" s="5"/>
      <c r="K136" s="133"/>
      <c r="L136" s="198"/>
    </row>
    <row r="137" spans="1:18" x14ac:dyDescent="0.35">
      <c r="B137" s="204"/>
      <c r="C137" s="2"/>
      <c r="D137" s="5" t="s">
        <v>31</v>
      </c>
      <c r="E137" s="25"/>
      <c r="F137" s="254"/>
      <c r="G137" s="255"/>
      <c r="H137" s="5"/>
      <c r="I137" s="5"/>
      <c r="J137" s="5"/>
      <c r="K137" s="133"/>
      <c r="L137" s="198"/>
    </row>
    <row r="138" spans="1:18" x14ac:dyDescent="0.35">
      <c r="B138" s="204"/>
      <c r="C138" s="2"/>
      <c r="D138" s="5"/>
      <c r="E138" s="121"/>
      <c r="F138" s="5"/>
      <c r="G138" s="5"/>
      <c r="H138" s="5"/>
      <c r="I138" s="5"/>
      <c r="J138" s="5"/>
      <c r="K138" s="133"/>
      <c r="L138" s="198"/>
    </row>
    <row r="139" spans="1:18" x14ac:dyDescent="0.35">
      <c r="B139" s="204"/>
      <c r="C139" s="2"/>
      <c r="D139" s="5" t="s">
        <v>32</v>
      </c>
      <c r="E139" s="121"/>
      <c r="F139" s="256"/>
      <c r="G139" s="257"/>
      <c r="H139" s="5"/>
      <c r="I139" s="5"/>
      <c r="J139" s="5"/>
      <c r="K139" s="133"/>
      <c r="L139" s="198"/>
    </row>
    <row r="140" spans="1:18" x14ac:dyDescent="0.35">
      <c r="B140" s="204"/>
      <c r="C140" s="2"/>
      <c r="D140" s="5"/>
      <c r="E140" s="121"/>
      <c r="F140" s="5"/>
      <c r="G140" s="5"/>
      <c r="H140" s="5"/>
      <c r="I140" s="5"/>
      <c r="J140" s="5"/>
      <c r="K140" s="133"/>
      <c r="L140" s="198"/>
    </row>
    <row r="141" spans="1:18" x14ac:dyDescent="0.35">
      <c r="B141" s="204"/>
      <c r="C141" s="2"/>
      <c r="D141" s="5"/>
      <c r="E141" s="121"/>
      <c r="F141" s="5"/>
      <c r="G141" s="5"/>
      <c r="H141" s="5"/>
      <c r="I141" s="5"/>
      <c r="J141" s="5"/>
      <c r="K141" s="133"/>
      <c r="L141" s="198"/>
    </row>
    <row r="142" spans="1:18" ht="35.25" customHeight="1" x14ac:dyDescent="0.35">
      <c r="A142" s="2"/>
      <c r="B142" s="204"/>
      <c r="C142" s="2"/>
      <c r="D142" s="245" t="s">
        <v>143</v>
      </c>
      <c r="E142" s="245"/>
      <c r="F142" s="245"/>
      <c r="G142" s="245"/>
      <c r="H142" s="245"/>
      <c r="I142" s="245"/>
      <c r="J142" s="245"/>
      <c r="K142" s="245"/>
      <c r="L142" s="229"/>
      <c r="M142" s="172"/>
      <c r="N142" s="129"/>
      <c r="O142" s="129"/>
      <c r="P142" s="129"/>
      <c r="Q142" s="129"/>
      <c r="R142" s="129"/>
    </row>
    <row r="143" spans="1:18" x14ac:dyDescent="0.35">
      <c r="A143" s="2"/>
      <c r="B143" s="204"/>
      <c r="C143" s="2"/>
      <c r="D143" s="2"/>
      <c r="E143" s="2"/>
      <c r="F143" s="2"/>
      <c r="G143" s="2"/>
      <c r="H143" s="2"/>
      <c r="I143" s="2"/>
      <c r="J143" s="2"/>
      <c r="K143" s="2"/>
      <c r="L143" s="220"/>
      <c r="M143" s="129"/>
      <c r="N143" s="129"/>
      <c r="O143" s="129"/>
      <c r="P143" s="129"/>
      <c r="Q143" s="129"/>
      <c r="R143" s="129"/>
    </row>
    <row r="144" spans="1:18" ht="13.9" x14ac:dyDescent="0.4">
      <c r="A144" s="2"/>
      <c r="B144" s="204"/>
      <c r="C144" s="2"/>
      <c r="D144" s="246" t="s">
        <v>177</v>
      </c>
      <c r="E144" s="246"/>
      <c r="F144" s="246"/>
      <c r="G144" s="246"/>
      <c r="H144" s="246"/>
      <c r="I144" s="246"/>
      <c r="J144" s="246"/>
      <c r="K144" s="246"/>
      <c r="L144" s="220"/>
      <c r="M144" s="129"/>
      <c r="N144" s="129"/>
      <c r="O144" s="129"/>
      <c r="P144" s="129"/>
      <c r="Q144" s="129"/>
      <c r="R144" s="129"/>
    </row>
    <row r="145" spans="1:13" ht="12" customHeight="1" thickBot="1" x14ac:dyDescent="0.4">
      <c r="A145" s="2"/>
      <c r="B145" s="205"/>
      <c r="C145" s="200"/>
      <c r="D145" s="200"/>
      <c r="E145" s="200"/>
      <c r="F145" s="200"/>
      <c r="G145" s="200"/>
      <c r="H145" s="200"/>
      <c r="I145" s="200"/>
      <c r="J145" s="200"/>
      <c r="K145" s="200"/>
      <c r="L145" s="201"/>
      <c r="M145" s="2"/>
    </row>
    <row r="146" spans="1:13" x14ac:dyDescent="0.35">
      <c r="B146" s="25"/>
      <c r="C146" s="5"/>
      <c r="D146" s="5"/>
      <c r="E146" s="5"/>
      <c r="F146" s="5"/>
      <c r="G146" s="6"/>
      <c r="H146" s="129"/>
    </row>
    <row r="147" spans="1:13" x14ac:dyDescent="0.35">
      <c r="B147" s="5"/>
      <c r="C147" s="5"/>
      <c r="D147" s="5"/>
      <c r="E147" s="5"/>
      <c r="F147" s="5"/>
      <c r="G147" s="6"/>
      <c r="H147" s="129"/>
    </row>
    <row r="148" spans="1:13" x14ac:dyDescent="0.35">
      <c r="B148" s="5"/>
      <c r="C148" s="5"/>
      <c r="D148" s="5"/>
      <c r="E148" s="5"/>
      <c r="F148" s="5"/>
      <c r="G148" s="6"/>
      <c r="H148" s="129"/>
    </row>
    <row r="149" spans="1:13" x14ac:dyDescent="0.35">
      <c r="B149" s="5"/>
      <c r="C149" s="5"/>
      <c r="D149" s="5"/>
      <c r="E149" s="5"/>
      <c r="F149" s="5"/>
      <c r="G149" s="6"/>
      <c r="H149" s="129"/>
    </row>
    <row r="150" spans="1:13" x14ac:dyDescent="0.35">
      <c r="B150" s="5"/>
      <c r="C150" s="5"/>
      <c r="D150" s="5"/>
      <c r="E150" s="5"/>
      <c r="F150" s="5"/>
      <c r="G150" s="6"/>
    </row>
    <row r="151" spans="1:13" x14ac:dyDescent="0.35">
      <c r="B151" s="5"/>
      <c r="C151" s="5"/>
      <c r="D151" s="5"/>
      <c r="E151" s="5"/>
      <c r="F151" s="5"/>
      <c r="G151" s="6"/>
    </row>
    <row r="152" spans="1:13" x14ac:dyDescent="0.35">
      <c r="B152" s="171"/>
      <c r="C152" s="5"/>
      <c r="D152" s="5"/>
      <c r="E152" s="5"/>
      <c r="F152" s="5"/>
      <c r="G152" s="6"/>
    </row>
    <row r="153" spans="1:13" x14ac:dyDescent="0.35">
      <c r="B153" s="5"/>
      <c r="C153" s="5"/>
      <c r="D153" s="5"/>
      <c r="E153" s="5"/>
      <c r="F153" s="5"/>
      <c r="G153" s="6"/>
    </row>
    <row r="154" spans="1:13" x14ac:dyDescent="0.35">
      <c r="B154" s="5"/>
      <c r="C154" s="5"/>
      <c r="D154" s="5"/>
      <c r="E154" s="5"/>
      <c r="F154" s="5"/>
      <c r="G154" s="6"/>
      <c r="H154" s="129"/>
    </row>
    <row r="155" spans="1:13" x14ac:dyDescent="0.35">
      <c r="B155" s="5"/>
      <c r="C155" s="5"/>
      <c r="D155" s="5"/>
      <c r="E155" s="5"/>
      <c r="F155" s="5"/>
      <c r="G155" s="6"/>
      <c r="H155" s="129"/>
    </row>
    <row r="156" spans="1:13" ht="13.9" x14ac:dyDescent="0.4">
      <c r="B156" s="159"/>
      <c r="C156" s="9" t="str">
        <f>IF(B156="","",IF(AND(B156&lt;=#REF!+0.000393,B156&gt;=#REF!),"Richtig","Falsch!!"))</f>
        <v/>
      </c>
      <c r="D156" s="28"/>
      <c r="E156" s="5"/>
      <c r="F156" s="5"/>
      <c r="G156" s="6"/>
      <c r="H156" s="129"/>
    </row>
    <row r="157" spans="1:13" x14ac:dyDescent="0.35">
      <c r="B157" s="5"/>
      <c r="C157" s="5"/>
      <c r="D157" s="5"/>
      <c r="E157" s="5"/>
      <c r="F157" s="5"/>
      <c r="G157" s="6"/>
      <c r="H157" s="129"/>
    </row>
    <row r="158" spans="1:13" x14ac:dyDescent="0.35">
      <c r="B158" s="173"/>
      <c r="C158" s="173"/>
      <c r="D158" s="173"/>
      <c r="E158" s="173"/>
      <c r="F158" s="5"/>
      <c r="G158" s="6"/>
      <c r="H158" s="129"/>
    </row>
    <row r="159" spans="1:13" x14ac:dyDescent="0.35">
      <c r="B159" s="28"/>
      <c r="C159" s="28"/>
      <c r="D159" s="28"/>
      <c r="E159" s="28"/>
      <c r="F159" s="5"/>
      <c r="G159" s="129"/>
      <c r="H159" s="129"/>
    </row>
    <row r="160" spans="1:13" ht="13.9" x14ac:dyDescent="0.4">
      <c r="B160" s="28"/>
      <c r="C160" s="9" t="str">
        <f>IF(B160="","",IF(AND(B160&lt;=#REF!+0.0051,B160&gt;=#REF!),"Richtig","Falsch!!"))</f>
        <v/>
      </c>
      <c r="D160" s="28"/>
      <c r="E160" s="5"/>
      <c r="F160" s="5"/>
      <c r="G160" s="129"/>
      <c r="H160" s="129"/>
    </row>
    <row r="161" spans="1:15" x14ac:dyDescent="0.35">
      <c r="B161" s="28"/>
      <c r="C161" s="5"/>
      <c r="D161" s="5"/>
      <c r="E161" s="5"/>
      <c r="F161" s="5"/>
    </row>
    <row r="162" spans="1:15" x14ac:dyDescent="0.35">
      <c r="A162" s="2"/>
      <c r="B162" s="2"/>
      <c r="C162" s="2"/>
      <c r="D162" s="2"/>
      <c r="E162" s="2"/>
      <c r="F162" s="2"/>
      <c r="G162" s="2"/>
      <c r="H162" s="2"/>
      <c r="I162" s="2"/>
      <c r="J162" s="5"/>
      <c r="K162" s="129"/>
      <c r="L162" s="129"/>
      <c r="M162" s="129"/>
      <c r="N162" s="129"/>
      <c r="O162" s="129"/>
    </row>
    <row r="163" spans="1:15" x14ac:dyDescent="0.35">
      <c r="A163" s="2"/>
      <c r="B163" s="2"/>
      <c r="C163" s="2"/>
      <c r="D163" s="2"/>
      <c r="E163" s="2"/>
      <c r="F163" s="2"/>
      <c r="G163" s="2"/>
      <c r="H163" s="2"/>
      <c r="I163" s="133"/>
      <c r="J163" s="129"/>
      <c r="K163" s="129"/>
      <c r="L163" s="129"/>
      <c r="M163" s="129"/>
      <c r="N163" s="129"/>
      <c r="O163" s="129"/>
    </row>
  </sheetData>
  <mergeCells count="7">
    <mergeCell ref="D144:K144"/>
    <mergeCell ref="D9:K9"/>
    <mergeCell ref="G118:H118"/>
    <mergeCell ref="F135:G135"/>
    <mergeCell ref="F137:G137"/>
    <mergeCell ref="F139:G139"/>
    <mergeCell ref="D142:K142"/>
  </mergeCells>
  <conditionalFormatting sqref="C156 C160 F76">
    <cfRule type="cellIs" dxfId="1" priority="1" stopIfTrue="1" operator="equal">
      <formula>"Richtig"</formula>
    </cfRule>
    <cfRule type="cellIs" dxfId="0" priority="2" stopIfTrue="1" operator="equal">
      <formula>"Falsch!!"</formula>
    </cfRule>
  </conditionalFormatting>
  <dataValidations count="5">
    <dataValidation type="list" allowBlank="1" showInputMessage="1" showErrorMessage="1" sqref="D62" xr:uid="{00000000-0002-0000-0400-000000000000}">
      <formula1>Auswahl1</formula1>
    </dataValidation>
    <dataValidation type="list" allowBlank="1" showInputMessage="1" showErrorMessage="1" sqref="D66 D71" xr:uid="{00000000-0002-0000-0400-000001000000}">
      <formula1>Auswahl2</formula1>
    </dataValidation>
    <dataValidation type="list" allowBlank="1" showInputMessage="1" showErrorMessage="1" sqref="F114 F116" xr:uid="{00000000-0002-0000-0400-000002000000}">
      <formula1>Auswahl3</formula1>
    </dataValidation>
    <dataValidation type="list" allowBlank="1" showInputMessage="1" showErrorMessage="1" sqref="J114 J116" xr:uid="{00000000-0002-0000-0400-000003000000}">
      <formula1>Auswahl4</formula1>
    </dataValidation>
    <dataValidation type="list" allowBlank="1" showInputMessage="1" showErrorMessage="1" sqref="G118 F139:G139 F137:G137 F135:G135" xr:uid="{00000000-0002-0000-0400-000004000000}">
      <formula1>Auswahl5</formula1>
    </dataValidation>
  </dataValidations>
  <pageMargins left="0.70866141732283472" right="0.70866141732283472" top="0.74803149606299213" bottom="1.3385826771653544" header="0.31496062992125984" footer="0.31496062992125984"/>
  <pageSetup paperSize="9" scale="53" fitToHeight="2" orientation="portrait" r:id="rId1"/>
  <headerFooter>
    <oddFooter>&amp;L&amp;F: &amp;A&amp;R&amp;P/&amp;N</oddFooter>
  </headerFooter>
  <drawing r:id="rId2"/>
  <legacyDrawing r:id="rId3"/>
  <oleObjects>
    <mc:AlternateContent xmlns:mc="http://schemas.openxmlformats.org/markup-compatibility/2006">
      <mc:Choice Requires="x14">
        <oleObject progId="Equation.3" shapeId="50177" r:id="rId4">
          <objectPr defaultSize="0" autoPict="0" r:id="rId5">
            <anchor moveWithCells="1" sizeWithCells="1">
              <from>
                <xdr:col>0</xdr:col>
                <xdr:colOff>47625</xdr:colOff>
                <xdr:row>17</xdr:row>
                <xdr:rowOff>38100</xdr:rowOff>
              </from>
              <to>
                <xdr:col>0</xdr:col>
                <xdr:colOff>47625</xdr:colOff>
                <xdr:row>17</xdr:row>
                <xdr:rowOff>57150</xdr:rowOff>
              </to>
            </anchor>
          </objectPr>
        </oleObject>
      </mc:Choice>
      <mc:Fallback>
        <oleObject progId="Equation.3" shapeId="50177"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392"/>
  <sheetViews>
    <sheetView zoomScaleNormal="100" workbookViewId="0"/>
  </sheetViews>
  <sheetFormatPr baseColWidth="10" defaultColWidth="8.86328125" defaultRowHeight="12.75" x14ac:dyDescent="0.35"/>
  <sheetData>
    <row r="1" s="48" customFormat="1" x14ac:dyDescent="0.35"/>
    <row r="2" s="48" customFormat="1" x14ac:dyDescent="0.35"/>
    <row r="3" s="48" customFormat="1" x14ac:dyDescent="0.35"/>
    <row r="4" s="48" customFormat="1" x14ac:dyDescent="0.35"/>
    <row r="5" s="48" customFormat="1" x14ac:dyDescent="0.35"/>
    <row r="6" s="48" customFormat="1" x14ac:dyDescent="0.35"/>
    <row r="7" s="48" customFormat="1" x14ac:dyDescent="0.35"/>
    <row r="8" s="48" customFormat="1" x14ac:dyDescent="0.35"/>
    <row r="9" s="48" customFormat="1" x14ac:dyDescent="0.35"/>
    <row r="10" s="48" customFormat="1" x14ac:dyDescent="0.35"/>
    <row r="11" s="48" customFormat="1" x14ac:dyDescent="0.35"/>
    <row r="12" s="48" customFormat="1" x14ac:dyDescent="0.35"/>
    <row r="13" s="48" customFormat="1" x14ac:dyDescent="0.35"/>
    <row r="14" s="48" customFormat="1" x14ac:dyDescent="0.35"/>
    <row r="15" s="48" customFormat="1" x14ac:dyDescent="0.35"/>
    <row r="16" s="48" customFormat="1" x14ac:dyDescent="0.35"/>
    <row r="17" s="48" customFormat="1" x14ac:dyDescent="0.35"/>
    <row r="18" s="48" customFormat="1" x14ac:dyDescent="0.35"/>
    <row r="19" s="48" customFormat="1" x14ac:dyDescent="0.35"/>
    <row r="20" s="48" customFormat="1" x14ac:dyDescent="0.35"/>
    <row r="21" s="48" customFormat="1" x14ac:dyDescent="0.35"/>
    <row r="22" s="48" customFormat="1" x14ac:dyDescent="0.35"/>
    <row r="23" s="48" customFormat="1" x14ac:dyDescent="0.35"/>
    <row r="24" s="48" customFormat="1" x14ac:dyDescent="0.35"/>
    <row r="25" s="48" customFormat="1" x14ac:dyDescent="0.35"/>
    <row r="26" s="48" customFormat="1" x14ac:dyDescent="0.35"/>
    <row r="27" s="48" customFormat="1" x14ac:dyDescent="0.35"/>
    <row r="28" s="48" customFormat="1" x14ac:dyDescent="0.35"/>
    <row r="29" s="48" customFormat="1" x14ac:dyDescent="0.35"/>
    <row r="30" s="48" customFormat="1" x14ac:dyDescent="0.35"/>
    <row r="31" s="48" customFormat="1" x14ac:dyDescent="0.35"/>
    <row r="32" s="48" customFormat="1" x14ac:dyDescent="0.35"/>
    <row r="33" s="48" customFormat="1" x14ac:dyDescent="0.35"/>
    <row r="34" s="48" customFormat="1" x14ac:dyDescent="0.35"/>
    <row r="35" s="48" customFormat="1" x14ac:dyDescent="0.35"/>
    <row r="36" s="48" customFormat="1" x14ac:dyDescent="0.35"/>
    <row r="37" s="48" customFormat="1" x14ac:dyDescent="0.35"/>
    <row r="38" s="48" customFormat="1" x14ac:dyDescent="0.35"/>
    <row r="39" s="48" customFormat="1" x14ac:dyDescent="0.35"/>
    <row r="40" s="48" customFormat="1" x14ac:dyDescent="0.35"/>
    <row r="41" s="48" customFormat="1" x14ac:dyDescent="0.35"/>
    <row r="42" s="48" customFormat="1" x14ac:dyDescent="0.35"/>
    <row r="43" s="48" customFormat="1" x14ac:dyDescent="0.35"/>
    <row r="44" s="48" customFormat="1" x14ac:dyDescent="0.35"/>
    <row r="45" s="48" customFormat="1" x14ac:dyDescent="0.35"/>
    <row r="46" s="48" customFormat="1" x14ac:dyDescent="0.35"/>
    <row r="47" s="48" customFormat="1" x14ac:dyDescent="0.35"/>
    <row r="48" s="48" customFormat="1" x14ac:dyDescent="0.35"/>
    <row r="49" s="48" customFormat="1" x14ac:dyDescent="0.35"/>
    <row r="50" s="48" customFormat="1" x14ac:dyDescent="0.35"/>
    <row r="51" s="48" customFormat="1" x14ac:dyDescent="0.35"/>
    <row r="52" s="48" customFormat="1" x14ac:dyDescent="0.35"/>
    <row r="53" s="48" customFormat="1" x14ac:dyDescent="0.35"/>
    <row r="54" s="48" customFormat="1" x14ac:dyDescent="0.35"/>
    <row r="55" s="48" customFormat="1" x14ac:dyDescent="0.35"/>
    <row r="56" s="48" customFormat="1" x14ac:dyDescent="0.35"/>
    <row r="57" s="48" customFormat="1" x14ac:dyDescent="0.35"/>
    <row r="58" s="48" customFormat="1" x14ac:dyDescent="0.35"/>
    <row r="59" s="48" customFormat="1" x14ac:dyDescent="0.35"/>
    <row r="60" s="48" customFormat="1" x14ac:dyDescent="0.35"/>
    <row r="61" s="48" customFormat="1" x14ac:dyDescent="0.35"/>
    <row r="62" s="48" customFormat="1" x14ac:dyDescent="0.35"/>
    <row r="63" s="48" customFormat="1" x14ac:dyDescent="0.35"/>
    <row r="64" s="48" customFormat="1" x14ac:dyDescent="0.35"/>
    <row r="65" s="48" customFormat="1" x14ac:dyDescent="0.35"/>
    <row r="66" s="48" customFormat="1" x14ac:dyDescent="0.35"/>
    <row r="67" s="48" customFormat="1" x14ac:dyDescent="0.35"/>
    <row r="68" s="48" customFormat="1" x14ac:dyDescent="0.35"/>
    <row r="69" s="48" customFormat="1" x14ac:dyDescent="0.35"/>
    <row r="70" s="48" customFormat="1" x14ac:dyDescent="0.35"/>
    <row r="71" s="48" customFormat="1" x14ac:dyDescent="0.35"/>
    <row r="72" s="48" customFormat="1" x14ac:dyDescent="0.35"/>
    <row r="73" s="48" customFormat="1" x14ac:dyDescent="0.35"/>
    <row r="74" s="48" customFormat="1" x14ac:dyDescent="0.35"/>
    <row r="75" s="48" customFormat="1" x14ac:dyDescent="0.35"/>
    <row r="76" s="48" customFormat="1" x14ac:dyDescent="0.35"/>
    <row r="77" s="48" customFormat="1" x14ac:dyDescent="0.35"/>
    <row r="78" s="48" customFormat="1" x14ac:dyDescent="0.35"/>
    <row r="79" s="48" customFormat="1" x14ac:dyDescent="0.35"/>
    <row r="80" s="48" customFormat="1" x14ac:dyDescent="0.35"/>
    <row r="81" s="48" customFormat="1" x14ac:dyDescent="0.35"/>
    <row r="82" s="48" customFormat="1" x14ac:dyDescent="0.35"/>
    <row r="83" s="48" customFormat="1" x14ac:dyDescent="0.35"/>
    <row r="84" s="48" customFormat="1" x14ac:dyDescent="0.35"/>
    <row r="85" s="48" customFormat="1" x14ac:dyDescent="0.35"/>
    <row r="86" s="48" customFormat="1" x14ac:dyDescent="0.35"/>
    <row r="87" s="48" customFormat="1" x14ac:dyDescent="0.35"/>
    <row r="88" s="48" customFormat="1" x14ac:dyDescent="0.35"/>
    <row r="89" s="48" customFormat="1" x14ac:dyDescent="0.35"/>
    <row r="90" s="48" customFormat="1" x14ac:dyDescent="0.35"/>
    <row r="91" s="48" customFormat="1" x14ac:dyDescent="0.35"/>
    <row r="92" s="48" customFormat="1" x14ac:dyDescent="0.35"/>
    <row r="93" s="48" customFormat="1" x14ac:dyDescent="0.35"/>
    <row r="94" s="48" customFormat="1" x14ac:dyDescent="0.35"/>
    <row r="95" s="48" customFormat="1" x14ac:dyDescent="0.35"/>
    <row r="96" s="48" customFormat="1" x14ac:dyDescent="0.35"/>
    <row r="97" s="48" customFormat="1" x14ac:dyDescent="0.35"/>
    <row r="98" s="48" customFormat="1" x14ac:dyDescent="0.35"/>
    <row r="99" s="48" customFormat="1" x14ac:dyDescent="0.35"/>
    <row r="100" s="48" customFormat="1" x14ac:dyDescent="0.35"/>
    <row r="101" s="48" customFormat="1" x14ac:dyDescent="0.35"/>
    <row r="102" s="48" customFormat="1" x14ac:dyDescent="0.35"/>
    <row r="103" s="48" customFormat="1" x14ac:dyDescent="0.35"/>
    <row r="104" s="48" customFormat="1" x14ac:dyDescent="0.35"/>
    <row r="105" s="48" customFormat="1" x14ac:dyDescent="0.35"/>
    <row r="106" s="48" customFormat="1" x14ac:dyDescent="0.35"/>
    <row r="107" s="48" customFormat="1" x14ac:dyDescent="0.35"/>
    <row r="108" s="48" customFormat="1" x14ac:dyDescent="0.35"/>
    <row r="109" s="48" customFormat="1" x14ac:dyDescent="0.35"/>
    <row r="110" s="48" customFormat="1" x14ac:dyDescent="0.35"/>
    <row r="111" s="48" customFormat="1" x14ac:dyDescent="0.35"/>
    <row r="112" s="48" customFormat="1" x14ac:dyDescent="0.35"/>
    <row r="113" s="48" customFormat="1" x14ac:dyDescent="0.35"/>
    <row r="114" s="48" customFormat="1" x14ac:dyDescent="0.35"/>
    <row r="115" s="48" customFormat="1" x14ac:dyDescent="0.35"/>
    <row r="116" s="48" customFormat="1" x14ac:dyDescent="0.35"/>
    <row r="117" s="48" customFormat="1" x14ac:dyDescent="0.35"/>
    <row r="118" s="48" customFormat="1" x14ac:dyDescent="0.35"/>
    <row r="119" s="48" customFormat="1" x14ac:dyDescent="0.35"/>
    <row r="120" s="48" customFormat="1" x14ac:dyDescent="0.35"/>
    <row r="121" s="48" customFormat="1" x14ac:dyDescent="0.35"/>
    <row r="122" s="48" customFormat="1" x14ac:dyDescent="0.35"/>
    <row r="123" s="48" customFormat="1" x14ac:dyDescent="0.35"/>
    <row r="124" s="48" customFormat="1" x14ac:dyDescent="0.35"/>
    <row r="125" s="48" customFormat="1" x14ac:dyDescent="0.35"/>
    <row r="126" s="48" customFormat="1" x14ac:dyDescent="0.35"/>
    <row r="127" s="48" customFormat="1" x14ac:dyDescent="0.35"/>
    <row r="128" s="48" customFormat="1" x14ac:dyDescent="0.35"/>
    <row r="129" s="48" customFormat="1" x14ac:dyDescent="0.35"/>
    <row r="130" s="48" customFormat="1" x14ac:dyDescent="0.35"/>
    <row r="131" s="48" customFormat="1" x14ac:dyDescent="0.35"/>
    <row r="132" s="48" customFormat="1" x14ac:dyDescent="0.35"/>
    <row r="133" s="48" customFormat="1" x14ac:dyDescent="0.35"/>
    <row r="134" s="48" customFormat="1" x14ac:dyDescent="0.35"/>
    <row r="135" s="48" customFormat="1" x14ac:dyDescent="0.35"/>
    <row r="136" s="48" customFormat="1" x14ac:dyDescent="0.35"/>
    <row r="137" s="48" customFormat="1" x14ac:dyDescent="0.35"/>
    <row r="138" s="48" customFormat="1" x14ac:dyDescent="0.35"/>
    <row r="139" s="48" customFormat="1" x14ac:dyDescent="0.35"/>
    <row r="140" s="48" customFormat="1" x14ac:dyDescent="0.35"/>
    <row r="141" s="48" customFormat="1" x14ac:dyDescent="0.35"/>
    <row r="142" s="48" customFormat="1" x14ac:dyDescent="0.35"/>
    <row r="143" s="48" customFormat="1" x14ac:dyDescent="0.35"/>
    <row r="144" s="48" customFormat="1" x14ac:dyDescent="0.35"/>
    <row r="145" s="48" customFormat="1" x14ac:dyDescent="0.35"/>
    <row r="146" s="48" customFormat="1" x14ac:dyDescent="0.35"/>
    <row r="147" s="48" customFormat="1" x14ac:dyDescent="0.35"/>
    <row r="148" s="48" customFormat="1" x14ac:dyDescent="0.35"/>
    <row r="149" s="48" customFormat="1" x14ac:dyDescent="0.35"/>
    <row r="150" s="48" customFormat="1" x14ac:dyDescent="0.35"/>
    <row r="151" s="48" customFormat="1" x14ac:dyDescent="0.35"/>
    <row r="152" s="48" customFormat="1" x14ac:dyDescent="0.35"/>
    <row r="153" s="48" customFormat="1" x14ac:dyDescent="0.35"/>
    <row r="154" s="48" customFormat="1" x14ac:dyDescent="0.35"/>
    <row r="155" s="48" customFormat="1" x14ac:dyDescent="0.35"/>
    <row r="156" s="48" customFormat="1" x14ac:dyDescent="0.35"/>
    <row r="157" s="48" customFormat="1" x14ac:dyDescent="0.35"/>
    <row r="158" s="48" customFormat="1" x14ac:dyDescent="0.35"/>
    <row r="159" s="48" customFormat="1" x14ac:dyDescent="0.35"/>
    <row r="160" s="48" customFormat="1" x14ac:dyDescent="0.35"/>
    <row r="161" s="48" customFormat="1" x14ac:dyDescent="0.35"/>
    <row r="162" s="48" customFormat="1" x14ac:dyDescent="0.35"/>
    <row r="163" s="48" customFormat="1" x14ac:dyDescent="0.35"/>
    <row r="164" s="48" customFormat="1" x14ac:dyDescent="0.35"/>
    <row r="165" s="48" customFormat="1" x14ac:dyDescent="0.35"/>
    <row r="166" s="48" customFormat="1" x14ac:dyDescent="0.35"/>
    <row r="167" s="48" customFormat="1" x14ac:dyDescent="0.35"/>
    <row r="168" s="48" customFormat="1" x14ac:dyDescent="0.35"/>
    <row r="169" s="48" customFormat="1" x14ac:dyDescent="0.35"/>
    <row r="170" s="48" customFormat="1" x14ac:dyDescent="0.35"/>
    <row r="171" s="48" customFormat="1" x14ac:dyDescent="0.35"/>
    <row r="172" s="48" customFormat="1" x14ac:dyDescent="0.35"/>
    <row r="173" s="48" customFormat="1" x14ac:dyDescent="0.35"/>
    <row r="174" s="48" customFormat="1" x14ac:dyDescent="0.35"/>
    <row r="175" s="48" customFormat="1" x14ac:dyDescent="0.35"/>
    <row r="176" s="48" customFormat="1" x14ac:dyDescent="0.35"/>
    <row r="177" s="48" customFormat="1" x14ac:dyDescent="0.35"/>
    <row r="178" s="48" customFormat="1" x14ac:dyDescent="0.35"/>
    <row r="179" s="48" customFormat="1" x14ac:dyDescent="0.35"/>
    <row r="180" s="48" customFormat="1" x14ac:dyDescent="0.35"/>
    <row r="181" s="48" customFormat="1" x14ac:dyDescent="0.35"/>
    <row r="182" s="48" customFormat="1" x14ac:dyDescent="0.35"/>
    <row r="183" s="48" customFormat="1" x14ac:dyDescent="0.35"/>
    <row r="184" s="48" customFormat="1" x14ac:dyDescent="0.35"/>
    <row r="185" s="48" customFormat="1" x14ac:dyDescent="0.35"/>
    <row r="186" s="48" customFormat="1" x14ac:dyDescent="0.35"/>
    <row r="187" s="48" customFormat="1" x14ac:dyDescent="0.35"/>
    <row r="188" s="48" customFormat="1" x14ac:dyDescent="0.35"/>
    <row r="189" s="48" customFormat="1" x14ac:dyDescent="0.35"/>
    <row r="190" s="48" customFormat="1" x14ac:dyDescent="0.35"/>
    <row r="191" s="48" customFormat="1" x14ac:dyDescent="0.35"/>
    <row r="192" s="48" customFormat="1" x14ac:dyDescent="0.35"/>
    <row r="193" s="48" customFormat="1" x14ac:dyDescent="0.35"/>
    <row r="194" s="48" customFormat="1" x14ac:dyDescent="0.35"/>
    <row r="195" s="48" customFormat="1" x14ac:dyDescent="0.35"/>
    <row r="196" s="48" customFormat="1" x14ac:dyDescent="0.35"/>
    <row r="197" s="48" customFormat="1" x14ac:dyDescent="0.35"/>
    <row r="198" s="48" customFormat="1" x14ac:dyDescent="0.35"/>
    <row r="199" s="48" customFormat="1" x14ac:dyDescent="0.35"/>
    <row r="200" s="48" customFormat="1" x14ac:dyDescent="0.35"/>
    <row r="201" s="48" customFormat="1" x14ac:dyDescent="0.35"/>
    <row r="202" s="48" customFormat="1" x14ac:dyDescent="0.35"/>
    <row r="203" s="48" customFormat="1" x14ac:dyDescent="0.35"/>
    <row r="204" s="48" customFormat="1" x14ac:dyDescent="0.35"/>
    <row r="205" s="48" customFormat="1" x14ac:dyDescent="0.35"/>
    <row r="206" s="48" customFormat="1" x14ac:dyDescent="0.35"/>
    <row r="207" s="48" customFormat="1" x14ac:dyDescent="0.35"/>
    <row r="208" s="48" customFormat="1" x14ac:dyDescent="0.35"/>
    <row r="209" s="48" customFormat="1" x14ac:dyDescent="0.35"/>
    <row r="210" s="48" customFormat="1" x14ac:dyDescent="0.35"/>
    <row r="211" s="48" customFormat="1" x14ac:dyDescent="0.35"/>
    <row r="212" s="48" customFormat="1" x14ac:dyDescent="0.35"/>
    <row r="213" s="48" customFormat="1" x14ac:dyDescent="0.35"/>
    <row r="214" s="48" customFormat="1" x14ac:dyDescent="0.35"/>
    <row r="215" s="48" customFormat="1" x14ac:dyDescent="0.35"/>
    <row r="216" s="48" customFormat="1" x14ac:dyDescent="0.35"/>
    <row r="217" s="48" customFormat="1" x14ac:dyDescent="0.35"/>
    <row r="218" s="48" customFormat="1" x14ac:dyDescent="0.35"/>
    <row r="219" s="48" customFormat="1" x14ac:dyDescent="0.35"/>
    <row r="220" s="48" customFormat="1" x14ac:dyDescent="0.35"/>
    <row r="221" s="48" customFormat="1" x14ac:dyDescent="0.35"/>
    <row r="222" s="48" customFormat="1" x14ac:dyDescent="0.35"/>
    <row r="223" s="48" customFormat="1" x14ac:dyDescent="0.35"/>
    <row r="224" s="48" customFormat="1" x14ac:dyDescent="0.35"/>
    <row r="225" s="48" customFormat="1" x14ac:dyDescent="0.35"/>
    <row r="226" s="48" customFormat="1" x14ac:dyDescent="0.35"/>
    <row r="227" s="48" customFormat="1" x14ac:dyDescent="0.35"/>
    <row r="228" s="48" customFormat="1" x14ac:dyDescent="0.35"/>
    <row r="229" s="48" customFormat="1" x14ac:dyDescent="0.35"/>
    <row r="230" s="48" customFormat="1" x14ac:dyDescent="0.35"/>
    <row r="231" s="48" customFormat="1" x14ac:dyDescent="0.35"/>
    <row r="232" s="48" customFormat="1" x14ac:dyDescent="0.35"/>
    <row r="233" s="48" customFormat="1" x14ac:dyDescent="0.35"/>
    <row r="234" s="48" customFormat="1" x14ac:dyDescent="0.35"/>
    <row r="235" s="48" customFormat="1" x14ac:dyDescent="0.35"/>
    <row r="236" s="48" customFormat="1" x14ac:dyDescent="0.35"/>
    <row r="237" s="48" customFormat="1" x14ac:dyDescent="0.35"/>
    <row r="238" s="48" customFormat="1" x14ac:dyDescent="0.35"/>
    <row r="239" s="48" customFormat="1" x14ac:dyDescent="0.35"/>
    <row r="240" s="48" customFormat="1" x14ac:dyDescent="0.35"/>
    <row r="241" s="48" customFormat="1" x14ac:dyDescent="0.35"/>
    <row r="242" s="48" customFormat="1" x14ac:dyDescent="0.35"/>
    <row r="243" s="48" customFormat="1" x14ac:dyDescent="0.35"/>
    <row r="244" s="48" customFormat="1" x14ac:dyDescent="0.35"/>
    <row r="245" s="48" customFormat="1" x14ac:dyDescent="0.35"/>
    <row r="246" s="48" customFormat="1" x14ac:dyDescent="0.35"/>
    <row r="247" s="48" customFormat="1" x14ac:dyDescent="0.35"/>
    <row r="248" s="48" customFormat="1" x14ac:dyDescent="0.35"/>
    <row r="249" s="48" customFormat="1" x14ac:dyDescent="0.35"/>
    <row r="250" s="48" customFormat="1" x14ac:dyDescent="0.35"/>
    <row r="251" s="48" customFormat="1" x14ac:dyDescent="0.35"/>
    <row r="252" s="48" customFormat="1" x14ac:dyDescent="0.35"/>
    <row r="253" s="48" customFormat="1" x14ac:dyDescent="0.35"/>
    <row r="254" s="48" customFormat="1" x14ac:dyDescent="0.35"/>
    <row r="255" s="48" customFormat="1" x14ac:dyDescent="0.35"/>
    <row r="256" s="48" customFormat="1" x14ac:dyDescent="0.35"/>
    <row r="257" s="48" customFormat="1" x14ac:dyDescent="0.35"/>
    <row r="258" s="48" customFormat="1" x14ac:dyDescent="0.35"/>
    <row r="259" s="48" customFormat="1" x14ac:dyDescent="0.35"/>
    <row r="260" s="48" customFormat="1" x14ac:dyDescent="0.35"/>
    <row r="261" s="48" customFormat="1" x14ac:dyDescent="0.35"/>
    <row r="262" s="48" customFormat="1" x14ac:dyDescent="0.35"/>
    <row r="263" s="48" customFormat="1" x14ac:dyDescent="0.35"/>
    <row r="264" s="48" customFormat="1" x14ac:dyDescent="0.35"/>
    <row r="265" s="48" customFormat="1" x14ac:dyDescent="0.35"/>
    <row r="266" s="48" customFormat="1" x14ac:dyDescent="0.35"/>
    <row r="267" s="48" customFormat="1" x14ac:dyDescent="0.35"/>
    <row r="268" s="48" customFormat="1" x14ac:dyDescent="0.35"/>
    <row r="269" s="48" customFormat="1" x14ac:dyDescent="0.35"/>
    <row r="270" s="48" customFormat="1" x14ac:dyDescent="0.35"/>
    <row r="271" s="48" customFormat="1" x14ac:dyDescent="0.35"/>
    <row r="272" s="48" customFormat="1" x14ac:dyDescent="0.35"/>
    <row r="273" s="48" customFormat="1" x14ac:dyDescent="0.35"/>
    <row r="274" s="48" customFormat="1" x14ac:dyDescent="0.35"/>
    <row r="275" s="48" customFormat="1" x14ac:dyDescent="0.35"/>
    <row r="276" s="48" customFormat="1" x14ac:dyDescent="0.35"/>
    <row r="277" s="48" customFormat="1" x14ac:dyDescent="0.35"/>
    <row r="278" s="48" customFormat="1" x14ac:dyDescent="0.35"/>
    <row r="279" s="48" customFormat="1" x14ac:dyDescent="0.35"/>
    <row r="280" s="48" customFormat="1" x14ac:dyDescent="0.35"/>
    <row r="281" s="48" customFormat="1" x14ac:dyDescent="0.35"/>
    <row r="282" s="48" customFormat="1" x14ac:dyDescent="0.35"/>
    <row r="283" s="48" customFormat="1" x14ac:dyDescent="0.35"/>
    <row r="284" s="48" customFormat="1" x14ac:dyDescent="0.35"/>
    <row r="285" s="48" customFormat="1" x14ac:dyDescent="0.35"/>
    <row r="286" s="48" customFormat="1" x14ac:dyDescent="0.35"/>
    <row r="287" s="48" customFormat="1" x14ac:dyDescent="0.35"/>
    <row r="288" s="48" customFormat="1" x14ac:dyDescent="0.35"/>
    <row r="289" s="48" customFormat="1" x14ac:dyDescent="0.35"/>
    <row r="290" s="48" customFormat="1" x14ac:dyDescent="0.35"/>
    <row r="291" s="48" customFormat="1" x14ac:dyDescent="0.35"/>
    <row r="292" s="48" customFormat="1" x14ac:dyDescent="0.35"/>
    <row r="293" s="48" customFormat="1" x14ac:dyDescent="0.35"/>
    <row r="294" s="48" customFormat="1" x14ac:dyDescent="0.35"/>
    <row r="295" s="48" customFormat="1" x14ac:dyDescent="0.35"/>
    <row r="296" s="48" customFormat="1" x14ac:dyDescent="0.35"/>
    <row r="297" s="48" customFormat="1" x14ac:dyDescent="0.35"/>
    <row r="298" s="48" customFormat="1" x14ac:dyDescent="0.35"/>
    <row r="299" s="48" customFormat="1" x14ac:dyDescent="0.35"/>
    <row r="300" s="48" customFormat="1" x14ac:dyDescent="0.35"/>
    <row r="301" s="48" customFormat="1" x14ac:dyDescent="0.35"/>
    <row r="302" s="48" customFormat="1" x14ac:dyDescent="0.35"/>
    <row r="303" s="48" customFormat="1" x14ac:dyDescent="0.35"/>
    <row r="304" s="48" customFormat="1" x14ac:dyDescent="0.35"/>
    <row r="305" s="48" customFormat="1" x14ac:dyDescent="0.35"/>
    <row r="306" s="48" customFormat="1" x14ac:dyDescent="0.35"/>
    <row r="307" s="48" customFormat="1" x14ac:dyDescent="0.35"/>
    <row r="308" s="48" customFormat="1" x14ac:dyDescent="0.35"/>
    <row r="309" s="48" customFormat="1" x14ac:dyDescent="0.35"/>
    <row r="310" s="48" customFormat="1" x14ac:dyDescent="0.35"/>
    <row r="311" s="48" customFormat="1" x14ac:dyDescent="0.35"/>
    <row r="312" s="48" customFormat="1" x14ac:dyDescent="0.35"/>
    <row r="313" s="48" customFormat="1" x14ac:dyDescent="0.35"/>
    <row r="314" s="48" customFormat="1" x14ac:dyDescent="0.35"/>
    <row r="315" s="48" customFormat="1" x14ac:dyDescent="0.35"/>
    <row r="316" s="48" customFormat="1" x14ac:dyDescent="0.35"/>
    <row r="317" s="48" customFormat="1" x14ac:dyDescent="0.35"/>
    <row r="318" s="48" customFormat="1" x14ac:dyDescent="0.35"/>
    <row r="319" s="48" customFormat="1" x14ac:dyDescent="0.35"/>
    <row r="320" s="48" customFormat="1" x14ac:dyDescent="0.35"/>
    <row r="321" s="48" customFormat="1" x14ac:dyDescent="0.35"/>
    <row r="322" s="48" customFormat="1" x14ac:dyDescent="0.35"/>
    <row r="323" s="48" customFormat="1" x14ac:dyDescent="0.35"/>
    <row r="324" s="48" customFormat="1" x14ac:dyDescent="0.35"/>
    <row r="325" s="48" customFormat="1" x14ac:dyDescent="0.35"/>
    <row r="326" s="48" customFormat="1" x14ac:dyDescent="0.35"/>
    <row r="327" s="48" customFormat="1" x14ac:dyDescent="0.35"/>
    <row r="328" s="48" customFormat="1" x14ac:dyDescent="0.35"/>
    <row r="329" s="48" customFormat="1" x14ac:dyDescent="0.35"/>
    <row r="330" s="48" customFormat="1" x14ac:dyDescent="0.35"/>
    <row r="331" s="48" customFormat="1" x14ac:dyDescent="0.35"/>
    <row r="332" s="48" customFormat="1" x14ac:dyDescent="0.35"/>
    <row r="333" s="48" customFormat="1" x14ac:dyDescent="0.35"/>
    <row r="334" s="48" customFormat="1" x14ac:dyDescent="0.35"/>
    <row r="335" s="48" customFormat="1" x14ac:dyDescent="0.35"/>
    <row r="336" s="48" customFormat="1" x14ac:dyDescent="0.35"/>
    <row r="337" s="48" customFormat="1" x14ac:dyDescent="0.35"/>
    <row r="338" s="48" customFormat="1" x14ac:dyDescent="0.35"/>
    <row r="339" s="48" customFormat="1" x14ac:dyDescent="0.35"/>
    <row r="340" s="48" customFormat="1" x14ac:dyDescent="0.35"/>
    <row r="341" s="48" customFormat="1" x14ac:dyDescent="0.35"/>
    <row r="342" s="48" customFormat="1" x14ac:dyDescent="0.35"/>
    <row r="343" s="48" customFormat="1" x14ac:dyDescent="0.35"/>
    <row r="344" s="48" customFormat="1" x14ac:dyDescent="0.35"/>
    <row r="345" s="48" customFormat="1" x14ac:dyDescent="0.35"/>
    <row r="346" s="48" customFormat="1" x14ac:dyDescent="0.35"/>
    <row r="347" s="48" customFormat="1" x14ac:dyDescent="0.35"/>
    <row r="348" s="48" customFormat="1" x14ac:dyDescent="0.35"/>
    <row r="349" s="48" customFormat="1" x14ac:dyDescent="0.35"/>
    <row r="350" s="48" customFormat="1" x14ac:dyDescent="0.35"/>
    <row r="351" s="48" customFormat="1" x14ac:dyDescent="0.35"/>
    <row r="352" s="48" customFormat="1" x14ac:dyDescent="0.35"/>
    <row r="353" s="48" customFormat="1" x14ac:dyDescent="0.35"/>
    <row r="354" s="48" customFormat="1" x14ac:dyDescent="0.35"/>
    <row r="355" s="48" customFormat="1" x14ac:dyDescent="0.35"/>
    <row r="356" s="48" customFormat="1" x14ac:dyDescent="0.35"/>
    <row r="357" s="48" customFormat="1" x14ac:dyDescent="0.35"/>
    <row r="358" s="48" customFormat="1" x14ac:dyDescent="0.35"/>
    <row r="359" s="48" customFormat="1" x14ac:dyDescent="0.35"/>
    <row r="360" s="48" customFormat="1" x14ac:dyDescent="0.35"/>
    <row r="361" s="48" customFormat="1" x14ac:dyDescent="0.35"/>
    <row r="362" s="48" customFormat="1" x14ac:dyDescent="0.35"/>
    <row r="363" s="48" customFormat="1" x14ac:dyDescent="0.35"/>
    <row r="364" s="48" customFormat="1" x14ac:dyDescent="0.35"/>
    <row r="365" s="48" customFormat="1" x14ac:dyDescent="0.35"/>
    <row r="366" s="48" customFormat="1" x14ac:dyDescent="0.35"/>
    <row r="367" s="48" customFormat="1" x14ac:dyDescent="0.35"/>
    <row r="368" s="48" customFormat="1" x14ac:dyDescent="0.35"/>
    <row r="369" s="48" customFormat="1" x14ac:dyDescent="0.35"/>
    <row r="370" s="48" customFormat="1" x14ac:dyDescent="0.35"/>
    <row r="371" s="48" customFormat="1" x14ac:dyDescent="0.35"/>
    <row r="372" s="48" customFormat="1" x14ac:dyDescent="0.35"/>
    <row r="373" s="48" customFormat="1" x14ac:dyDescent="0.35"/>
    <row r="374" s="48" customFormat="1" x14ac:dyDescent="0.35"/>
    <row r="375" s="48" customFormat="1" x14ac:dyDescent="0.35"/>
    <row r="376" s="48" customFormat="1" x14ac:dyDescent="0.35"/>
    <row r="377" s="48" customFormat="1" x14ac:dyDescent="0.35"/>
    <row r="378" s="48" customFormat="1" x14ac:dyDescent="0.35"/>
    <row r="379" s="48" customFormat="1" x14ac:dyDescent="0.35"/>
    <row r="380" s="48" customFormat="1" x14ac:dyDescent="0.35"/>
    <row r="381" s="48" customFormat="1" x14ac:dyDescent="0.35"/>
    <row r="382" s="48" customFormat="1" x14ac:dyDescent="0.35"/>
    <row r="383" s="48" customFormat="1" x14ac:dyDescent="0.35"/>
    <row r="384" s="48" customFormat="1" x14ac:dyDescent="0.35"/>
    <row r="385" s="48" customFormat="1" x14ac:dyDescent="0.35"/>
    <row r="386" s="48" customFormat="1" x14ac:dyDescent="0.35"/>
    <row r="387" s="48" customFormat="1" x14ac:dyDescent="0.35"/>
    <row r="388" s="48" customFormat="1" x14ac:dyDescent="0.35"/>
    <row r="389" s="48" customFormat="1" x14ac:dyDescent="0.35"/>
    <row r="390" s="48" customFormat="1" x14ac:dyDescent="0.35"/>
    <row r="391" s="48" customFormat="1" x14ac:dyDescent="0.35"/>
    <row r="392" s="48" customFormat="1" x14ac:dyDescent="0.35"/>
  </sheetData>
  <pageMargins left="0.70866141732283472" right="0.70866141732283472" top="0.74803149606299213" bottom="0.74803149606299213" header="0.31496062992125984" footer="0.31496062992125984"/>
  <pageSetup paperSize="9" scale="97" orientation="portrait" r:id="rId1"/>
  <headerFooter>
    <oddFooter>&amp;L&amp;F: &amp;A&amp;R&amp;P/&amp;N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15</vt:i4>
      </vt:variant>
    </vt:vector>
  </HeadingPairs>
  <TitlesOfParts>
    <vt:vector size="21" baseType="lpstr">
      <vt:lpstr>Einleitung</vt:lpstr>
      <vt:lpstr>Aufgabe 1</vt:lpstr>
      <vt:lpstr>Aufgabe 2</vt:lpstr>
      <vt:lpstr>Hide</vt:lpstr>
      <vt:lpstr>Aufgabe 3</vt:lpstr>
      <vt:lpstr>Notizen</vt:lpstr>
      <vt:lpstr>Auswahl1</vt:lpstr>
      <vt:lpstr>Auswahl2</vt:lpstr>
      <vt:lpstr>Auswahl3</vt:lpstr>
      <vt:lpstr>Auswahl4</vt:lpstr>
      <vt:lpstr>Auswahl5</vt:lpstr>
      <vt:lpstr>Auswahl6</vt:lpstr>
      <vt:lpstr>dd</vt:lpstr>
      <vt:lpstr>Drop_Down</vt:lpstr>
      <vt:lpstr>'Aufgabe 1'!Druckbereich</vt:lpstr>
      <vt:lpstr>'Aufgabe 2'!Druckbereich</vt:lpstr>
      <vt:lpstr>'Aufgabe 3'!Druckbereich</vt:lpstr>
      <vt:lpstr>Einleitung!Druckbereich</vt:lpstr>
      <vt:lpstr>Notizen!Druckbereich</vt:lpstr>
      <vt:lpstr>'Aufgabe 3'!Keine_Maschine_kaufen</vt:lpstr>
      <vt:lpstr>Zahlen</vt:lpstr>
    </vt:vector>
  </TitlesOfParts>
  <Company>Universite de Fribourg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IBF</dc:creator>
  <dc:description>16c7510dc1</dc:description>
  <cp:lastModifiedBy>Basil Fuchs</cp:lastModifiedBy>
  <cp:lastPrinted>2016-12-05T11:54:45Z</cp:lastPrinted>
  <dcterms:created xsi:type="dcterms:W3CDTF">2001-04-21T12:16:11Z</dcterms:created>
  <dcterms:modified xsi:type="dcterms:W3CDTF">2017-10-22T14:39:21Z</dcterms:modified>
</cp:coreProperties>
</file>