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Google Drive/Blog/TSD/"/>
    </mc:Choice>
  </mc:AlternateContent>
  <xr:revisionPtr revIDLastSave="0" documentId="13_ncr:1_{9CC7EB13-4BFD-2C40-94CB-4BF7DBD7F318}" xr6:coauthVersionLast="45" xr6:coauthVersionMax="45" xr10:uidLastSave="{00000000-0000-0000-0000-000000000000}"/>
  <bookViews>
    <workbookView xWindow="0" yWindow="460" windowWidth="28800" windowHeight="17540" xr2:uid="{064E03CA-932F-6D43-AB26-92F76F1FA173}"/>
  </bookViews>
  <sheets>
    <sheet name="data" sheetId="1" r:id="rId1"/>
    <sheet name="regression_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F47" i="1"/>
  <c r="G47" i="1"/>
  <c r="H47" i="1"/>
  <c r="I47" i="1"/>
  <c r="J47" i="1"/>
  <c r="D47" i="1"/>
  <c r="J46" i="1"/>
  <c r="J44" i="1"/>
  <c r="H46" i="1"/>
  <c r="I46" i="1"/>
  <c r="I44" i="1"/>
  <c r="H44" i="1"/>
  <c r="H43" i="1"/>
  <c r="I43" i="1"/>
  <c r="G44" i="1" l="1"/>
  <c r="G46" i="1" s="1"/>
  <c r="F44" i="1"/>
  <c r="F46" i="1" s="1"/>
  <c r="E44" i="1"/>
  <c r="E46" i="1" s="1"/>
  <c r="D44" i="1"/>
  <c r="D46" i="1" s="1"/>
  <c r="E43" i="1"/>
  <c r="F43" i="1"/>
  <c r="G43" i="1"/>
  <c r="D4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2" i="1" l="1"/>
  <c r="H3" i="1" l="1"/>
  <c r="H2" i="1"/>
  <c r="B3" i="1"/>
  <c r="I3" i="1" l="1"/>
  <c r="H4" i="1"/>
  <c r="I4" i="1"/>
  <c r="I5" i="1" l="1"/>
  <c r="H5" i="1"/>
  <c r="I6" i="1" l="1"/>
  <c r="H6" i="1"/>
  <c r="H7" i="1" l="1"/>
  <c r="I7" i="1"/>
  <c r="I8" i="1" l="1"/>
  <c r="H8" i="1"/>
  <c r="H9" i="1" l="1"/>
  <c r="I9" i="1"/>
  <c r="H10" i="1" l="1"/>
  <c r="I10" i="1"/>
  <c r="I11" i="1" l="1"/>
  <c r="H11" i="1"/>
  <c r="H12" i="1" l="1"/>
  <c r="I12" i="1"/>
  <c r="I13" i="1" l="1"/>
  <c r="H13" i="1"/>
  <c r="I14" i="1" l="1"/>
  <c r="H14" i="1"/>
  <c r="I15" i="1" l="1"/>
  <c r="H15" i="1"/>
  <c r="H16" i="1" l="1"/>
  <c r="I16" i="1"/>
  <c r="H17" i="1" l="1"/>
  <c r="I17" i="1"/>
  <c r="H18" i="1" l="1"/>
  <c r="I18" i="1"/>
  <c r="I19" i="1" l="1"/>
  <c r="H19" i="1"/>
  <c r="I20" i="1" l="1"/>
  <c r="H20" i="1"/>
  <c r="I21" i="1" l="1"/>
  <c r="H21" i="1"/>
  <c r="I22" i="1" l="1"/>
  <c r="H22" i="1"/>
  <c r="I23" i="1" l="1"/>
  <c r="H23" i="1"/>
  <c r="H24" i="1" l="1"/>
  <c r="I24" i="1"/>
  <c r="I25" i="1" l="1"/>
  <c r="H25" i="1"/>
  <c r="H26" i="1" l="1"/>
  <c r="I26" i="1"/>
  <c r="H27" i="1" l="1"/>
  <c r="I27" i="1"/>
  <c r="I28" i="1" l="1"/>
  <c r="H28" i="1"/>
  <c r="I29" i="1" l="1"/>
  <c r="H29" i="1"/>
  <c r="I30" i="1" l="1"/>
  <c r="H30" i="1"/>
  <c r="H31" i="1" l="1"/>
  <c r="I31" i="1"/>
  <c r="I32" i="1" l="1"/>
  <c r="H32" i="1"/>
  <c r="H33" i="1" l="1"/>
  <c r="I33" i="1"/>
  <c r="H34" i="1" l="1"/>
  <c r="I34" i="1"/>
  <c r="H35" i="1" l="1"/>
  <c r="I35" i="1"/>
  <c r="H36" i="1" l="1"/>
  <c r="I36" i="1"/>
  <c r="I37" i="1" l="1"/>
  <c r="H37" i="1"/>
</calcChain>
</file>

<file path=xl/sharedStrings.xml><?xml version="1.0" encoding="utf-8"?>
<sst xmlns="http://schemas.openxmlformats.org/spreadsheetml/2006/main" count="55" uniqueCount="47">
  <si>
    <t>T</t>
  </si>
  <si>
    <t>month</t>
  </si>
  <si>
    <t>sales</t>
  </si>
  <si>
    <t>campaign_1</t>
  </si>
  <si>
    <t>campaign_2</t>
  </si>
  <si>
    <t>campaign_3</t>
  </si>
  <si>
    <t>cos</t>
  </si>
  <si>
    <t>sin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</si>
  <si>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</si>
  <si>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</si>
  <si>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</si>
  <si>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</si>
  <si>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</si>
  <si>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</si>
  <si>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</si>
  <si>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</si>
  <si>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</si>
  <si>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</si>
  <si>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</si>
  <si>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</si>
  <si>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</si>
  <si>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</si>
  <si>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</si>
  <si>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</si>
  <si>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</si>
  <si>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</si>
  <si>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</si>
  <si>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</si>
  <si>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</si>
  <si>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</si>
  <si>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</si>
  <si>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</si>
  <si>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</si>
  <si>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</si>
  <si>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</si>
  <si>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</si>
  <si>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PROBABILITY OUTPUT</t>
  </si>
  <si>
    <t>Percentile</t>
  </si>
  <si>
    <t>predicted_sales</t>
  </si>
  <si>
    <t>Frequency</t>
  </si>
  <si>
    <t>Calculate Sales Contribution</t>
  </si>
  <si>
    <t>Standard Residuals</t>
  </si>
  <si>
    <t>coefficients</t>
  </si>
  <si>
    <t>2019 Sales</t>
  </si>
  <si>
    <t>Sales Contribution</t>
  </si>
  <si>
    <t>membership_fees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</si>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</sst>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  <xf numFmtId="0" fontId="2" fillId="2" borderId="0" xfId="0" applyFont="1" applyFill="1"/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 Resort Sales </a:t>
            </a:r>
          </a:p>
        </c:rich>
      </c:tx>
      <c:layout>
        <c:manualLayout>
          <c:xMode val="edge"/>
          <c:yMode val="edge"/>
          <c:x val="1.016134190315413E-2"/>
          <c:y val="2.6358678944024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0820580357191E-2"/>
          <c:y val="0.17062904236688511"/>
          <c:w val="0.89218905717414265"/>
          <c:h val="0.62795451542894909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data!$B$2:$B$37</c:f>
              <c:numCache>
                <c:formatCode>m/d/yy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data!$C$2:$C$37</c:f>
              <c:numCache>
                <c:formatCode>General</c:formatCode>
                <c:ptCount val="36"/>
                <c:pt idx="0">
                  <c:v>31206</c:v>
                </c:pt>
                <c:pt idx="1">
                  <c:v>29381</c:v>
                </c:pt>
                <c:pt idx="2">
                  <c:v>19982</c:v>
                </c:pt>
                <c:pt idx="3">
                  <c:v>18430</c:v>
                </c:pt>
                <c:pt idx="4">
                  <c:v>16980</c:v>
                </c:pt>
                <c:pt idx="5">
                  <c:v>15267</c:v>
                </c:pt>
                <c:pt idx="6">
                  <c:v>13989</c:v>
                </c:pt>
                <c:pt idx="7">
                  <c:v>13569</c:v>
                </c:pt>
                <c:pt idx="8">
                  <c:v>14661</c:v>
                </c:pt>
                <c:pt idx="9">
                  <c:v>16484</c:v>
                </c:pt>
                <c:pt idx="10">
                  <c:v>19437</c:v>
                </c:pt>
                <c:pt idx="11">
                  <c:v>30316</c:v>
                </c:pt>
                <c:pt idx="12">
                  <c:v>40008</c:v>
                </c:pt>
                <c:pt idx="13">
                  <c:v>37668</c:v>
                </c:pt>
                <c:pt idx="14">
                  <c:v>25618</c:v>
                </c:pt>
                <c:pt idx="15">
                  <c:v>23628</c:v>
                </c:pt>
                <c:pt idx="16">
                  <c:v>21769</c:v>
                </c:pt>
                <c:pt idx="17">
                  <c:v>19573</c:v>
                </c:pt>
                <c:pt idx="18">
                  <c:v>17935</c:v>
                </c:pt>
                <c:pt idx="19">
                  <c:v>17396</c:v>
                </c:pt>
                <c:pt idx="20">
                  <c:v>18796</c:v>
                </c:pt>
                <c:pt idx="21">
                  <c:v>21133</c:v>
                </c:pt>
                <c:pt idx="22">
                  <c:v>24919</c:v>
                </c:pt>
                <c:pt idx="23">
                  <c:v>38867</c:v>
                </c:pt>
                <c:pt idx="24">
                  <c:v>51292</c:v>
                </c:pt>
                <c:pt idx="25">
                  <c:v>48292</c:v>
                </c:pt>
                <c:pt idx="26">
                  <c:v>32844</c:v>
                </c:pt>
                <c:pt idx="27">
                  <c:v>30292</c:v>
                </c:pt>
                <c:pt idx="28">
                  <c:v>27909</c:v>
                </c:pt>
                <c:pt idx="29">
                  <c:v>25094</c:v>
                </c:pt>
                <c:pt idx="30">
                  <c:v>22993</c:v>
                </c:pt>
                <c:pt idx="31">
                  <c:v>22303</c:v>
                </c:pt>
                <c:pt idx="32">
                  <c:v>24098</c:v>
                </c:pt>
                <c:pt idx="33">
                  <c:v>27093</c:v>
                </c:pt>
                <c:pt idx="34">
                  <c:v>31948</c:v>
                </c:pt>
                <c:pt idx="35">
                  <c:v>49829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6-EC49-A478-38EB929596ED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predicted_sales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data!$B$2:$B$37</c:f>
              <c:numCache>
                <c:formatCode>m/d/yy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data!$J$2:$J$37</c:f>
              <c:numCache>
                <c:formatCode>General</c:formatCode>
                <c:ptCount val="36"/>
                <c:pt idx="0">
                  <c:v>35864.693716558315</c:v>
                </c:pt>
                <c:pt idx="1">
                  <c:v>27461.162859437998</c:v>
                </c:pt>
                <c:pt idx="2">
                  <c:v>25458.084616724511</c:v>
                </c:pt>
                <c:pt idx="3">
                  <c:v>22530.234888980187</c:v>
                </c:pt>
                <c:pt idx="4">
                  <c:v>13771.326543276575</c:v>
                </c:pt>
                <c:pt idx="5">
                  <c:v>15511.055198854338</c:v>
                </c:pt>
                <c:pt idx="6">
                  <c:v>18450.911277864368</c:v>
                </c:pt>
                <c:pt idx="7">
                  <c:v>17138.989008678713</c:v>
                </c:pt>
                <c:pt idx="8">
                  <c:v>17590.362123386065</c:v>
                </c:pt>
                <c:pt idx="9">
                  <c:v>22732.109613381188</c:v>
                </c:pt>
                <c:pt idx="10">
                  <c:v>26045.224802833949</c:v>
                </c:pt>
                <c:pt idx="11">
                  <c:v>23415.983653494703</c:v>
                </c:pt>
                <c:pt idx="12">
                  <c:v>36971.64259768372</c:v>
                </c:pt>
                <c:pt idx="13">
                  <c:v>36524.306823652216</c:v>
                </c:pt>
                <c:pt idx="14">
                  <c:v>26772.586413060937</c:v>
                </c:pt>
                <c:pt idx="15">
                  <c:v>23617.416825799792</c:v>
                </c:pt>
                <c:pt idx="16">
                  <c:v>22617.034120126878</c:v>
                </c:pt>
                <c:pt idx="17">
                  <c:v>17715.069488952242</c:v>
                </c:pt>
                <c:pt idx="18">
                  <c:v>17877.669892995855</c:v>
                </c:pt>
                <c:pt idx="19">
                  <c:v>15102.993745180202</c:v>
                </c:pt>
                <c:pt idx="20">
                  <c:v>18746.728365275972</c:v>
                </c:pt>
                <c:pt idx="21">
                  <c:v>20775.182127105905</c:v>
                </c:pt>
                <c:pt idx="22">
                  <c:v>23841.210512736034</c:v>
                </c:pt>
                <c:pt idx="23">
                  <c:v>39852.19784377631</c:v>
                </c:pt>
                <c:pt idx="24">
                  <c:v>45410.993291140774</c:v>
                </c:pt>
                <c:pt idx="25">
                  <c:v>41458.508390534938</c:v>
                </c:pt>
                <c:pt idx="26">
                  <c:v>36385.62042821067</c:v>
                </c:pt>
                <c:pt idx="27">
                  <c:v>38709.771862691399</c:v>
                </c:pt>
                <c:pt idx="28">
                  <c:v>25319.745386371007</c:v>
                </c:pt>
                <c:pt idx="29">
                  <c:v>20496.175936283624</c:v>
                </c:pt>
                <c:pt idx="30">
                  <c:v>17634.95033166404</c:v>
                </c:pt>
                <c:pt idx="31">
                  <c:v>16022.156655400418</c:v>
                </c:pt>
                <c:pt idx="32">
                  <c:v>24192.563346356961</c:v>
                </c:pt>
                <c:pt idx="33">
                  <c:v>28541.689608436118</c:v>
                </c:pt>
                <c:pt idx="34">
                  <c:v>33034.544575897329</c:v>
                </c:pt>
                <c:pt idx="35">
                  <c:v>47408.103127195682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E-3345-88B7-CEAFE28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39167"/>
        <c:axId val="226453471"/>
      </c:lineChart>
      <c:dateAx>
        <c:axId val="226439167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53471"/>
        <c:crosses val="autoZero"/>
        <c:auto val="1"/>
        <c:lblOffset val="100"/>
        <c:baseTimeUnit val="months"/>
      </c:dateAx>
      <c:valAx>
        <c:axId val="22645347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regression_results!$F$30:$F$65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regression_results!$G$30:$G$65</c:f>
              <c:numCache>
                <c:formatCode>General</c:formatCode>
                <c:ptCount val="36"/>
                <c:pt idx="0">
                  <c:v>13569</c:v>
                </c:pt>
                <c:pt idx="1">
                  <c:v>13989</c:v>
                </c:pt>
                <c:pt idx="2">
                  <c:v>14661</c:v>
                </c:pt>
                <c:pt idx="3">
                  <c:v>15267</c:v>
                </c:pt>
                <c:pt idx="4">
                  <c:v>16484</c:v>
                </c:pt>
                <c:pt idx="5">
                  <c:v>16980</c:v>
                </c:pt>
                <c:pt idx="6">
                  <c:v>17396</c:v>
                </c:pt>
                <c:pt idx="7">
                  <c:v>17935</c:v>
                </c:pt>
                <c:pt idx="8">
                  <c:v>18430</c:v>
                </c:pt>
                <c:pt idx="9">
                  <c:v>18796</c:v>
                </c:pt>
                <c:pt idx="10">
                  <c:v>19437</c:v>
                </c:pt>
                <c:pt idx="11">
                  <c:v>19573</c:v>
                </c:pt>
                <c:pt idx="12">
                  <c:v>19982</c:v>
                </c:pt>
                <c:pt idx="13">
                  <c:v>21133</c:v>
                </c:pt>
                <c:pt idx="14">
                  <c:v>21769</c:v>
                </c:pt>
                <c:pt idx="15">
                  <c:v>22303</c:v>
                </c:pt>
                <c:pt idx="16">
                  <c:v>22993</c:v>
                </c:pt>
                <c:pt idx="17">
                  <c:v>23628</c:v>
                </c:pt>
                <c:pt idx="18">
                  <c:v>24098</c:v>
                </c:pt>
                <c:pt idx="19">
                  <c:v>24919</c:v>
                </c:pt>
                <c:pt idx="20">
                  <c:v>25094</c:v>
                </c:pt>
                <c:pt idx="21">
                  <c:v>25618</c:v>
                </c:pt>
                <c:pt idx="22">
                  <c:v>27093</c:v>
                </c:pt>
                <c:pt idx="23">
                  <c:v>27909</c:v>
                </c:pt>
                <c:pt idx="24">
                  <c:v>29381</c:v>
                </c:pt>
                <c:pt idx="25">
                  <c:v>30292</c:v>
                </c:pt>
                <c:pt idx="26">
                  <c:v>30316</c:v>
                </c:pt>
                <c:pt idx="27">
                  <c:v>31206</c:v>
                </c:pt>
                <c:pt idx="28">
                  <c:v>31948</c:v>
                </c:pt>
                <c:pt idx="29">
                  <c:v>32844</c:v>
                </c:pt>
                <c:pt idx="30">
                  <c:v>37668</c:v>
                </c:pt>
                <c:pt idx="31">
                  <c:v>38867</c:v>
                </c:pt>
                <c:pt idx="32">
                  <c:v>40008</c:v>
                </c:pt>
                <c:pt idx="33">
                  <c:v>48292</c:v>
                </c:pt>
                <c:pt idx="34">
                  <c:v>49829</c:v>
                </c:pt>
                <c:pt idx="35">
                  <c:v>51292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A-1D43-A694-1B4FE5F8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04127"/>
        <c:axId val="690001151"/>
      </c:scatterChart>
      <c:valAx>
        <c:axId val="69090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001151"/>
        <c:crosses val="autoZero"/>
        <c:crossBetween val="midCat"/>
      </c:valAx>
      <c:valAx>
        <c:axId val="69000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904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regression_results!$D$29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regression_results!$D$30:$D$65</c:f>
              <c:numCache>
                <c:formatCode>General</c:formatCode>
                <c:ptCount val="36"/>
                <c:pt idx="0">
                  <c:v>-1.1779072496890013</c:v>
                </c:pt>
                <c:pt idx="1">
                  <c:v>0.48541291264814523</c:v>
                </c:pt>
                <c:pt idx="2">
                  <c:v>-1.3845769141302329</c:v>
                </c:pt>
                <c:pt idx="3">
                  <c:v>-1.036706144469518</c:v>
                </c:pt>
                <c:pt idx="4">
                  <c:v>0.81128315285585506</c:v>
                </c:pt>
                <c:pt idx="5">
                  <c:v>-6.1707080470443834E-2</c:v>
                </c:pt>
                <c:pt idx="6">
                  <c:v>-1.1281526456622912</c:v>
                </c:pt>
                <c:pt idx="7">
                  <c:v>-0.90263841979706361</c:v>
                </c:pt>
                <c:pt idx="8">
                  <c:v>-0.74066188765247654</c:v>
                </c:pt>
                <c:pt idx="9">
                  <c:v>-1.5797762330446434</c:v>
                </c:pt>
                <c:pt idx="10">
                  <c:v>-1.6708279995241335</c:v>
                </c:pt>
                <c:pt idx="11">
                  <c:v>1.7446047694943951</c:v>
                </c:pt>
                <c:pt idx="12">
                  <c:v>0.76771464587232874</c:v>
                </c:pt>
                <c:pt idx="13">
                  <c:v>0.289172151208759</c:v>
                </c:pt>
                <c:pt idx="14">
                  <c:v>-0.29192640449898827</c:v>
                </c:pt>
                <c:pt idx="15">
                  <c:v>2.6758568761108461E-3</c:v>
                </c:pt>
                <c:pt idx="16">
                  <c:v>-0.21441751676670454</c:v>
                </c:pt>
                <c:pt idx="17">
                  <c:v>0.46976039884380139</c:v>
                </c:pt>
                <c:pt idx="18">
                  <c:v>1.4495382777710793E-2</c:v>
                </c:pt>
                <c:pt idx="19">
                  <c:v>0.57976524224688364</c:v>
                </c:pt>
                <c:pt idx="20">
                  <c:v>1.2457873231541062E-2</c:v>
                </c:pt>
                <c:pt idx="21">
                  <c:v>9.0470911417122352E-2</c:v>
                </c:pt>
                <c:pt idx="22">
                  <c:v>0.2725090181770326</c:v>
                </c:pt>
                <c:pt idx="23">
                  <c:v>-0.24909808482095383</c:v>
                </c:pt>
                <c:pt idx="24">
                  <c:v>1.4869576879916837</c:v>
                </c:pt>
                <c:pt idx="25">
                  <c:v>1.7277846102800569</c:v>
                </c:pt>
                <c:pt idx="26">
                  <c:v>-0.89546568884934652</c:v>
                </c:pt>
                <c:pt idx="27">
                  <c:v>-2.1283550940578717</c:v>
                </c:pt>
                <c:pt idx="28">
                  <c:v>0.65466887635134108</c:v>
                </c:pt>
                <c:pt idx="29">
                  <c:v>1.1625169257632764</c:v>
                </c:pt>
                <c:pt idx="30">
                  <c:v>1.3547328784664643</c:v>
                </c:pt>
                <c:pt idx="31">
                  <c:v>1.5880526516412286</c:v>
                </c:pt>
                <c:pt idx="32">
                  <c:v>-2.390946003443329E-2</c:v>
                </c:pt>
                <c:pt idx="33">
                  <c:v>-0.36628765403935387</c:v>
                </c:pt>
                <c:pt idx="34">
                  <c:v>-0.27472266067004603</c:v>
                </c:pt>
                <c:pt idx="35">
                  <c:v>0.61210119203378288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6-F54B-AEE3-47DD0287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48287"/>
        <c:axId val="726685487"/>
      </c:scatterChart>
      <c:valAx>
        <c:axId val="6908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5487"/>
        <c:crosses val="autoZero"/>
        <c:crossBetween val="midCat"/>
      </c:valAx>
      <c:valAx>
        <c:axId val="726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819310</xdr:colOff>
      <xdr:row>2</xdr:row>
      <xdr:rowOff>16075</xdr:rowOff>
    </xdr:from>
    <xdr:to>
      <xdr:col>19</xdr:col>
      <xdr:colOff>359939</xdr:colOff>
      <xdr:row>19</xdr:row>
      <xdr:rowOff>89383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821E-3E66-F548-850E-41EA9203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</xdr:row>
      <xdr:rowOff>101600</xdr:rowOff>
    </xdr:from>
    <xdr:to>
      <xdr:col>15</xdr:col>
      <xdr:colOff>317500</xdr:colOff>
      <xdr:row>11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8CC21-551E-AA4F-88DF-85B1C2DA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519043</xdr:colOff>
      <xdr:row>28</xdr:row>
      <xdr:rowOff>3313</xdr:rowOff>
    </xdr:from>
    <xdr:to>
      <xdr:col>14</xdr:col>
      <xdr:colOff>728868</xdr:colOff>
      <xdr:row>46</xdr:row>
      <xdr:rowOff>110434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C7856F-991F-384C-B1D3-D02AB0CF2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FA39-0EF6-1444-98CB-DFE0435902B2}">
  <dimension ref="A1:M47"/>
  <sheetViews>
    <sheetView tabSelected="1" zoomScale="158" zoomScaleNormal="177" workbookViewId="0">
      <pane ySplit="1" topLeftCell="A33" activePane="bottomLeft" state="frozen"/>
      <selection activeCell="B1" sqref="B1"/>
      <selection pane="bottomLeft" activeCell="E49" sqref="E49"/>
    </sheetView>
  </sheetViews>
  <sheetFormatPr baseColWidth="10" defaultRowHeight="16" x14ac:dyDescent="0.2"/>
  <cols>
    <col min="1" max="1" width="8" customWidth="1"/>
    <col min="3" max="3" width="15.6640625" customWidth="1"/>
    <col min="4" max="4" width="16.1640625" bestFit="1" customWidth="1"/>
    <col min="5" max="5" width="12.83203125" customWidth="1"/>
    <col min="6" max="6" width="13.1640625" customWidth="1"/>
    <col min="7" max="7" width="12.83203125" customWidth="1"/>
    <col min="8" max="8" width="8.6640625" customWidth="1"/>
    <col min="9" max="9" width="8.83203125" customWidth="1"/>
    <col min="10" max="10" width="14.33203125" bestFit="1" customWidth="1"/>
  </cols>
  <sheetData>
    <row r="1" spans="1:13" x14ac:dyDescent="0.2">
      <c r="A1" s="7" t="s">
        <v>0</v>
      </c>
      <c r="B1" s="6" t="s">
        <v>1</v>
      </c>
      <c r="C1" s="6" t="s">
        <v>2</v>
      </c>
      <c r="D1" s="6" t="s">
        <v>45</v>
      </c>
      <c r="E1" s="6" t="s">
        <v>3</v>
      </c>
      <c r="F1" s="6" t="s">
        <v>4</v>
      </c>
      <c r="G1" s="6" t="s">
        <v>5</v>
      </c>
      <c r="H1" s="7" t="s">
        <v>6</v>
      </c>
      <c r="I1" s="7" t="s">
        <v>7</v>
      </c>
      <c r="J1" s="7" t="s">
        <v>38</v>
      </c>
      <c r="L1" s="7" t="s">
        <v>39</v>
      </c>
      <c r="M1">
        <v>12</v>
      </c>
    </row>
    <row r="2" spans="1:13" x14ac:dyDescent="0.2">
      <c r="A2">
        <f>1/$M$1</f>
        <v>8.3333333333333329E-2</v>
      </c>
      <c r="B2" s="1">
        <v>42736</v>
      </c>
      <c r="C2">
        <v>31206</v>
      </c>
      <c r="D2">
        <v>1449</v>
      </c>
      <c r="E2">
        <v>0</v>
      </c>
      <c r="F2">
        <v>0</v>
      </c>
      <c r="G2">
        <v>0</v>
      </c>
      <c r="H2">
        <f t="shared" ref="H2:H37" si="0">COS(A2*2*PI())</f>
        <v>0.86602540378443871</v>
      </c>
      <c r="I2">
        <f t="shared" ref="I2:I37" si="1">SIN(A2*2*PI())</f>
        <v>0.49999999999999994</v>
      </c>
      <c r="J2">
        <f>regression_results!B30</f>
        <v>35864.693716558315</v>
      </c>
    </row>
    <row r="3" spans="1:13" x14ac:dyDescent="0.2">
      <c r="A3">
        <f>A2+1/$M$1</f>
        <v>0.16666666666666666</v>
      </c>
      <c r="B3" s="1">
        <f>B2+31</f>
        <v>42767</v>
      </c>
      <c r="C3">
        <v>29381</v>
      </c>
      <c r="D3">
        <v>701</v>
      </c>
      <c r="E3">
        <v>0</v>
      </c>
      <c r="F3">
        <v>0</v>
      </c>
      <c r="G3">
        <v>0</v>
      </c>
      <c r="H3">
        <f t="shared" si="0"/>
        <v>0.50000000000000011</v>
      </c>
      <c r="I3">
        <f t="shared" si="1"/>
        <v>0.8660254037844386</v>
      </c>
      <c r="J3">
        <f>regression_results!B31</f>
        <v>27461.162859437998</v>
      </c>
    </row>
    <row r="4" spans="1:13" x14ac:dyDescent="0.2">
      <c r="A4">
        <f t="shared" ref="A4:A37" si="2">A3+1/$M$1</f>
        <v>0.25</v>
      </c>
      <c r="B4" s="1">
        <v>42795</v>
      </c>
      <c r="C4">
        <v>19982</v>
      </c>
      <c r="D4">
        <v>703</v>
      </c>
      <c r="E4">
        <v>0</v>
      </c>
      <c r="F4">
        <v>0</v>
      </c>
      <c r="G4">
        <v>0</v>
      </c>
      <c r="H4">
        <f t="shared" si="0"/>
        <v>6.1257422745431001E-17</v>
      </c>
      <c r="I4">
        <f t="shared" si="1"/>
        <v>1</v>
      </c>
      <c r="J4">
        <f>regression_results!B32</f>
        <v>25458.084616724511</v>
      </c>
    </row>
    <row r="5" spans="1:13" x14ac:dyDescent="0.2">
      <c r="A5">
        <f t="shared" si="2"/>
        <v>0.33333333333333331</v>
      </c>
      <c r="B5" s="1">
        <v>42826</v>
      </c>
      <c r="C5">
        <v>18430</v>
      </c>
      <c r="D5">
        <v>659</v>
      </c>
      <c r="E5">
        <v>0</v>
      </c>
      <c r="F5">
        <v>0</v>
      </c>
      <c r="G5">
        <v>0</v>
      </c>
      <c r="H5">
        <f t="shared" si="0"/>
        <v>-0.49999999999999978</v>
      </c>
      <c r="I5">
        <f t="shared" si="1"/>
        <v>0.86602540378443871</v>
      </c>
      <c r="J5">
        <f>regression_results!B33</f>
        <v>22530.234888980187</v>
      </c>
    </row>
    <row r="6" spans="1:13" x14ac:dyDescent="0.2">
      <c r="A6">
        <f t="shared" si="2"/>
        <v>0.41666666666666663</v>
      </c>
      <c r="B6" s="1">
        <v>42856</v>
      </c>
      <c r="C6">
        <v>16980</v>
      </c>
      <c r="D6">
        <v>5</v>
      </c>
      <c r="E6">
        <v>0</v>
      </c>
      <c r="F6">
        <v>0</v>
      </c>
      <c r="G6">
        <v>0</v>
      </c>
      <c r="H6">
        <f t="shared" si="0"/>
        <v>-0.86602540378443849</v>
      </c>
      <c r="I6">
        <f t="shared" si="1"/>
        <v>0.50000000000000033</v>
      </c>
      <c r="J6">
        <f>regression_results!B34</f>
        <v>13771.326543276575</v>
      </c>
    </row>
    <row r="7" spans="1:13" x14ac:dyDescent="0.2">
      <c r="A7">
        <f t="shared" si="2"/>
        <v>0.49999999999999994</v>
      </c>
      <c r="B7" s="1">
        <v>42887</v>
      </c>
      <c r="C7">
        <v>15267</v>
      </c>
      <c r="D7">
        <v>331</v>
      </c>
      <c r="E7">
        <v>0</v>
      </c>
      <c r="F7">
        <v>0</v>
      </c>
      <c r="G7">
        <v>0</v>
      </c>
      <c r="H7">
        <f t="shared" si="0"/>
        <v>-1</v>
      </c>
      <c r="I7">
        <f t="shared" si="1"/>
        <v>5.6660405534092462E-16</v>
      </c>
      <c r="J7">
        <f>regression_results!B35</f>
        <v>15511.055198854338</v>
      </c>
    </row>
    <row r="8" spans="1:13" x14ac:dyDescent="0.2">
      <c r="A8">
        <f t="shared" si="2"/>
        <v>0.58333333333333326</v>
      </c>
      <c r="B8" s="1">
        <v>42917</v>
      </c>
      <c r="C8">
        <v>13989</v>
      </c>
      <c r="D8">
        <v>656</v>
      </c>
      <c r="E8">
        <v>0</v>
      </c>
      <c r="F8">
        <v>0</v>
      </c>
      <c r="G8">
        <v>0</v>
      </c>
      <c r="H8">
        <f t="shared" si="0"/>
        <v>-0.86602540378443904</v>
      </c>
      <c r="I8">
        <f t="shared" si="1"/>
        <v>-0.49999999999999939</v>
      </c>
      <c r="J8">
        <f>regression_results!B36</f>
        <v>18450.911277864368</v>
      </c>
    </row>
    <row r="9" spans="1:13" x14ac:dyDescent="0.2">
      <c r="A9">
        <f t="shared" si="2"/>
        <v>0.66666666666666663</v>
      </c>
      <c r="B9" s="1">
        <v>42948</v>
      </c>
      <c r="C9">
        <v>13569</v>
      </c>
      <c r="D9">
        <v>421</v>
      </c>
      <c r="E9">
        <v>0</v>
      </c>
      <c r="F9">
        <v>0</v>
      </c>
      <c r="G9">
        <v>0</v>
      </c>
      <c r="H9">
        <f t="shared" si="0"/>
        <v>-0.50000000000000044</v>
      </c>
      <c r="I9">
        <f t="shared" si="1"/>
        <v>-0.86602540378443837</v>
      </c>
      <c r="J9">
        <f>regression_results!B37</f>
        <v>17138.989008678713</v>
      </c>
    </row>
    <row r="10" spans="1:13" x14ac:dyDescent="0.2">
      <c r="A10">
        <f t="shared" si="2"/>
        <v>0.75</v>
      </c>
      <c r="B10" s="1">
        <v>42979</v>
      </c>
      <c r="C10">
        <v>14661</v>
      </c>
      <c r="D10">
        <v>262</v>
      </c>
      <c r="E10">
        <v>0</v>
      </c>
      <c r="F10">
        <v>0</v>
      </c>
      <c r="G10">
        <v>0</v>
      </c>
      <c r="H10">
        <f t="shared" si="0"/>
        <v>-1.83772268236293E-16</v>
      </c>
      <c r="I10">
        <f t="shared" si="1"/>
        <v>-1</v>
      </c>
      <c r="J10">
        <f>regression_results!B38</f>
        <v>17590.362123386065</v>
      </c>
    </row>
    <row r="11" spans="1:13" x14ac:dyDescent="0.2">
      <c r="A11">
        <f t="shared" si="2"/>
        <v>0.83333333333333337</v>
      </c>
      <c r="B11" s="1">
        <v>43009</v>
      </c>
      <c r="C11">
        <v>16484</v>
      </c>
      <c r="D11">
        <v>530</v>
      </c>
      <c r="E11">
        <v>0</v>
      </c>
      <c r="F11">
        <v>0</v>
      </c>
      <c r="G11">
        <v>0</v>
      </c>
      <c r="H11">
        <f t="shared" si="0"/>
        <v>0.50000000000000011</v>
      </c>
      <c r="I11">
        <f t="shared" si="1"/>
        <v>-0.8660254037844386</v>
      </c>
      <c r="J11">
        <f>regression_results!B39</f>
        <v>22732.109613381188</v>
      </c>
    </row>
    <row r="12" spans="1:13" x14ac:dyDescent="0.2">
      <c r="A12">
        <f t="shared" si="2"/>
        <v>0.91666666666666674</v>
      </c>
      <c r="B12" s="1">
        <v>43040</v>
      </c>
      <c r="C12">
        <v>19437</v>
      </c>
      <c r="D12">
        <v>633</v>
      </c>
      <c r="E12">
        <v>0</v>
      </c>
      <c r="F12">
        <v>0</v>
      </c>
      <c r="G12">
        <v>0</v>
      </c>
      <c r="H12">
        <f t="shared" si="0"/>
        <v>0.86602540378443882</v>
      </c>
      <c r="I12">
        <f t="shared" si="1"/>
        <v>-0.49999999999999967</v>
      </c>
      <c r="J12">
        <f>regression_results!B40</f>
        <v>26045.224802833949</v>
      </c>
    </row>
    <row r="13" spans="1:13" x14ac:dyDescent="0.2">
      <c r="A13">
        <f t="shared" si="2"/>
        <v>1</v>
      </c>
      <c r="B13" s="1">
        <v>43070</v>
      </c>
      <c r="C13">
        <v>30316</v>
      </c>
      <c r="D13">
        <v>217</v>
      </c>
      <c r="E13">
        <v>0</v>
      </c>
      <c r="F13">
        <v>0</v>
      </c>
      <c r="G13">
        <v>0</v>
      </c>
      <c r="H13">
        <f t="shared" si="0"/>
        <v>1</v>
      </c>
      <c r="I13">
        <f t="shared" si="1"/>
        <v>-2.45029690981724E-16</v>
      </c>
      <c r="J13">
        <f>regression_results!B41</f>
        <v>23415.983653494703</v>
      </c>
    </row>
    <row r="14" spans="1:13" x14ac:dyDescent="0.2">
      <c r="A14">
        <f t="shared" si="2"/>
        <v>1.0833333333333333</v>
      </c>
      <c r="B14" s="1">
        <v>43101</v>
      </c>
      <c r="C14">
        <v>40008</v>
      </c>
      <c r="D14">
        <v>1561</v>
      </c>
      <c r="E14">
        <v>0</v>
      </c>
      <c r="F14">
        <v>0</v>
      </c>
      <c r="G14">
        <v>0</v>
      </c>
      <c r="H14">
        <f t="shared" si="0"/>
        <v>0.86602540378443904</v>
      </c>
      <c r="I14">
        <f t="shared" si="1"/>
        <v>0.49999999999999928</v>
      </c>
      <c r="J14">
        <f>regression_results!B42</f>
        <v>36971.64259768372</v>
      </c>
    </row>
    <row r="15" spans="1:13" x14ac:dyDescent="0.2">
      <c r="A15">
        <f t="shared" si="2"/>
        <v>1.1666666666666665</v>
      </c>
      <c r="B15" s="1">
        <v>43132</v>
      </c>
      <c r="C15">
        <v>37668</v>
      </c>
      <c r="D15">
        <v>1618</v>
      </c>
      <c r="E15">
        <v>0</v>
      </c>
      <c r="F15">
        <v>0</v>
      </c>
      <c r="G15">
        <v>0</v>
      </c>
      <c r="H15">
        <f t="shared" si="0"/>
        <v>0.50000000000000122</v>
      </c>
      <c r="I15">
        <f t="shared" si="1"/>
        <v>0.86602540378443793</v>
      </c>
      <c r="J15">
        <f>regression_results!B43</f>
        <v>36524.306823652216</v>
      </c>
    </row>
    <row r="16" spans="1:13" x14ac:dyDescent="0.2">
      <c r="A16">
        <f t="shared" si="2"/>
        <v>1.2499999999999998</v>
      </c>
      <c r="B16" s="1">
        <v>43160</v>
      </c>
      <c r="C16">
        <v>25618</v>
      </c>
      <c r="D16">
        <v>836</v>
      </c>
      <c r="E16">
        <v>0</v>
      </c>
      <c r="F16">
        <v>0</v>
      </c>
      <c r="G16">
        <v>0</v>
      </c>
      <c r="H16">
        <f t="shared" si="0"/>
        <v>2.0826439531274055E-15</v>
      </c>
      <c r="I16">
        <f t="shared" si="1"/>
        <v>1</v>
      </c>
      <c r="J16">
        <f>regression_results!B44</f>
        <v>26772.586413060937</v>
      </c>
    </row>
    <row r="17" spans="1:10" x14ac:dyDescent="0.2">
      <c r="A17">
        <f t="shared" si="2"/>
        <v>1.333333333333333</v>
      </c>
      <c r="B17" s="1">
        <v>43191</v>
      </c>
      <c r="C17">
        <v>23628</v>
      </c>
      <c r="D17">
        <v>769</v>
      </c>
      <c r="E17">
        <v>0</v>
      </c>
      <c r="F17">
        <v>0</v>
      </c>
      <c r="G17">
        <v>0</v>
      </c>
      <c r="H17">
        <f t="shared" si="0"/>
        <v>-0.49999999999999767</v>
      </c>
      <c r="I17">
        <f t="shared" si="1"/>
        <v>0.86602540378444004</v>
      </c>
      <c r="J17">
        <f>regression_results!B45</f>
        <v>23617.416825799792</v>
      </c>
    </row>
    <row r="18" spans="1:10" x14ac:dyDescent="0.2">
      <c r="A18">
        <f t="shared" si="2"/>
        <v>1.4166666666666663</v>
      </c>
      <c r="B18" s="1">
        <v>43221</v>
      </c>
      <c r="C18">
        <v>21769</v>
      </c>
      <c r="D18">
        <v>900</v>
      </c>
      <c r="E18">
        <v>0</v>
      </c>
      <c r="F18">
        <v>0</v>
      </c>
      <c r="G18">
        <v>0</v>
      </c>
      <c r="H18">
        <f t="shared" si="0"/>
        <v>-0.86602540378443704</v>
      </c>
      <c r="I18">
        <f t="shared" si="1"/>
        <v>0.50000000000000289</v>
      </c>
      <c r="J18">
        <f>regression_results!B46</f>
        <v>22617.034120126878</v>
      </c>
    </row>
    <row r="19" spans="1:10" x14ac:dyDescent="0.2">
      <c r="A19">
        <f t="shared" si="2"/>
        <v>1.4999999999999996</v>
      </c>
      <c r="B19" s="1">
        <v>43252</v>
      </c>
      <c r="C19">
        <v>19573</v>
      </c>
      <c r="D19">
        <v>554</v>
      </c>
      <c r="E19">
        <v>0</v>
      </c>
      <c r="F19">
        <v>0</v>
      </c>
      <c r="G19">
        <v>0</v>
      </c>
      <c r="H19">
        <f t="shared" si="0"/>
        <v>-1</v>
      </c>
      <c r="I19">
        <f t="shared" si="1"/>
        <v>3.9202582152730869E-15</v>
      </c>
      <c r="J19">
        <f>regression_results!B47</f>
        <v>17715.069488952242</v>
      </c>
    </row>
    <row r="20" spans="1:10" x14ac:dyDescent="0.2">
      <c r="A20">
        <f t="shared" si="2"/>
        <v>1.5833333333333328</v>
      </c>
      <c r="B20" s="1">
        <v>43282</v>
      </c>
      <c r="C20">
        <v>17935</v>
      </c>
      <c r="D20">
        <v>598</v>
      </c>
      <c r="E20">
        <v>0</v>
      </c>
      <c r="F20">
        <v>0</v>
      </c>
      <c r="G20">
        <v>0</v>
      </c>
      <c r="H20">
        <f t="shared" si="0"/>
        <v>-0.86602540378444004</v>
      </c>
      <c r="I20">
        <f t="shared" si="1"/>
        <v>-0.49999999999999761</v>
      </c>
      <c r="J20">
        <f>regression_results!B48</f>
        <v>17877.669892995855</v>
      </c>
    </row>
    <row r="21" spans="1:10" x14ac:dyDescent="0.2">
      <c r="A21">
        <f t="shared" si="2"/>
        <v>1.6666666666666661</v>
      </c>
      <c r="B21" s="1">
        <v>43313</v>
      </c>
      <c r="C21">
        <v>17396</v>
      </c>
      <c r="D21">
        <v>215</v>
      </c>
      <c r="E21">
        <v>0</v>
      </c>
      <c r="F21">
        <v>0</v>
      </c>
      <c r="G21">
        <v>0</v>
      </c>
      <c r="H21">
        <f t="shared" si="0"/>
        <v>-0.50000000000000289</v>
      </c>
      <c r="I21">
        <f t="shared" si="1"/>
        <v>-0.86602540378443693</v>
      </c>
      <c r="J21">
        <f>regression_results!B49</f>
        <v>15102.993745180202</v>
      </c>
    </row>
    <row r="22" spans="1:10" x14ac:dyDescent="0.2">
      <c r="A22">
        <f t="shared" si="2"/>
        <v>1.7499999999999993</v>
      </c>
      <c r="B22" s="1">
        <v>43344</v>
      </c>
      <c r="C22">
        <v>18796</v>
      </c>
      <c r="D22">
        <v>379</v>
      </c>
      <c r="E22">
        <v>0</v>
      </c>
      <c r="F22">
        <v>0</v>
      </c>
      <c r="G22">
        <v>0</v>
      </c>
      <c r="H22">
        <f t="shared" si="0"/>
        <v>-3.9815156380185179E-15</v>
      </c>
      <c r="I22">
        <f t="shared" si="1"/>
        <v>-1</v>
      </c>
      <c r="J22">
        <f>regression_results!B50</f>
        <v>18746.728365275972</v>
      </c>
    </row>
    <row r="23" spans="1:10" x14ac:dyDescent="0.2">
      <c r="A23">
        <f t="shared" si="2"/>
        <v>1.8333333333333326</v>
      </c>
      <c r="B23" s="1">
        <v>43374</v>
      </c>
      <c r="C23">
        <v>21133</v>
      </c>
      <c r="D23">
        <v>332</v>
      </c>
      <c r="E23">
        <v>0</v>
      </c>
      <c r="F23">
        <v>0</v>
      </c>
      <c r="G23">
        <v>0</v>
      </c>
      <c r="H23">
        <f t="shared" si="0"/>
        <v>0.499999999999996</v>
      </c>
      <c r="I23">
        <f t="shared" si="1"/>
        <v>-0.86602540378444093</v>
      </c>
      <c r="J23">
        <f>regression_results!B51</f>
        <v>20775.182127105905</v>
      </c>
    </row>
    <row r="24" spans="1:10" x14ac:dyDescent="0.2">
      <c r="A24">
        <f t="shared" si="2"/>
        <v>1.9166666666666659</v>
      </c>
      <c r="B24" s="1">
        <v>43405</v>
      </c>
      <c r="C24">
        <v>24919</v>
      </c>
      <c r="D24">
        <v>410</v>
      </c>
      <c r="E24">
        <v>0</v>
      </c>
      <c r="F24">
        <v>0</v>
      </c>
      <c r="G24">
        <v>0</v>
      </c>
      <c r="H24">
        <f t="shared" si="0"/>
        <v>0.86602540378443604</v>
      </c>
      <c r="I24">
        <f t="shared" si="1"/>
        <v>-0.50000000000000455</v>
      </c>
      <c r="J24">
        <f>regression_results!B52</f>
        <v>23841.210512736034</v>
      </c>
    </row>
    <row r="25" spans="1:10" x14ac:dyDescent="0.2">
      <c r="A25">
        <f t="shared" si="2"/>
        <v>1.9999999999999991</v>
      </c>
      <c r="B25" s="1">
        <v>43435</v>
      </c>
      <c r="C25">
        <v>38867</v>
      </c>
      <c r="D25">
        <v>1880</v>
      </c>
      <c r="E25">
        <v>0</v>
      </c>
      <c r="F25">
        <v>0</v>
      </c>
      <c r="G25">
        <v>0</v>
      </c>
      <c r="H25">
        <f t="shared" si="0"/>
        <v>1</v>
      </c>
      <c r="I25">
        <f t="shared" si="1"/>
        <v>-5.8191299001641994E-15</v>
      </c>
      <c r="J25">
        <f>regression_results!B53</f>
        <v>39852.19784377631</v>
      </c>
    </row>
    <row r="26" spans="1:10" x14ac:dyDescent="0.2">
      <c r="A26">
        <f t="shared" si="2"/>
        <v>2.0833333333333326</v>
      </c>
      <c r="B26" s="1">
        <v>43466</v>
      </c>
      <c r="C26">
        <v>51292</v>
      </c>
      <c r="D26">
        <v>1508</v>
      </c>
      <c r="E26">
        <v>12000</v>
      </c>
      <c r="F26">
        <v>0</v>
      </c>
      <c r="G26">
        <v>0</v>
      </c>
      <c r="H26">
        <f t="shared" si="0"/>
        <v>0.86602540378444093</v>
      </c>
      <c r="I26">
        <f t="shared" si="1"/>
        <v>0.49999999999999595</v>
      </c>
      <c r="J26">
        <f>regression_results!B54</f>
        <v>45410.993291140774</v>
      </c>
    </row>
    <row r="27" spans="1:10" x14ac:dyDescent="0.2">
      <c r="A27">
        <f t="shared" si="2"/>
        <v>2.1666666666666661</v>
      </c>
      <c r="B27" s="1">
        <v>43497</v>
      </c>
      <c r="C27">
        <v>48292</v>
      </c>
      <c r="D27">
        <v>1131</v>
      </c>
      <c r="E27">
        <v>13050</v>
      </c>
      <c r="F27">
        <v>0</v>
      </c>
      <c r="G27">
        <v>0</v>
      </c>
      <c r="H27">
        <f t="shared" si="0"/>
        <v>0.500000000000003</v>
      </c>
      <c r="I27">
        <f t="shared" si="1"/>
        <v>0.86602540378443693</v>
      </c>
      <c r="J27">
        <f>regression_results!B55</f>
        <v>41458.508390534938</v>
      </c>
    </row>
    <row r="28" spans="1:10" x14ac:dyDescent="0.2">
      <c r="A28">
        <f t="shared" si="2"/>
        <v>2.2499999999999996</v>
      </c>
      <c r="B28" s="1">
        <v>43525</v>
      </c>
      <c r="C28">
        <v>32844</v>
      </c>
      <c r="D28">
        <v>750</v>
      </c>
      <c r="E28">
        <v>14008</v>
      </c>
      <c r="F28">
        <v>0</v>
      </c>
      <c r="G28">
        <v>0</v>
      </c>
      <c r="H28">
        <f t="shared" si="0"/>
        <v>4.1040304835093799E-15</v>
      </c>
      <c r="I28">
        <f t="shared" si="1"/>
        <v>1</v>
      </c>
      <c r="J28">
        <f>regression_results!B56</f>
        <v>36385.62042821067</v>
      </c>
    </row>
    <row r="29" spans="1:10" x14ac:dyDescent="0.2">
      <c r="A29">
        <f t="shared" si="2"/>
        <v>2.333333333333333</v>
      </c>
      <c r="B29" s="1">
        <v>43556</v>
      </c>
      <c r="C29">
        <v>30292</v>
      </c>
      <c r="D29">
        <v>800</v>
      </c>
      <c r="E29">
        <v>13084</v>
      </c>
      <c r="F29">
        <v>16000</v>
      </c>
      <c r="G29">
        <v>0</v>
      </c>
      <c r="H29">
        <f t="shared" si="0"/>
        <v>-0.49999999999999745</v>
      </c>
      <c r="I29">
        <f t="shared" si="1"/>
        <v>0.86602540378444015</v>
      </c>
      <c r="J29">
        <f>regression_results!B57</f>
        <v>38709.771862691399</v>
      </c>
    </row>
    <row r="30" spans="1:10" x14ac:dyDescent="0.2">
      <c r="A30">
        <f t="shared" si="2"/>
        <v>2.4166666666666665</v>
      </c>
      <c r="B30" s="1">
        <v>43586</v>
      </c>
      <c r="C30">
        <v>27909</v>
      </c>
      <c r="D30">
        <v>698</v>
      </c>
      <c r="E30">
        <v>0</v>
      </c>
      <c r="F30">
        <v>14998</v>
      </c>
      <c r="G30">
        <v>0</v>
      </c>
      <c r="H30">
        <f t="shared" si="0"/>
        <v>-0.86602540378443771</v>
      </c>
      <c r="I30">
        <f t="shared" si="1"/>
        <v>0.50000000000000155</v>
      </c>
      <c r="J30">
        <f>regression_results!B58</f>
        <v>25319.745386371007</v>
      </c>
    </row>
    <row r="31" spans="1:10" x14ac:dyDescent="0.2">
      <c r="A31">
        <f t="shared" si="2"/>
        <v>2.5</v>
      </c>
      <c r="B31" s="1">
        <v>43617</v>
      </c>
      <c r="C31">
        <v>25094</v>
      </c>
      <c r="D31">
        <v>492</v>
      </c>
      <c r="E31">
        <v>0</v>
      </c>
      <c r="F31">
        <v>10832</v>
      </c>
      <c r="G31">
        <v>0</v>
      </c>
      <c r="H31">
        <f t="shared" si="0"/>
        <v>-1</v>
      </c>
      <c r="I31">
        <f t="shared" si="1"/>
        <v>6.1257422745431001E-16</v>
      </c>
      <c r="J31">
        <f>regression_results!B59</f>
        <v>20496.175936283624</v>
      </c>
    </row>
    <row r="32" spans="1:10" x14ac:dyDescent="0.2">
      <c r="A32">
        <f t="shared" si="2"/>
        <v>2.5833333333333335</v>
      </c>
      <c r="B32" s="1">
        <v>43647</v>
      </c>
      <c r="C32">
        <v>22993</v>
      </c>
      <c r="D32">
        <v>301</v>
      </c>
      <c r="E32">
        <v>0</v>
      </c>
      <c r="F32">
        <v>8594</v>
      </c>
      <c r="G32">
        <v>0</v>
      </c>
      <c r="H32">
        <f t="shared" si="0"/>
        <v>-0.86602540378443926</v>
      </c>
      <c r="I32">
        <f t="shared" si="1"/>
        <v>-0.49999999999999895</v>
      </c>
      <c r="J32">
        <f>regression_results!B60</f>
        <v>17634.95033166404</v>
      </c>
    </row>
    <row r="33" spans="1:10" x14ac:dyDescent="0.2">
      <c r="A33">
        <f t="shared" si="2"/>
        <v>2.666666666666667</v>
      </c>
      <c r="B33" s="1">
        <v>43678</v>
      </c>
      <c r="C33">
        <v>22303</v>
      </c>
      <c r="D33">
        <v>308</v>
      </c>
      <c r="E33">
        <v>0</v>
      </c>
      <c r="F33">
        <v>0</v>
      </c>
      <c r="G33">
        <v>0</v>
      </c>
      <c r="H33">
        <f t="shared" si="0"/>
        <v>-0.4999999999999985</v>
      </c>
      <c r="I33">
        <f t="shared" si="1"/>
        <v>-0.86602540378443948</v>
      </c>
      <c r="J33">
        <f>regression_results!B61</f>
        <v>16022.156655400418</v>
      </c>
    </row>
    <row r="34" spans="1:10" x14ac:dyDescent="0.2">
      <c r="A34">
        <f t="shared" si="2"/>
        <v>2.7500000000000004</v>
      </c>
      <c r="B34" s="1">
        <v>43709</v>
      </c>
      <c r="C34">
        <v>24098</v>
      </c>
      <c r="D34">
        <v>400</v>
      </c>
      <c r="E34">
        <v>0</v>
      </c>
      <c r="F34">
        <v>0</v>
      </c>
      <c r="G34">
        <v>9800</v>
      </c>
      <c r="H34">
        <f t="shared" si="0"/>
        <v>1.1025251892005095E-15</v>
      </c>
      <c r="I34">
        <f t="shared" si="1"/>
        <v>-1</v>
      </c>
      <c r="J34">
        <f>regression_results!B62</f>
        <v>24192.563346356961</v>
      </c>
    </row>
    <row r="35" spans="1:10" x14ac:dyDescent="0.2">
      <c r="A35">
        <f t="shared" si="2"/>
        <v>2.8333333333333339</v>
      </c>
      <c r="B35" s="1">
        <v>43739</v>
      </c>
      <c r="C35">
        <v>27093</v>
      </c>
      <c r="D35">
        <v>550</v>
      </c>
      <c r="E35">
        <v>0</v>
      </c>
      <c r="F35">
        <v>0</v>
      </c>
      <c r="G35">
        <v>10499</v>
      </c>
      <c r="H35">
        <f t="shared" si="0"/>
        <v>0.50000000000000355</v>
      </c>
      <c r="I35">
        <f t="shared" si="1"/>
        <v>-0.8660254037844366</v>
      </c>
      <c r="J35">
        <f>regression_results!B63</f>
        <v>28541.689608436118</v>
      </c>
    </row>
    <row r="36" spans="1:10" x14ac:dyDescent="0.2">
      <c r="A36">
        <f t="shared" si="2"/>
        <v>2.9166666666666674</v>
      </c>
      <c r="B36" s="1">
        <v>43770</v>
      </c>
      <c r="C36">
        <v>31948</v>
      </c>
      <c r="D36">
        <v>694</v>
      </c>
      <c r="E36">
        <v>0</v>
      </c>
      <c r="F36">
        <v>0</v>
      </c>
      <c r="G36">
        <v>11948</v>
      </c>
      <c r="H36">
        <f t="shared" si="0"/>
        <v>0.86602540378444037</v>
      </c>
      <c r="I36">
        <f t="shared" si="1"/>
        <v>-0.499999999999997</v>
      </c>
      <c r="J36">
        <f>regression_results!B64</f>
        <v>33034.544575897329</v>
      </c>
    </row>
    <row r="37" spans="1:10" x14ac:dyDescent="0.2">
      <c r="A37">
        <f t="shared" si="2"/>
        <v>3.0000000000000009</v>
      </c>
      <c r="B37" s="1">
        <v>43800</v>
      </c>
      <c r="C37">
        <v>49829</v>
      </c>
      <c r="D37">
        <v>1994</v>
      </c>
      <c r="E37">
        <v>0</v>
      </c>
      <c r="F37">
        <v>0</v>
      </c>
      <c r="G37">
        <v>12028</v>
      </c>
      <c r="H37">
        <f t="shared" si="0"/>
        <v>1</v>
      </c>
      <c r="I37">
        <f t="shared" si="1"/>
        <v>6.3703382846558299E-15</v>
      </c>
      <c r="J37">
        <f>regression_results!B65</f>
        <v>47408.103127195682</v>
      </c>
    </row>
    <row r="42" spans="1:10" x14ac:dyDescent="0.2">
      <c r="B42" s="6" t="s">
        <v>40</v>
      </c>
    </row>
    <row r="43" spans="1:10" x14ac:dyDescent="0.2">
      <c r="D43" t="str">
        <f>D1</f>
        <v>membership_fees</v>
      </c>
      <c r="E43" t="str">
        <f t="shared" ref="E43:I43" si="3">E1</f>
        <v>campaign_1</v>
      </c>
      <c r="F43" t="str">
        <f t="shared" si="3"/>
        <v>campaign_2</v>
      </c>
      <c r="G43" t="str">
        <f t="shared" si="3"/>
        <v>campaign_3</v>
      </c>
      <c r="H43" t="str">
        <f t="shared" si="3"/>
        <v>cos</v>
      </c>
      <c r="I43" t="str">
        <f t="shared" si="3"/>
        <v>sin</v>
      </c>
      <c r="J43" t="s">
        <v>46</v>
      </c>
    </row>
    <row r="44" spans="1:10" x14ac:dyDescent="0.2">
      <c r="C44" t="s">
        <v>42</v>
      </c>
      <c r="D44" s="8">
        <f>regression_results!B18</f>
        <v>9.8834721529053589</v>
      </c>
      <c r="E44" s="8">
        <f>regression_results!B19</f>
        <v>0.74693122646341958</v>
      </c>
      <c r="F44" s="8">
        <f>regression_results!B20</f>
        <v>0.31331995206901031</v>
      </c>
      <c r="G44" s="8">
        <f>regression_results!B21</f>
        <v>0.53451857814999515</v>
      </c>
      <c r="H44">
        <f>regression_results!B22</f>
        <v>4515.8221400357888</v>
      </c>
      <c r="I44">
        <f>regression_results!B23</f>
        <v>1754.5556369535918</v>
      </c>
      <c r="J44">
        <f>regression_results!B17</f>
        <v>16755.448056278452</v>
      </c>
    </row>
    <row r="46" spans="1:10" x14ac:dyDescent="0.2">
      <c r="C46" t="s">
        <v>43</v>
      </c>
      <c r="D46" s="10">
        <f>D44*SUM(D26:D37)</f>
        <v>95138.302943866991</v>
      </c>
      <c r="E46" s="10">
        <f t="shared" ref="E46:I46" si="4">E44*SUM(E26:E37)</f>
        <v>38946.488010255627</v>
      </c>
      <c r="F46" s="10">
        <f t="shared" si="4"/>
        <v>15798.845263127776</v>
      </c>
      <c r="G46" s="10">
        <f t="shared" si="4"/>
        <v>23665.810047591036</v>
      </c>
      <c r="H46" s="10">
        <f t="shared" si="4"/>
        <v>8.9241540926640102E-11</v>
      </c>
      <c r="I46" s="10">
        <f t="shared" si="4"/>
        <v>1.6436572725199847E-11</v>
      </c>
      <c r="J46" s="10">
        <f>12*J44</f>
        <v>201065.37667534142</v>
      </c>
    </row>
    <row r="47" spans="1:10" x14ac:dyDescent="0.2">
      <c r="C47" t="s">
        <v>44</v>
      </c>
      <c r="D47" s="9">
        <f>D46/SUM($D$46:$J$46)</f>
        <v>0.25396299643769915</v>
      </c>
      <c r="E47" s="9">
        <f t="shared" ref="E47:J47" si="5">E46/SUM($D$46:$J$46)</f>
        <v>0.10396408691087605</v>
      </c>
      <c r="F47" s="9">
        <f t="shared" si="5"/>
        <v>4.2173572148399674E-2</v>
      </c>
      <c r="G47" s="9">
        <f t="shared" si="5"/>
        <v>6.3173714969014721E-2</v>
      </c>
      <c r="H47" s="9">
        <f t="shared" si="5"/>
        <v>2.3822212966967896E-16</v>
      </c>
      <c r="I47" s="9">
        <f t="shared" si="5"/>
        <v>4.3875927268965472E-17</v>
      </c>
      <c r="J47" s="9">
        <f t="shared" si="5"/>
        <v>0.53672562953401004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8431-0BA8-8A4B-ACDB-FF55BC4958F8}">
  <dimension ref="A1:I65"/>
  <sheetViews>
    <sheetView showGridLines="0" zoomScale="115" workbookViewId="0">
      <selection activeCell="E36" sqref="E36"/>
    </sheetView>
  </sheetViews>
  <sheetFormatPr baseColWidth="10" defaultRowHeight="16" x14ac:dyDescent="0.2"/>
  <cols>
    <col min="1" max="1" width="17.83203125" bestFit="1" customWidth="1"/>
    <col min="2" max="2" width="15.83203125" customWidth="1"/>
    <col min="3" max="3" width="15.33203125" customWidth="1"/>
    <col min="4" max="4" width="17.5" bestFit="1" customWidth="1"/>
    <col min="5" max="5" width="13.6640625" customWidth="1"/>
    <col min="6" max="6" width="14.1640625" customWidth="1"/>
    <col min="8" max="8" width="12.83203125" bestFit="1" customWidth="1"/>
    <col min="9" max="9" width="12.3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5" t="s">
        <v>9</v>
      </c>
      <c r="B3" s="5"/>
    </row>
    <row r="4" spans="1:9" x14ac:dyDescent="0.2">
      <c r="A4" s="2" t="s">
        <v>10</v>
      </c>
      <c r="B4" s="2">
        <v>0.91902734012802334</v>
      </c>
    </row>
    <row r="5" spans="1:9" x14ac:dyDescent="0.2">
      <c r="A5" s="2" t="s">
        <v>11</v>
      </c>
      <c r="B5" s="2">
        <v>0.84461125190278952</v>
      </c>
    </row>
    <row r="6" spans="1:9" x14ac:dyDescent="0.2">
      <c r="A6" s="2" t="s">
        <v>12</v>
      </c>
      <c r="B6" s="2">
        <v>0.81246185574474594</v>
      </c>
    </row>
    <row r="7" spans="1:9" x14ac:dyDescent="0.2">
      <c r="A7" s="2" t="s">
        <v>13</v>
      </c>
      <c r="B7" s="2">
        <v>4344.9830580904263</v>
      </c>
    </row>
    <row r="8" spans="1:9" ht="17" thickBot="1" x14ac:dyDescent="0.25">
      <c r="A8" s="3" t="s">
        <v>14</v>
      </c>
      <c r="B8" s="3">
        <v>36</v>
      </c>
    </row>
    <row r="10" spans="1:9" ht="17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6</v>
      </c>
      <c r="C12" s="2">
        <v>2975852954.8278627</v>
      </c>
      <c r="D12" s="2">
        <v>495975492.47131044</v>
      </c>
      <c r="E12" s="2">
        <v>26.27144994421532</v>
      </c>
      <c r="F12" s="2">
        <v>1.7619135451309368E-10</v>
      </c>
    </row>
    <row r="13" spans="1:9" x14ac:dyDescent="0.2">
      <c r="A13" s="2" t="s">
        <v>17</v>
      </c>
      <c r="B13" s="2">
        <v>29</v>
      </c>
      <c r="C13" s="2">
        <v>547487455.47769213</v>
      </c>
      <c r="D13" s="2">
        <v>18878877.775092833</v>
      </c>
      <c r="E13" s="2"/>
      <c r="F13" s="2"/>
    </row>
    <row r="14" spans="1:9" ht="17" thickBot="1" x14ac:dyDescent="0.25">
      <c r="A14" s="3" t="s">
        <v>18</v>
      </c>
      <c r="B14" s="3">
        <v>35</v>
      </c>
      <c r="C14" s="3">
        <v>3523340410.3055549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16755.448056278452</v>
      </c>
      <c r="C17" s="2">
        <v>1700.3236825868003</v>
      </c>
      <c r="D17" s="2">
        <v>9.8542696475223028</v>
      </c>
      <c r="E17" s="2">
        <v>9.1985520876442755E-11</v>
      </c>
      <c r="F17" s="2">
        <v>13277.895659431688</v>
      </c>
      <c r="G17" s="2">
        <v>20233.000453125216</v>
      </c>
      <c r="H17" s="2">
        <v>13277.895659431688</v>
      </c>
      <c r="I17" s="2">
        <v>20233.000453125216</v>
      </c>
    </row>
    <row r="18" spans="1:9" x14ac:dyDescent="0.2">
      <c r="A18" s="2" t="s">
        <v>45</v>
      </c>
      <c r="B18" s="2">
        <v>9.8834721529053589</v>
      </c>
      <c r="C18" s="2">
        <v>2.1038662842293179</v>
      </c>
      <c r="D18" s="2">
        <v>4.6977663110019581</v>
      </c>
      <c r="E18" s="2">
        <v>5.8722781075686088E-5</v>
      </c>
      <c r="F18" s="2">
        <v>5.5805824653159677</v>
      </c>
      <c r="G18" s="2">
        <v>14.186361840494751</v>
      </c>
      <c r="H18" s="2">
        <v>5.5805824653159677</v>
      </c>
      <c r="I18" s="2">
        <v>14.186361840494751</v>
      </c>
    </row>
    <row r="19" spans="1:9" x14ac:dyDescent="0.2">
      <c r="A19" s="2" t="s">
        <v>3</v>
      </c>
      <c r="B19" s="2">
        <v>0.74693122646341958</v>
      </c>
      <c r="C19" s="2">
        <v>0.20064736062213498</v>
      </c>
      <c r="D19" s="2">
        <v>3.7226067870888295</v>
      </c>
      <c r="E19" s="2">
        <v>8.448952741334872E-4</v>
      </c>
      <c r="F19" s="2">
        <v>0.33656129690333869</v>
      </c>
      <c r="G19" s="2">
        <v>1.1573011560235005</v>
      </c>
      <c r="H19" s="2">
        <v>0.33656129690333869</v>
      </c>
      <c r="I19" s="2">
        <v>1.1573011560235005</v>
      </c>
    </row>
    <row r="20" spans="1:9" x14ac:dyDescent="0.2">
      <c r="A20" s="2" t="s">
        <v>4</v>
      </c>
      <c r="B20" s="2">
        <v>0.31331995206901031</v>
      </c>
      <c r="C20" s="2">
        <v>0.20080911210209348</v>
      </c>
      <c r="D20" s="2">
        <v>1.5602875227580066</v>
      </c>
      <c r="E20" s="2">
        <v>0.12953973887116146</v>
      </c>
      <c r="F20" s="2">
        <v>-9.7380796412540549E-2</v>
      </c>
      <c r="G20" s="2">
        <v>0.72402070055056122</v>
      </c>
      <c r="H20" s="2">
        <v>-9.7380796412540549E-2</v>
      </c>
      <c r="I20" s="2">
        <v>0.72402070055056122</v>
      </c>
    </row>
    <row r="21" spans="1:9" x14ac:dyDescent="0.2">
      <c r="A21" s="2" t="s">
        <v>5</v>
      </c>
      <c r="B21" s="2">
        <v>0.53451857814999515</v>
      </c>
      <c r="C21" s="2">
        <v>0.23319620273060418</v>
      </c>
      <c r="D21" s="2">
        <v>2.2921410035457925</v>
      </c>
      <c r="E21" s="2">
        <v>2.9344757486102199E-2</v>
      </c>
      <c r="F21" s="2">
        <v>5.757879189257592E-2</v>
      </c>
      <c r="G21" s="2">
        <v>1.0114583644074144</v>
      </c>
      <c r="H21" s="2">
        <v>5.757879189257592E-2</v>
      </c>
      <c r="I21" s="2">
        <v>1.0114583644074144</v>
      </c>
    </row>
    <row r="22" spans="1:9" x14ac:dyDescent="0.2">
      <c r="A22" s="2" t="s">
        <v>6</v>
      </c>
      <c r="B22" s="2">
        <v>4515.8221400357888</v>
      </c>
      <c r="C22" s="2">
        <v>1378.3603579660899</v>
      </c>
      <c r="D22" s="2">
        <v>3.276227522024314</v>
      </c>
      <c r="E22" s="2">
        <v>2.7291479078110064E-3</v>
      </c>
      <c r="F22" s="2">
        <v>1696.7586783828961</v>
      </c>
      <c r="G22" s="2">
        <v>7334.8856016886821</v>
      </c>
      <c r="H22" s="2">
        <v>1696.7586783828961</v>
      </c>
      <c r="I22" s="2">
        <v>7334.8856016886821</v>
      </c>
    </row>
    <row r="23" spans="1:9" ht="17" thickBot="1" x14ac:dyDescent="0.25">
      <c r="A23" s="3" t="s">
        <v>7</v>
      </c>
      <c r="B23" s="3">
        <v>1754.5556369535918</v>
      </c>
      <c r="C23" s="3">
        <v>1363.2705030173759</v>
      </c>
      <c r="D23" s="3">
        <v>1.287019438233403</v>
      </c>
      <c r="E23" s="3">
        <v>0.20826591529057265</v>
      </c>
      <c r="F23" s="3">
        <v>-1033.6456060627081</v>
      </c>
      <c r="G23" s="3">
        <v>4542.756879969892</v>
      </c>
      <c r="H23" s="3">
        <v>-1033.6456060627081</v>
      </c>
      <c r="I23" s="3">
        <v>4542.756879969892</v>
      </c>
    </row>
    <row r="27" spans="1:9" x14ac:dyDescent="0.2">
      <c r="A27" t="s">
        <v>32</v>
      </c>
      <c r="F27" t="s">
        <v>36</v>
      </c>
    </row>
    <row r="28" spans="1:9" ht="17" thickBot="1" x14ac:dyDescent="0.25"/>
    <row r="29" spans="1:9" x14ac:dyDescent="0.2">
      <c r="A29" s="4" t="s">
        <v>33</v>
      </c>
      <c r="B29" s="4" t="s">
        <v>34</v>
      </c>
      <c r="C29" s="4" t="s">
        <v>35</v>
      </c>
      <c r="D29" s="4" t="s">
        <v>41</v>
      </c>
      <c r="F29" s="4" t="s">
        <v>37</v>
      </c>
      <c r="G29" s="4" t="s">
        <v>2</v>
      </c>
    </row>
    <row r="30" spans="1:9" x14ac:dyDescent="0.2">
      <c r="A30" s="2">
        <v>1</v>
      </c>
      <c r="B30" s="2">
        <v>35864.693716558315</v>
      </c>
      <c r="C30" s="2">
        <v>-4658.6937165583149</v>
      </c>
      <c r="D30" s="2">
        <v>-1.1779072496890013</v>
      </c>
      <c r="F30" s="2">
        <v>1.3888888888888888</v>
      </c>
      <c r="G30" s="2">
        <v>13569</v>
      </c>
    </row>
    <row r="31" spans="1:9" x14ac:dyDescent="0.2">
      <c r="A31" s="2">
        <v>2</v>
      </c>
      <c r="B31" s="2">
        <v>27461.162859437998</v>
      </c>
      <c r="C31" s="2">
        <v>1919.8371405620019</v>
      </c>
      <c r="D31" s="2">
        <v>0.48541291264814523</v>
      </c>
      <c r="F31" s="2">
        <v>4.1666666666666661</v>
      </c>
      <c r="G31" s="2">
        <v>13989</v>
      </c>
    </row>
    <row r="32" spans="1:9" x14ac:dyDescent="0.2">
      <c r="A32" s="2">
        <v>3</v>
      </c>
      <c r="B32" s="2">
        <v>25458.084616724511</v>
      </c>
      <c r="C32" s="2">
        <v>-5476.0846167245109</v>
      </c>
      <c r="D32" s="2">
        <v>-1.3845769141302329</v>
      </c>
      <c r="F32" s="2">
        <v>6.9444444444444446</v>
      </c>
      <c r="G32" s="2">
        <v>14661</v>
      </c>
    </row>
    <row r="33" spans="1:7" x14ac:dyDescent="0.2">
      <c r="A33" s="2">
        <v>4</v>
      </c>
      <c r="B33" s="2">
        <v>22530.234888980187</v>
      </c>
      <c r="C33" s="2">
        <v>-4100.234888980187</v>
      </c>
      <c r="D33" s="2">
        <v>-1.036706144469518</v>
      </c>
      <c r="F33" s="2">
        <v>9.7222222222222214</v>
      </c>
      <c r="G33" s="2">
        <v>15267</v>
      </c>
    </row>
    <row r="34" spans="1:7" x14ac:dyDescent="0.2">
      <c r="A34" s="2">
        <v>5</v>
      </c>
      <c r="B34" s="2">
        <v>13771.326543276575</v>
      </c>
      <c r="C34" s="2">
        <v>3208.6734567234253</v>
      </c>
      <c r="D34" s="2">
        <v>0.81128315285585506</v>
      </c>
      <c r="F34" s="2">
        <v>12.5</v>
      </c>
      <c r="G34" s="2">
        <v>16484</v>
      </c>
    </row>
    <row r="35" spans="1:7" x14ac:dyDescent="0.2">
      <c r="A35" s="2">
        <v>6</v>
      </c>
      <c r="B35" s="2">
        <v>15511.055198854338</v>
      </c>
      <c r="C35" s="2">
        <v>-244.0551988543375</v>
      </c>
      <c r="D35" s="2">
        <v>-6.1707080470443834E-2</v>
      </c>
      <c r="F35" s="2">
        <v>15.277777777777779</v>
      </c>
      <c r="G35" s="2">
        <v>16980</v>
      </c>
    </row>
    <row r="36" spans="1:7" x14ac:dyDescent="0.2">
      <c r="A36" s="2">
        <v>7</v>
      </c>
      <c r="B36" s="2">
        <v>18450.911277864368</v>
      </c>
      <c r="C36" s="2">
        <v>-4461.9112778643685</v>
      </c>
      <c r="D36" s="2">
        <v>-1.1281526456622912</v>
      </c>
      <c r="F36" s="2">
        <v>18.055555555555554</v>
      </c>
      <c r="G36" s="2">
        <v>17396</v>
      </c>
    </row>
    <row r="37" spans="1:7" x14ac:dyDescent="0.2">
      <c r="A37" s="2">
        <v>8</v>
      </c>
      <c r="B37" s="2">
        <v>17138.989008678713</v>
      </c>
      <c r="C37" s="2">
        <v>-3569.9890086787127</v>
      </c>
      <c r="D37" s="2">
        <v>-0.90263841979706361</v>
      </c>
      <c r="F37" s="2">
        <v>20.833333333333332</v>
      </c>
      <c r="G37" s="2">
        <v>17935</v>
      </c>
    </row>
    <row r="38" spans="1:7" x14ac:dyDescent="0.2">
      <c r="A38" s="2">
        <v>9</v>
      </c>
      <c r="B38" s="2">
        <v>17590.362123386065</v>
      </c>
      <c r="C38" s="2">
        <v>-2929.3621233860649</v>
      </c>
      <c r="D38" s="2">
        <v>-0.74066188765247654</v>
      </c>
      <c r="F38" s="2">
        <v>23.611111111111111</v>
      </c>
      <c r="G38" s="2">
        <v>18430</v>
      </c>
    </row>
    <row r="39" spans="1:7" x14ac:dyDescent="0.2">
      <c r="A39" s="2">
        <v>10</v>
      </c>
      <c r="B39" s="2">
        <v>22732.109613381188</v>
      </c>
      <c r="C39" s="2">
        <v>-6248.109613381188</v>
      </c>
      <c r="D39" s="2">
        <v>-1.5797762330446434</v>
      </c>
      <c r="F39" s="2">
        <v>26.388888888888889</v>
      </c>
      <c r="G39" s="2">
        <v>18796</v>
      </c>
    </row>
    <row r="40" spans="1:7" x14ac:dyDescent="0.2">
      <c r="A40" s="2">
        <v>11</v>
      </c>
      <c r="B40" s="2">
        <v>26045.224802833949</v>
      </c>
      <c r="C40" s="2">
        <v>-6608.2248028339491</v>
      </c>
      <c r="D40" s="2">
        <v>-1.6708279995241335</v>
      </c>
      <c r="F40" s="2">
        <v>29.166666666666668</v>
      </c>
      <c r="G40" s="2">
        <v>19437</v>
      </c>
    </row>
    <row r="41" spans="1:7" x14ac:dyDescent="0.2">
      <c r="A41" s="2">
        <v>12</v>
      </c>
      <c r="B41" s="2">
        <v>23415.983653494703</v>
      </c>
      <c r="C41" s="2">
        <v>6900.0163465052974</v>
      </c>
      <c r="D41" s="2">
        <v>1.7446047694943951</v>
      </c>
      <c r="F41" s="2">
        <v>31.944444444444443</v>
      </c>
      <c r="G41" s="2">
        <v>19573</v>
      </c>
    </row>
    <row r="42" spans="1:7" x14ac:dyDescent="0.2">
      <c r="A42" s="2">
        <v>13</v>
      </c>
      <c r="B42" s="2">
        <v>36971.64259768372</v>
      </c>
      <c r="C42" s="2">
        <v>3036.3574023162801</v>
      </c>
      <c r="D42" s="2">
        <v>0.76771464587232874</v>
      </c>
      <c r="F42" s="2">
        <v>34.722222222222214</v>
      </c>
      <c r="G42" s="2">
        <v>19982</v>
      </c>
    </row>
    <row r="43" spans="1:7" x14ac:dyDescent="0.2">
      <c r="A43" s="2">
        <v>14</v>
      </c>
      <c r="B43" s="2">
        <v>36524.306823652216</v>
      </c>
      <c r="C43" s="2">
        <v>1143.6931763477842</v>
      </c>
      <c r="D43" s="2">
        <v>0.289172151208759</v>
      </c>
      <c r="F43" s="2">
        <v>37.499999999999993</v>
      </c>
      <c r="G43" s="2">
        <v>21133</v>
      </c>
    </row>
    <row r="44" spans="1:7" x14ac:dyDescent="0.2">
      <c r="A44" s="2">
        <v>15</v>
      </c>
      <c r="B44" s="2">
        <v>26772.586413060937</v>
      </c>
      <c r="C44" s="2">
        <v>-1154.586413060937</v>
      </c>
      <c r="D44" s="2">
        <v>-0.29192640449898827</v>
      </c>
      <c r="F44" s="2">
        <v>40.277777777777771</v>
      </c>
      <c r="G44" s="2">
        <v>21769</v>
      </c>
    </row>
    <row r="45" spans="1:7" x14ac:dyDescent="0.2">
      <c r="A45" s="2">
        <v>16</v>
      </c>
      <c r="B45" s="2">
        <v>23617.416825799792</v>
      </c>
      <c r="C45" s="2">
        <v>10.583174200208305</v>
      </c>
      <c r="D45" s="2">
        <v>2.6758568761108461E-3</v>
      </c>
      <c r="F45" s="2">
        <v>43.05555555555555</v>
      </c>
      <c r="G45" s="2">
        <v>22303</v>
      </c>
    </row>
    <row r="46" spans="1:7" x14ac:dyDescent="0.2">
      <c r="A46" s="2">
        <v>17</v>
      </c>
      <c r="B46" s="2">
        <v>22617.034120126878</v>
      </c>
      <c r="C46" s="2">
        <v>-848.03412012687841</v>
      </c>
      <c r="D46" s="2">
        <v>-0.21441751676670454</v>
      </c>
      <c r="F46" s="2">
        <v>45.833333333333329</v>
      </c>
      <c r="G46" s="2">
        <v>22993</v>
      </c>
    </row>
    <row r="47" spans="1:7" x14ac:dyDescent="0.2">
      <c r="A47" s="2">
        <v>18</v>
      </c>
      <c r="B47" s="2">
        <v>17715.069488952242</v>
      </c>
      <c r="C47" s="2">
        <v>1857.930511047758</v>
      </c>
      <c r="D47" s="2">
        <v>0.46976039884380139</v>
      </c>
      <c r="F47" s="2">
        <v>48.611111111111107</v>
      </c>
      <c r="G47" s="2">
        <v>23628</v>
      </c>
    </row>
    <row r="48" spans="1:7" x14ac:dyDescent="0.2">
      <c r="A48" s="2">
        <v>19</v>
      </c>
      <c r="B48" s="2">
        <v>17877.669892995855</v>
      </c>
      <c r="C48" s="2">
        <v>57.330107004145248</v>
      </c>
      <c r="D48" s="2">
        <v>1.4495382777710793E-2</v>
      </c>
      <c r="F48" s="2">
        <v>51.388888888888886</v>
      </c>
      <c r="G48" s="2">
        <v>24098</v>
      </c>
    </row>
    <row r="49" spans="1:7" x14ac:dyDescent="0.2">
      <c r="A49" s="2">
        <v>20</v>
      </c>
      <c r="B49" s="2">
        <v>15102.993745180202</v>
      </c>
      <c r="C49" s="2">
        <v>2293.0062548197984</v>
      </c>
      <c r="D49" s="2">
        <v>0.57976524224688364</v>
      </c>
      <c r="F49" s="2">
        <v>54.166666666666664</v>
      </c>
      <c r="G49" s="2">
        <v>24919</v>
      </c>
    </row>
    <row r="50" spans="1:7" x14ac:dyDescent="0.2">
      <c r="A50" s="2">
        <v>21</v>
      </c>
      <c r="B50" s="2">
        <v>18746.728365275972</v>
      </c>
      <c r="C50" s="2">
        <v>49.271634724027535</v>
      </c>
      <c r="D50" s="2">
        <v>1.2457873231541062E-2</v>
      </c>
      <c r="F50" s="2">
        <v>56.944444444444443</v>
      </c>
      <c r="G50" s="2">
        <v>25094</v>
      </c>
    </row>
    <row r="51" spans="1:7" x14ac:dyDescent="0.2">
      <c r="A51" s="2">
        <v>22</v>
      </c>
      <c r="B51" s="2">
        <v>20775.182127105905</v>
      </c>
      <c r="C51" s="2">
        <v>357.81787289409476</v>
      </c>
      <c r="D51" s="2">
        <v>9.0470911417122352E-2</v>
      </c>
      <c r="F51" s="2">
        <v>59.722222222222214</v>
      </c>
      <c r="G51" s="2">
        <v>25618</v>
      </c>
    </row>
    <row r="52" spans="1:7" x14ac:dyDescent="0.2">
      <c r="A52" s="2">
        <v>23</v>
      </c>
      <c r="B52" s="2">
        <v>23841.210512736034</v>
      </c>
      <c r="C52" s="2">
        <v>1077.7894872639663</v>
      </c>
      <c r="D52" s="2">
        <v>0.2725090181770326</v>
      </c>
      <c r="F52" s="2">
        <v>62.499999999999993</v>
      </c>
      <c r="G52" s="2">
        <v>27093</v>
      </c>
    </row>
    <row r="53" spans="1:7" x14ac:dyDescent="0.2">
      <c r="A53" s="2">
        <v>24</v>
      </c>
      <c r="B53" s="2">
        <v>39852.19784377631</v>
      </c>
      <c r="C53" s="2">
        <v>-985.19784377631004</v>
      </c>
      <c r="D53" s="2">
        <v>-0.24909808482095383</v>
      </c>
      <c r="F53" s="2">
        <v>65.277777777777771</v>
      </c>
      <c r="G53" s="2">
        <v>27909</v>
      </c>
    </row>
    <row r="54" spans="1:7" x14ac:dyDescent="0.2">
      <c r="A54" s="2">
        <v>25</v>
      </c>
      <c r="B54" s="2">
        <v>45410.993291140774</v>
      </c>
      <c r="C54" s="2">
        <v>5881.0067088592259</v>
      </c>
      <c r="D54" s="2">
        <v>1.4869576879916837</v>
      </c>
      <c r="F54" s="2">
        <v>68.055555555555543</v>
      </c>
      <c r="G54" s="2">
        <v>29381</v>
      </c>
    </row>
    <row r="55" spans="1:7" x14ac:dyDescent="0.2">
      <c r="A55" s="2">
        <v>26</v>
      </c>
      <c r="B55" s="2">
        <v>41458.508390534938</v>
      </c>
      <c r="C55" s="2">
        <v>6833.4916094650616</v>
      </c>
      <c r="D55" s="2">
        <v>1.7277846102800569</v>
      </c>
      <c r="F55" s="2">
        <v>70.833333333333329</v>
      </c>
      <c r="G55" s="2">
        <v>30292</v>
      </c>
    </row>
    <row r="56" spans="1:7" x14ac:dyDescent="0.2">
      <c r="A56" s="2">
        <v>27</v>
      </c>
      <c r="B56" s="2">
        <v>36385.62042821067</v>
      </c>
      <c r="C56" s="2">
        <v>-3541.6204282106701</v>
      </c>
      <c r="D56" s="2">
        <v>-0.89546568884934652</v>
      </c>
      <c r="F56" s="2">
        <v>73.6111111111111</v>
      </c>
      <c r="G56" s="2">
        <v>30316</v>
      </c>
    </row>
    <row r="57" spans="1:7" x14ac:dyDescent="0.2">
      <c r="A57" s="2">
        <v>28</v>
      </c>
      <c r="B57" s="2">
        <v>38709.771862691399</v>
      </c>
      <c r="C57" s="2">
        <v>-8417.7718626913993</v>
      </c>
      <c r="D57" s="2">
        <v>-2.1283550940578717</v>
      </c>
      <c r="F57" s="2">
        <v>76.388888888888886</v>
      </c>
      <c r="G57" s="2">
        <v>31206</v>
      </c>
    </row>
    <row r="58" spans="1:7" x14ac:dyDescent="0.2">
      <c r="A58" s="2">
        <v>29</v>
      </c>
      <c r="B58" s="2">
        <v>25319.745386371007</v>
      </c>
      <c r="C58" s="2">
        <v>2589.254613628993</v>
      </c>
      <c r="D58" s="2">
        <v>0.65466887635134108</v>
      </c>
      <c r="F58" s="2">
        <v>79.166666666666657</v>
      </c>
      <c r="G58" s="2">
        <v>31948</v>
      </c>
    </row>
    <row r="59" spans="1:7" x14ac:dyDescent="0.2">
      <c r="A59" s="2">
        <v>30</v>
      </c>
      <c r="B59" s="2">
        <v>20496.175936283624</v>
      </c>
      <c r="C59" s="2">
        <v>4597.8240637163763</v>
      </c>
      <c r="D59" s="2">
        <v>1.1625169257632764</v>
      </c>
      <c r="F59" s="2">
        <v>81.944444444444443</v>
      </c>
      <c r="G59" s="2">
        <v>32844</v>
      </c>
    </row>
    <row r="60" spans="1:7" x14ac:dyDescent="0.2">
      <c r="A60" s="2">
        <v>31</v>
      </c>
      <c r="B60" s="2">
        <v>17634.95033166404</v>
      </c>
      <c r="C60" s="2">
        <v>5358.0496683359597</v>
      </c>
      <c r="D60" s="2">
        <v>1.3547328784664643</v>
      </c>
      <c r="F60" s="2">
        <v>84.722222222222214</v>
      </c>
      <c r="G60" s="2">
        <v>37668</v>
      </c>
    </row>
    <row r="61" spans="1:7" x14ac:dyDescent="0.2">
      <c r="A61" s="2">
        <v>32</v>
      </c>
      <c r="B61" s="2">
        <v>16022.156655400418</v>
      </c>
      <c r="C61" s="2">
        <v>6280.8433445995815</v>
      </c>
      <c r="D61" s="2">
        <v>1.5880526516412286</v>
      </c>
      <c r="F61" s="2">
        <v>87.5</v>
      </c>
      <c r="G61" s="2">
        <v>38867</v>
      </c>
    </row>
    <row r="62" spans="1:7" x14ac:dyDescent="0.2">
      <c r="A62" s="2">
        <v>33</v>
      </c>
      <c r="B62" s="2">
        <v>24192.563346356961</v>
      </c>
      <c r="C62" s="2">
        <v>-94.563346356961119</v>
      </c>
      <c r="D62" s="2">
        <v>-2.390946003443329E-2</v>
      </c>
      <c r="F62" s="2">
        <v>90.277777777777771</v>
      </c>
      <c r="G62" s="2">
        <v>40008</v>
      </c>
    </row>
    <row r="63" spans="1:7" x14ac:dyDescent="0.2">
      <c r="A63" s="2">
        <v>34</v>
      </c>
      <c r="B63" s="2">
        <v>28541.689608436118</v>
      </c>
      <c r="C63" s="2">
        <v>-1448.6896084361179</v>
      </c>
      <c r="D63" s="2">
        <v>-0.36628765403935387</v>
      </c>
      <c r="F63" s="2">
        <v>93.055555555555543</v>
      </c>
      <c r="G63" s="2">
        <v>48292</v>
      </c>
    </row>
    <row r="64" spans="1:7" x14ac:dyDescent="0.2">
      <c r="A64" s="2">
        <v>35</v>
      </c>
      <c r="B64" s="2">
        <v>33034.544575897329</v>
      </c>
      <c r="C64" s="2">
        <v>-1086.5445758973292</v>
      </c>
      <c r="D64" s="2">
        <v>-0.27472266067004603</v>
      </c>
      <c r="F64" s="2">
        <v>95.833333333333329</v>
      </c>
      <c r="G64" s="2">
        <v>49829</v>
      </c>
    </row>
    <row r="65" spans="1:7" ht="17" thickBot="1" x14ac:dyDescent="0.25">
      <c r="A65" s="3">
        <v>36</v>
      </c>
      <c r="B65" s="3">
        <v>47408.103127195682</v>
      </c>
      <c r="C65" s="3">
        <v>2420.8968728043183</v>
      </c>
      <c r="D65" s="3">
        <v>0.61210119203378288</v>
      </c>
      <c r="F65" s="3">
        <v>98.6111111111111</v>
      </c>
      <c r="G65" s="3">
        <v>51292</v>
      </c>
    </row>
  </sheetData>
  <sortState xmlns:xlrd2="http://schemas.microsoft.com/office/spreadsheetml/2017/richdata2" ref="G30:G65">
    <sortCondition ref="G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2020-04-17T20:30:26Z</dcterms:created>
  <dcterms:modified xsi:type="dcterms:W3CDTF">2020-04-19T19:35:11Z</dcterms:modified>
</cp:coreProperties>
</file>