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8830" windowHeight="6045"/>
  </bookViews>
  <sheets>
    <sheet name="MÉTODO" sheetId="13" r:id="rId1"/>
    <sheet name="ENTRADA DADOS" sheetId="19" r:id="rId2"/>
    <sheet name="Tamanho da Amostra" sheetId="20" r:id="rId3"/>
  </sheets>
  <externalReferences>
    <externalReference r:id="rId4"/>
  </externalReferences>
  <definedNames>
    <definedName name="awertrwr">#REF!</definedName>
    <definedName name="Caso">#REF!</definedName>
    <definedName name="ccc">#REF!</definedName>
    <definedName name="CelA12">#REF!</definedName>
    <definedName name="CelArv">#REF!</definedName>
    <definedName name="col_a">#REF!</definedName>
    <definedName name="col_b">#REF!</definedName>
    <definedName name="col_c">#REF!</definedName>
    <definedName name="col_d">#REF!</definedName>
    <definedName name="Cores">#REF!</definedName>
    <definedName name="DAD">#REF!</definedName>
    <definedName name="DADDD">#REF!</definedName>
    <definedName name="Dados">#REF!</definedName>
    <definedName name="DadosAdu">#REF!</definedName>
    <definedName name="DadosBil">#REF!</definedName>
    <definedName name="DadosMad">#REF!</definedName>
    <definedName name="DadosMed">#REF!</definedName>
    <definedName name="DadosMiu">#REF!</definedName>
    <definedName name="DadosOut">#REF!</definedName>
    <definedName name="DadosPec">#REF!</definedName>
    <definedName name="DadosPeq">#REF!</definedName>
    <definedName name="DadosPod">#REF!</definedName>
    <definedName name="DadosRat">#REF!</definedName>
    <definedName name="dwqed">#REF!</definedName>
    <definedName name="ee">#REF!</definedName>
    <definedName name="era">#REF!</definedName>
    <definedName name="fffout">#REF!</definedName>
    <definedName name="ffout">#REF!</definedName>
    <definedName name="FimMacro">[1]!FimMacro</definedName>
    <definedName name="fita">#REF!</definedName>
    <definedName name="fita2">#REF!</definedName>
    <definedName name="FitaAdu">#REF!</definedName>
    <definedName name="FitaBil">#REF!</definedName>
    <definedName name="FitaMad">#REF!</definedName>
    <definedName name="FitaMed">#REF!</definedName>
    <definedName name="FitaMiu">#REF!</definedName>
    <definedName name="FitaNorte">#REF!</definedName>
    <definedName name="FitaOut">#REF!</definedName>
    <definedName name="FitaPec">#REF!</definedName>
    <definedName name="FitaPeq">#REF!</definedName>
    <definedName name="FitaPod">#REF!</definedName>
    <definedName name="FitaRat">#REF!</definedName>
    <definedName name="FitaSul">#REF!</definedName>
    <definedName name="fwe">#REF!</definedName>
    <definedName name="nbbuygkj">#REF!</definedName>
    <definedName name="OK">#REF!</definedName>
    <definedName name="outra">#REF!</definedName>
    <definedName name="PACtudo">#REF!</definedName>
    <definedName name="RestoNorte">#REF!</definedName>
    <definedName name="RestoSul">#REF!</definedName>
    <definedName name="sdad">#REF!</definedName>
    <definedName name="sdfd">#REF!</definedName>
    <definedName name="sdgf">#REF!</definedName>
    <definedName name="sss">#REF!</definedName>
    <definedName name="test">#REF!</definedName>
    <definedName name="TotalNorte">#REF!</definedName>
    <definedName name="TotalSul">#REF!</definedName>
    <definedName name="UYFTYUU">#REF!</definedName>
    <definedName name="xcfgadr">#REF!</definedName>
    <definedName name="xcsssssss">#REF!</definedName>
    <definedName name="YYYTY">#REF!</definedName>
  </definedNames>
  <calcPr calcId="144525"/>
  <fileRecoveryPr repairLoad="1"/>
</workbook>
</file>

<file path=xl/calcChain.xml><?xml version="1.0" encoding="utf-8"?>
<calcChain xmlns="http://schemas.openxmlformats.org/spreadsheetml/2006/main">
  <c r="D23" i="19" l="1"/>
  <c r="E23" i="19"/>
  <c r="F23" i="19"/>
  <c r="G23" i="19"/>
  <c r="H23" i="19"/>
  <c r="I23" i="19"/>
  <c r="J23" i="19"/>
  <c r="C23" i="19"/>
  <c r="G4" i="13" l="1"/>
  <c r="F4" i="13"/>
  <c r="F5" i="13"/>
  <c r="F6" i="13"/>
  <c r="F7" i="13"/>
  <c r="F8" i="13"/>
  <c r="F9" i="13"/>
  <c r="E23" i="20"/>
  <c r="J23" i="20" s="1"/>
  <c r="S22" i="20"/>
  <c r="E22" i="20"/>
  <c r="F22" i="20" s="1"/>
  <c r="E21" i="20"/>
  <c r="S21" i="20" s="1"/>
  <c r="G22" i="20" l="1"/>
  <c r="H22" i="20"/>
  <c r="K21" i="20"/>
  <c r="L21" i="20" s="1"/>
  <c r="M21" i="20" s="1"/>
  <c r="F21" i="20"/>
  <c r="K22" i="20"/>
  <c r="L22" i="20" s="1"/>
  <c r="M22" i="20" s="1"/>
  <c r="E20" i="20"/>
  <c r="F23" i="20"/>
  <c r="H21" i="20" l="1"/>
  <c r="G21" i="20"/>
  <c r="H23" i="20"/>
  <c r="G23" i="20"/>
  <c r="K20" i="20"/>
  <c r="L20" i="20" s="1"/>
  <c r="F20" i="20"/>
  <c r="I23" i="20"/>
  <c r="S20" i="20"/>
  <c r="S23" i="20" s="1"/>
  <c r="R25" i="20" l="1"/>
  <c r="H20" i="20"/>
  <c r="G20" i="20"/>
  <c r="L23" i="20"/>
  <c r="M20" i="20"/>
  <c r="M23" i="20" s="1"/>
  <c r="N23" i="20" l="1"/>
  <c r="O23" i="20" l="1"/>
  <c r="R23" i="20"/>
  <c r="T23" i="20" s="1"/>
  <c r="T20" i="20" l="1"/>
  <c r="T22" i="20"/>
  <c r="T24" i="20"/>
  <c r="T25" i="20" s="1"/>
  <c r="T21" i="20"/>
  <c r="Q23" i="20"/>
  <c r="P23" i="20"/>
  <c r="H4" i="13" l="1"/>
  <c r="G8" i="13"/>
  <c r="H8" i="13" s="1"/>
  <c r="G7" i="13"/>
  <c r="H7" i="13" s="1"/>
  <c r="G9" i="13"/>
  <c r="H9" i="13" s="1"/>
  <c r="G6" i="13"/>
  <c r="H6" i="13" s="1"/>
  <c r="G5" i="13"/>
  <c r="H5" i="13" s="1"/>
</calcChain>
</file>

<file path=xl/comments1.xml><?xml version="1.0" encoding="utf-8"?>
<comments xmlns="http://schemas.openxmlformats.org/spreadsheetml/2006/main">
  <authors>
    <author>Lindolfo Pereira dos Santos Filho</author>
  </authors>
  <commentList>
    <comment ref="F19" authorId="0">
      <text>
        <r>
          <rPr>
            <b/>
            <sz val="11"/>
            <color indexed="81"/>
            <rFont val="Tahoma"/>
            <family val="2"/>
          </rPr>
          <t>Lindolfo Pereira dos Santos Filho:</t>
        </r>
        <r>
          <rPr>
            <sz val="11"/>
            <color indexed="81"/>
            <rFont val="Tahoma"/>
            <family val="2"/>
          </rPr>
          <t xml:space="preserve">
ESTIMATIVA
da variancia da média</t>
        </r>
      </text>
    </comment>
  </commentList>
</comments>
</file>

<file path=xl/sharedStrings.xml><?xml version="1.0" encoding="utf-8"?>
<sst xmlns="http://schemas.openxmlformats.org/spreadsheetml/2006/main" count="79" uniqueCount="72">
  <si>
    <t>Safra</t>
  </si>
  <si>
    <t>Diferença</t>
  </si>
  <si>
    <t>Comercializada</t>
  </si>
  <si>
    <t>Fr médio</t>
  </si>
  <si>
    <r>
      <t>Estimada</t>
    </r>
    <r>
      <rPr>
        <vertAlign val="superscript"/>
        <sz val="12"/>
        <color theme="1"/>
        <rFont val="Times New Roman"/>
        <family val="1"/>
      </rPr>
      <t>(2)</t>
    </r>
  </si>
  <si>
    <r>
      <t>Estimada</t>
    </r>
    <r>
      <rPr>
        <vertAlign val="superscript"/>
        <sz val="12"/>
        <color theme="1"/>
        <rFont val="Times New Roman"/>
        <family val="1"/>
      </rPr>
      <t>(1)</t>
    </r>
  </si>
  <si>
    <t>out</t>
  </si>
  <si>
    <t>o/n</t>
  </si>
  <si>
    <t>nov</t>
  </si>
  <si>
    <t>dez</t>
  </si>
  <si>
    <t>d/j</t>
  </si>
  <si>
    <t>jan</t>
  </si>
  <si>
    <t>fev</t>
  </si>
  <si>
    <t>mar</t>
  </si>
  <si>
    <t>m/a</t>
  </si>
  <si>
    <t>abr</t>
  </si>
  <si>
    <t>mai</t>
  </si>
  <si>
    <t>m/j</t>
  </si>
  <si>
    <t>jun</t>
  </si>
  <si>
    <t>jul</t>
  </si>
  <si>
    <t>j/a</t>
  </si>
  <si>
    <t>ago</t>
  </si>
  <si>
    <t>set</t>
  </si>
  <si>
    <t>Participação populacional por Zona</t>
  </si>
  <si>
    <t>Centro</t>
  </si>
  <si>
    <t>Norte</t>
  </si>
  <si>
    <t>Sul</t>
  </si>
  <si>
    <t>Total de plantas</t>
  </si>
  <si>
    <t>Frutos/kg</t>
  </si>
  <si>
    <t>Densidade</t>
  </si>
  <si>
    <t>Área</t>
  </si>
  <si>
    <t>Calculo de graus de liberdade associado a var do Yestv</t>
  </si>
  <si>
    <r>
      <t>t</t>
    </r>
    <r>
      <rPr>
        <b/>
        <vertAlign val="subscript"/>
        <sz val="16"/>
        <color rgb="FFFF0000"/>
        <rFont val="Calibri"/>
        <family val="2"/>
        <scheme val="minor"/>
      </rPr>
      <t>0.05</t>
    </r>
  </si>
  <si>
    <t xml:space="preserve">Intervalo de confiança com 95% de probabilidade para a média da população </t>
  </si>
  <si>
    <t>ATENÇÃO</t>
  </si>
  <si>
    <t>nh</t>
  </si>
  <si>
    <t>Intervalo de confiança de 95%</t>
  </si>
  <si>
    <t>Rótulos de Linha</t>
  </si>
  <si>
    <t>Média de Fr Sad Estimado</t>
  </si>
  <si>
    <t>Contagem de Fr Sad Estimado2</t>
  </si>
  <si>
    <t>Var de Fr Sad Estimado3</t>
  </si>
  <si>
    <t>Nh</t>
  </si>
  <si>
    <t>Var(Yesth)</t>
  </si>
  <si>
    <t>LI</t>
  </si>
  <si>
    <t>LS</t>
  </si>
  <si>
    <t>Yest=estimativa da média da população</t>
  </si>
  <si>
    <t xml:space="preserve">Var(Yest)=estimativa da variancia da estimativa da média da população </t>
  </si>
  <si>
    <t>gh</t>
  </si>
  <si>
    <t>gh*s2h</t>
  </si>
  <si>
    <t>GL</t>
  </si>
  <si>
    <t>Li</t>
  </si>
  <si>
    <t>Ls</t>
  </si>
  <si>
    <t>d=t(0,05;GL-1)*raiz(Var(Yest))</t>
  </si>
  <si>
    <t>NhSh</t>
  </si>
  <si>
    <t>Partilha ótima</t>
  </si>
  <si>
    <t>centro</t>
  </si>
  <si>
    <t>norte</t>
  </si>
  <si>
    <t>sul</t>
  </si>
  <si>
    <t>Total Geral</t>
  </si>
  <si>
    <t>obs: erro em torno de 10%</t>
  </si>
  <si>
    <t>vis</t>
  </si>
  <si>
    <t>S7</t>
  </si>
  <si>
    <t>S6</t>
  </si>
  <si>
    <t>S5</t>
  </si>
  <si>
    <t>S4</t>
  </si>
  <si>
    <t>S3</t>
  </si>
  <si>
    <t>S2</t>
  </si>
  <si>
    <t>S1</t>
  </si>
  <si>
    <t>S0</t>
  </si>
  <si>
    <t>Total</t>
  </si>
  <si>
    <t>Tabela 1. Média do fruto bilro por cacaueiro</t>
  </si>
  <si>
    <t>Produção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</si>
</sst>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0.000000"/>
    <numFmt numFmtId="168" formatCode="_-* #,##0.0_-;\-* #,##0.0_-;_-* &quot;-&quot;??_-;_-@_-"/>
    <numFmt numFmtId="170" formatCode="#,##0.0"/>
    <numFmt numFmtId="171" formatCode="0.0000"/>
    <numFmt numFmtId="172" formatCode="0.000"/>
    <numFmt numFmtId="173" formatCode="0.0E+00"/>
    <numFmt numFmtId="174" formatCode="0.000000000"/>
    <numFmt numFmtId="175" formatCode="0.00000"/>
    <numFmt numFmtId="176" formatCode="_-* #,##0.00000000_-;\-* #,##0.0000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bscript"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Border="1"/>
    <xf numFmtId="0" fontId="0" fillId="0" borderId="4" xfId="0" applyBorder="1"/>
    <xf numFmtId="43" fontId="0" fillId="0" borderId="0" xfId="0" applyNumberFormat="1"/>
    <xf numFmtId="166" fontId="0" fillId="0" borderId="0" xfId="10" applyNumberFormat="1" applyFont="1"/>
    <xf numFmtId="166" fontId="0" fillId="0" borderId="0" xfId="0" applyNumberFormat="1"/>
    <xf numFmtId="165" fontId="0" fillId="0" borderId="0" xfId="0" applyNumberFormat="1"/>
    <xf numFmtId="43" fontId="0" fillId="0" borderId="0" xfId="10" applyFont="1"/>
    <xf numFmtId="168" fontId="0" fillId="0" borderId="0" xfId="10" applyNumberFormat="1" applyFont="1"/>
    <xf numFmtId="0" fontId="3" fillId="0" borderId="7" xfId="0" applyFont="1" applyFill="1" applyBorder="1"/>
    <xf numFmtId="43" fontId="3" fillId="0" borderId="0" xfId="10" applyFont="1" applyBorder="1"/>
    <xf numFmtId="43" fontId="3" fillId="0" borderId="0" xfId="0" applyNumberFormat="1" applyFont="1" applyBorder="1"/>
    <xf numFmtId="43" fontId="3" fillId="0" borderId="3" xfId="10" applyFont="1" applyBorder="1"/>
    <xf numFmtId="43" fontId="3" fillId="0" borderId="3" xfId="0" applyNumberFormat="1" applyFont="1" applyBorder="1"/>
    <xf numFmtId="164" fontId="4" fillId="0" borderId="0" xfId="9" applyNumberFormat="1" applyFont="1" applyBorder="1" applyAlignment="1">
      <alignment horizontal="center"/>
    </xf>
    <xf numFmtId="164" fontId="4" fillId="0" borderId="3" xfId="9" applyNumberFormat="1" applyFont="1" applyBorder="1" applyAlignment="1">
      <alignment horizontal="center"/>
    </xf>
    <xf numFmtId="167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10" quotePrefix="1" applyFont="1"/>
    <xf numFmtId="0" fontId="0" fillId="0" borderId="13" xfId="0" applyBorder="1"/>
    <xf numFmtId="0" fontId="0" fillId="0" borderId="16" xfId="0" applyBorder="1"/>
    <xf numFmtId="0" fontId="5" fillId="0" borderId="0" xfId="0" applyFont="1"/>
    <xf numFmtId="2" fontId="0" fillId="0" borderId="0" xfId="0" applyNumberFormat="1"/>
    <xf numFmtId="0" fontId="0" fillId="0" borderId="1" xfId="0" applyBorder="1" applyAlignment="1">
      <alignment horizontal="left"/>
    </xf>
    <xf numFmtId="0" fontId="8" fillId="5" borderId="8" xfId="0" applyFont="1" applyFill="1" applyBorder="1"/>
    <xf numFmtId="0" fontId="0" fillId="5" borderId="9" xfId="0" applyFill="1" applyBorder="1"/>
    <xf numFmtId="0" fontId="0" fillId="4" borderId="10" xfId="0" applyNumberFormat="1" applyFill="1" applyBorder="1" applyAlignment="1">
      <alignment horizontal="right"/>
    </xf>
    <xf numFmtId="171" fontId="0" fillId="4" borderId="12" xfId="0" applyNumberFormat="1" applyFill="1" applyBorder="1" applyAlignment="1">
      <alignment horizontal="right"/>
    </xf>
    <xf numFmtId="0" fontId="0" fillId="4" borderId="13" xfId="0" applyNumberFormat="1" applyFill="1" applyBorder="1" applyAlignment="1">
      <alignment horizontal="right"/>
    </xf>
    <xf numFmtId="171" fontId="0" fillId="4" borderId="14" xfId="0" applyNumberFormat="1" applyFill="1" applyBorder="1" applyAlignment="1">
      <alignment horizontal="right"/>
    </xf>
    <xf numFmtId="0" fontId="0" fillId="4" borderId="16" xfId="0" applyNumberFormat="1" applyFill="1" applyBorder="1" applyAlignment="1">
      <alignment horizontal="right"/>
    </xf>
    <xf numFmtId="171" fontId="0" fillId="4" borderId="17" xfId="0" applyNumberFormat="1" applyFill="1" applyBorder="1" applyAlignment="1">
      <alignment horizontal="right"/>
    </xf>
    <xf numFmtId="0" fontId="0" fillId="0" borderId="10" xfId="0" applyBorder="1" applyAlignment="1">
      <alignment horizontal="center" vertical="center"/>
    </xf>
    <xf numFmtId="166" fontId="0" fillId="0" borderId="12" xfId="10" applyNumberFormat="1" applyFont="1" applyBorder="1" applyAlignment="1">
      <alignment horizontal="right"/>
    </xf>
    <xf numFmtId="2" fontId="9" fillId="0" borderId="14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7" borderId="23" xfId="0" applyFill="1" applyBorder="1"/>
    <xf numFmtId="0" fontId="0" fillId="7" borderId="24" xfId="0" applyFill="1" applyBorder="1"/>
    <xf numFmtId="0" fontId="0" fillId="3" borderId="8" xfId="0" applyFill="1" applyBorder="1" applyAlignment="1">
      <alignment horizontal="center"/>
    </xf>
    <xf numFmtId="0" fontId="0" fillId="3" borderId="5" xfId="0" applyFill="1" applyBorder="1"/>
    <xf numFmtId="0" fontId="0" fillId="3" borderId="9" xfId="0" applyFill="1" applyBorder="1"/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8" borderId="8" xfId="0" applyFill="1" applyBorder="1"/>
    <xf numFmtId="0" fontId="0" fillId="0" borderId="2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6" fontId="5" fillId="6" borderId="21" xfId="10" applyNumberFormat="1" applyFont="1" applyFill="1" applyBorder="1"/>
    <xf numFmtId="171" fontId="0" fillId="0" borderId="21" xfId="0" applyNumberFormat="1" applyBorder="1" applyAlignment="1">
      <alignment horizontal="center"/>
    </xf>
    <xf numFmtId="165" fontId="0" fillId="6" borderId="25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12" fillId="7" borderId="6" xfId="0" applyNumberFormat="1" applyFont="1" applyFill="1" applyBorder="1" applyAlignment="1">
      <alignment horizontal="center"/>
    </xf>
    <xf numFmtId="172" fontId="0" fillId="7" borderId="26" xfId="0" applyNumberFormat="1" applyFill="1" applyBorder="1" applyAlignment="1">
      <alignment horizontal="center"/>
    </xf>
    <xf numFmtId="1" fontId="0" fillId="3" borderId="13" xfId="0" applyNumberFormat="1" applyFill="1" applyBorder="1"/>
    <xf numFmtId="1" fontId="0" fillId="3" borderId="0" xfId="0" applyNumberFormat="1" applyFill="1" applyBorder="1"/>
    <xf numFmtId="11" fontId="0" fillId="3" borderId="0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0" fontId="0" fillId="0" borderId="21" xfId="0" applyBorder="1"/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8" borderId="13" xfId="0" applyFill="1" applyBorder="1"/>
    <xf numFmtId="43" fontId="0" fillId="0" borderId="26" xfId="10" applyFont="1" applyBorder="1"/>
    <xf numFmtId="1" fontId="13" fillId="4" borderId="21" xfId="0" applyNumberFormat="1" applyFont="1" applyFill="1" applyBorder="1" applyAlignment="1">
      <alignment horizontal="center"/>
    </xf>
    <xf numFmtId="165" fontId="0" fillId="6" borderId="27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12" fillId="7" borderId="1" xfId="0" applyNumberFormat="1" applyFont="1" applyFill="1" applyBorder="1" applyAlignment="1">
      <alignment horizontal="center"/>
    </xf>
    <xf numFmtId="172" fontId="0" fillId="7" borderId="2" xfId="0" applyNumberForma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3" fontId="0" fillId="0" borderId="2" xfId="10" applyFont="1" applyBorder="1"/>
    <xf numFmtId="1" fontId="13" fillId="4" borderId="28" xfId="0" applyNumberFormat="1" applyFont="1" applyFill="1" applyBorder="1" applyAlignment="1">
      <alignment horizontal="center"/>
    </xf>
    <xf numFmtId="166" fontId="5" fillId="6" borderId="29" xfId="10" applyNumberFormat="1" applyFont="1" applyFill="1" applyBorder="1"/>
    <xf numFmtId="171" fontId="0" fillId="0" borderId="29" xfId="0" applyNumberFormat="1" applyBorder="1" applyAlignment="1">
      <alignment horizontal="center"/>
    </xf>
    <xf numFmtId="2" fontId="8" fillId="9" borderId="1" xfId="0" applyNumberFormat="1" applyFont="1" applyFill="1" applyBorder="1" applyAlignment="1">
      <alignment horizontal="center"/>
    </xf>
    <xf numFmtId="172" fontId="6" fillId="7" borderId="2" xfId="0" applyNumberFormat="1" applyFont="1" applyFill="1" applyBorder="1" applyAlignment="1">
      <alignment horizontal="center"/>
    </xf>
    <xf numFmtId="171" fontId="0" fillId="3" borderId="16" xfId="0" applyNumberFormat="1" applyFill="1" applyBorder="1"/>
    <xf numFmtId="173" fontId="0" fillId="3" borderId="4" xfId="0" applyNumberFormat="1" applyFill="1" applyBorder="1"/>
    <xf numFmtId="11" fontId="0" fillId="3" borderId="4" xfId="0" applyNumberFormat="1" applyFill="1" applyBorder="1" applyAlignment="1">
      <alignment horizontal="center"/>
    </xf>
    <xf numFmtId="1" fontId="6" fillId="3" borderId="17" xfId="0" applyNumberFormat="1" applyFont="1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8" fillId="9" borderId="27" xfId="0" applyNumberFormat="1" applyFont="1" applyFill="1" applyBorder="1" applyAlignment="1">
      <alignment horizontal="center"/>
    </xf>
    <xf numFmtId="2" fontId="8" fillId="9" borderId="2" xfId="0" applyNumberFormat="1" applyFont="1" applyFill="1" applyBorder="1" applyAlignment="1">
      <alignment horizontal="center"/>
    </xf>
    <xf numFmtId="171" fontId="0" fillId="8" borderId="16" xfId="0" applyNumberFormat="1" applyFill="1" applyBorder="1" applyAlignment="1">
      <alignment horizontal="center"/>
    </xf>
    <xf numFmtId="1" fontId="13" fillId="4" borderId="29" xfId="0" applyNumberFormat="1" applyFont="1" applyFill="1" applyBorder="1" applyAlignment="1">
      <alignment horizontal="center"/>
    </xf>
    <xf numFmtId="174" fontId="0" fillId="0" borderId="0" xfId="0" applyNumberFormat="1"/>
    <xf numFmtId="172" fontId="0" fillId="0" borderId="0" xfId="0" applyNumberFormat="1"/>
    <xf numFmtId="0" fontId="0" fillId="0" borderId="0" xfId="0" applyFill="1"/>
    <xf numFmtId="175" fontId="0" fillId="0" borderId="0" xfId="0" applyNumberFormat="1" applyFill="1"/>
    <xf numFmtId="171" fontId="0" fillId="0" borderId="0" xfId="0" applyNumberFormat="1" applyFill="1"/>
    <xf numFmtId="173" fontId="0" fillId="0" borderId="0" xfId="0" applyNumberFormat="1" applyFill="1"/>
    <xf numFmtId="1" fontId="0" fillId="0" borderId="0" xfId="0" applyNumberFormat="1" applyFill="1" applyAlignment="1">
      <alignment horizontal="center"/>
    </xf>
    <xf numFmtId="171" fontId="6" fillId="0" borderId="20" xfId="0" applyNumberFormat="1" applyFont="1" applyBorder="1"/>
    <xf numFmtId="176" fontId="0" fillId="0" borderId="20" xfId="0" applyNumberFormat="1" applyBorder="1" applyAlignment="1">
      <alignment horizontal="center"/>
    </xf>
    <xf numFmtId="165" fontId="0" fillId="0" borderId="29" xfId="0" applyNumberFormat="1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5" fillId="11" borderId="30" xfId="0" applyFont="1" applyFill="1" applyBorder="1"/>
    <xf numFmtId="0" fontId="5" fillId="11" borderId="31" xfId="0" applyFont="1" applyFill="1" applyBorder="1" applyAlignment="1">
      <alignment horizontal="left"/>
    </xf>
    <xf numFmtId="165" fontId="5" fillId="11" borderId="31" xfId="0" applyNumberFormat="1" applyFont="1" applyFill="1" applyBorder="1"/>
    <xf numFmtId="0" fontId="5" fillId="11" borderId="31" xfId="0" applyNumberFormat="1" applyFont="1" applyFill="1" applyBorder="1"/>
    <xf numFmtId="2" fontId="5" fillId="11" borderId="31" xfId="0" applyNumberFormat="1" applyFont="1" applyFill="1" applyBorder="1"/>
    <xf numFmtId="0" fontId="0" fillId="0" borderId="0" xfId="0" applyFill="1" applyBorder="1"/>
    <xf numFmtId="14" fontId="0" fillId="0" borderId="0" xfId="0" applyNumberFormat="1" applyBorder="1"/>
    <xf numFmtId="170" fontId="0" fillId="0" borderId="0" xfId="0" applyNumberFormat="1" applyBorder="1"/>
    <xf numFmtId="0" fontId="0" fillId="0" borderId="0" xfId="0" applyBorder="1" applyAlignment="1">
      <alignment horizontal="left"/>
    </xf>
    <xf numFmtId="0" fontId="16" fillId="0" borderId="1" xfId="0" applyFont="1" applyFill="1" applyBorder="1"/>
    <xf numFmtId="0" fontId="16" fillId="0" borderId="6" xfId="0" applyFont="1" applyFill="1" applyBorder="1"/>
    <xf numFmtId="0" fontId="2" fillId="0" borderId="3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70" fontId="0" fillId="0" borderId="4" xfId="0" applyNumberFormat="1" applyBorder="1"/>
    <xf numFmtId="0" fontId="16" fillId="0" borderId="18" xfId="0" applyFont="1" applyFill="1" applyBorder="1"/>
    <xf numFmtId="2" fontId="17" fillId="0" borderId="6" xfId="0" applyNumberFormat="1" applyFont="1" applyFill="1" applyBorder="1"/>
    <xf numFmtId="2" fontId="17" fillId="0" borderId="6" xfId="0" applyNumberFormat="1" applyFont="1" applyFill="1" applyBorder="1" applyAlignment="1">
      <alignment horizontal="center"/>
    </xf>
    <xf numFmtId="2" fontId="17" fillId="0" borderId="1" xfId="0" applyNumberFormat="1" applyFont="1" applyFill="1" applyBorder="1"/>
    <xf numFmtId="2" fontId="17" fillId="0" borderId="1" xfId="0" applyNumberFormat="1" applyFont="1" applyFill="1" applyBorder="1" applyAlignment="1">
      <alignment horizontal="center"/>
    </xf>
    <xf numFmtId="2" fontId="17" fillId="0" borderId="18" xfId="0" applyNumberFormat="1" applyFont="1" applyFill="1" applyBorder="1"/>
    <xf numFmtId="2" fontId="17" fillId="0" borderId="18" xfId="0" applyNumberFormat="1" applyFont="1" applyFill="1" applyBorder="1" applyAlignment="1">
      <alignment horizontal="center"/>
    </xf>
    <xf numFmtId="2" fontId="0" fillId="0" borderId="19" xfId="0" applyNumberFormat="1" applyBorder="1"/>
    <xf numFmtId="4" fontId="0" fillId="0" borderId="1" xfId="0" applyNumberForma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6" fillId="0" borderId="19" xfId="0" applyFont="1" applyFill="1" applyBorder="1"/>
  </cellXfs>
  <cellStyles count="13">
    <cellStyle name="Normal" xfId="0" builtinId="0"/>
    <cellStyle name="Normal 2" xfId="1"/>
    <cellStyle name="Normal 3" xfId="2"/>
    <cellStyle name="Normal 3 2" xfId="3"/>
    <cellStyle name="Normal 3 3" xfId="4"/>
    <cellStyle name="Normal 4" xfId="5"/>
    <cellStyle name="Normal 5" xfId="6"/>
    <cellStyle name="Porcentagem" xfId="9" builtinId="5"/>
    <cellStyle name="Porcentagem 2" xfId="7"/>
    <cellStyle name="Porcentagem 3" xfId="11"/>
    <cellStyle name="Vírgula" xfId="10" builtinId="3"/>
    <cellStyle name="Vírgula 2" xfId="8"/>
    <cellStyle name="Vírgula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Produção </c:v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1126842154439433"/>
                  <c:y val="-1.7581039956429664E-2"/>
                </c:manualLayout>
              </c:layout>
              <c:numFmt formatCode="#,##0.0000" sourceLinked="0"/>
            </c:trendlineLbl>
          </c:trendline>
          <c:xVal>
            <c:numRef>
              <c:f>MÉTODO!$C$4:$C$9</c:f>
              <c:numCache>
                <c:formatCode>_(* #,##0.00_);_(* \(#,##0.00\);_(* "-"??_);_(@_)</c:formatCode>
                <c:ptCount val="6"/>
                <c:pt idx="0">
                  <c:v>17.3</c:v>
                </c:pt>
                <c:pt idx="1">
                  <c:v>22.5</c:v>
                </c:pt>
                <c:pt idx="2">
                  <c:v>27.5</c:v>
                </c:pt>
                <c:pt idx="3">
                  <c:v>26.3</c:v>
                </c:pt>
                <c:pt idx="4">
                  <c:v>24.1</c:v>
                </c:pt>
                <c:pt idx="5">
                  <c:v>32.799999999999997</c:v>
                </c:pt>
              </c:numCache>
            </c:numRef>
          </c:xVal>
          <c:yVal>
            <c:numRef>
              <c:f>MÉTODO!$E$4:$E$9</c:f>
              <c:numCache>
                <c:formatCode>_(* #,##0.00_);_(* \(#,##0.00\);_(* "-"??_);_(@_)</c:formatCode>
                <c:ptCount val="6"/>
                <c:pt idx="0">
                  <c:v>81489.460000000006</c:v>
                </c:pt>
                <c:pt idx="1">
                  <c:v>106411.23</c:v>
                </c:pt>
                <c:pt idx="2">
                  <c:v>149475</c:v>
                </c:pt>
                <c:pt idx="3">
                  <c:v>143169</c:v>
                </c:pt>
                <c:pt idx="4">
                  <c:v>131169</c:v>
                </c:pt>
                <c:pt idx="5">
                  <c:v>177488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70368"/>
        <c:axId val="273772544"/>
      </c:scatterChart>
      <c:valAx>
        <c:axId val="273770368"/>
        <c:scaling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 méido de frutos por palanta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73772544"/>
        <c:crosses val="autoZero"/>
        <c:crossBetween val="midCat"/>
      </c:valAx>
      <c:valAx>
        <c:axId val="273772544"/>
        <c:scaling>
          <c:orientation val="minMax"/>
          <c:min val="6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Produção de cacau (t)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7377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117020</xdr:rowOff>
    </xdr:from>
    <xdr:to>
      <xdr:col>7</xdr:col>
      <xdr:colOff>1479097</xdr:colOff>
      <xdr:row>27</xdr:row>
      <xdr:rowOff>157161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394607</xdr:colOff>
      <xdr:row>3</xdr:row>
      <xdr:rowOff>163285</xdr:rowOff>
    </xdr:from>
    <xdr:to>
      <xdr:col>17</xdr:col>
      <xdr:colOff>512536</xdr:colOff>
      <xdr:row>22</xdr:row>
      <xdr:rowOff>81643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/>
            <xdr:cNvSpPr txBox="1"/>
          </xdr:nvSpPr>
          <xdr:spPr>
            <a:xfrm>
              <a:off x="13430250" y="789214"/>
              <a:ext cx="6445250" cy="3619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atin typeface="Times New Roman" pitchFamily="18" charset="0"/>
                  <a:cs typeface="Times New Roman" pitchFamily="18" charset="0"/>
                </a:rPr>
                <a:t>A formula A= a*B /b*c  inmdica que a relação entre bilro e produção pode ser linear. Observa-se que o uso separado da  perda por estrago</a:t>
              </a:r>
              <a:r>
                <a:rPr lang="pt-BR" sz="2000" baseline="0">
                  <a:latin typeface="Times New Roman" pitchFamily="18" charset="0"/>
                  <a:cs typeface="Times New Roman" pitchFamily="18" charset="0"/>
                </a:rPr>
                <a:t> e beneficiamento</a:t>
              </a:r>
              <a:r>
                <a:rPr lang="pt-BR" sz="2000">
                  <a:latin typeface="Times New Roman" pitchFamily="18" charset="0"/>
                  <a:cs typeface="Times New Roman" pitchFamily="18" charset="0"/>
                </a:rPr>
                <a:t> deve-se a existencia de uma pequena curvatura nas suas relações</a:t>
              </a:r>
              <a:r>
                <a:rPr lang="pt-BR" sz="2000" baseline="0">
                  <a:latin typeface="Times New Roman" pitchFamily="18" charset="0"/>
                  <a:cs typeface="Times New Roman" pitchFamily="18" charset="0"/>
                </a:rPr>
                <a:t>. Esta perda  deve-se a ao erro  da estimativa do número médio de frutos necessários para obter 1 kg de amendoas secas e  também das perdas inerentes a colheita  e beneficiamento                                           </a:t>
              </a:r>
              <a:r>
                <a:rPr lang="pt-BR" sz="2400" baseline="0">
                  <a:latin typeface="Times New Roman" pitchFamily="18" charset="0"/>
                  <a:cs typeface="Times New Roman" pitchFamily="18" charset="0"/>
                </a:rPr>
                <a:t>.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𝑐</m:t>
                      </m:r>
                    </m:den>
                  </m:f>
                  <m:r>
                    <a:rPr lang="pt-BR" sz="24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𝑎</m:t>
                          </m:r>
                        </m:e>
                        <m:sub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𝑏</m:t>
                          </m:r>
                        </m:e>
                        <m:sub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pt-BR" sz="24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𝐴</m:t>
                          </m:r>
                        </m:e>
                        <m:sub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num>
                    <m:den>
                      <m: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</m:den>
                  </m:f>
                  <m:r>
                    <a:rPr lang="pt-BR" sz="24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   ==&gt;      </m:t>
                  </m:r>
                  <m:sSub>
                    <m:sSubPr>
                      <m:ctrlP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pt-BR" sz="24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𝑎</m:t>
                          </m:r>
                        </m:e>
                        <m:sub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𝑏</m:t>
                          </m:r>
                        </m:e>
                        <m:sub>
                          <m:r>
                            <a:rPr lang="pt-BR" sz="2400" i="1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pt-BR" sz="24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</m:num>
                    <m:den>
                      <m:r>
                        <a:rPr lang="pt-BR" sz="240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𝑐</m:t>
                      </m:r>
                    </m:den>
                  </m:f>
                  <m:r>
                    <a:rPr lang="pt-BR" sz="240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       </m:t>
                  </m:r>
                </m:oMath>
              </a14:m>
              <a:endParaRPr lang="pt-BR" sz="2400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13" name="CaixaDeTexto 12"/>
            <xdr:cNvSpPr txBox="1"/>
          </xdr:nvSpPr>
          <xdr:spPr>
            <a:xfrm>
              <a:off x="13430250" y="789214"/>
              <a:ext cx="6445250" cy="3619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atin typeface="Times New Roman" pitchFamily="18" charset="0"/>
                  <a:cs typeface="Times New Roman" pitchFamily="18" charset="0"/>
                </a:rPr>
                <a:t>A formula A= a*B /b*c  inmdica que a relação entre bilro e produção pode ser linear. Observa-se que o uso separado da  perda por estrago</a:t>
              </a:r>
              <a:r>
                <a:rPr lang="pt-BR" sz="2000" baseline="0">
                  <a:latin typeface="Times New Roman" pitchFamily="18" charset="0"/>
                  <a:cs typeface="Times New Roman" pitchFamily="18" charset="0"/>
                </a:rPr>
                <a:t> e beneficiamento</a:t>
              </a:r>
              <a:r>
                <a:rPr lang="pt-BR" sz="2000">
                  <a:latin typeface="Times New Roman" pitchFamily="18" charset="0"/>
                  <a:cs typeface="Times New Roman" pitchFamily="18" charset="0"/>
                </a:rPr>
                <a:t> deve-se a existencia de uma pequena curvatura nas suas relações</a:t>
              </a:r>
              <a:r>
                <a:rPr lang="pt-BR" sz="2000" baseline="0">
                  <a:latin typeface="Times New Roman" pitchFamily="18" charset="0"/>
                  <a:cs typeface="Times New Roman" pitchFamily="18" charset="0"/>
                </a:rPr>
                <a:t>. Esta perda  deve-se a ao erro  da estimativa do número médio de frutos necessários para obter 1 kg de amendoas secas e  também das perdas inerentes a colheita  e beneficiamento                                           </a:t>
              </a:r>
              <a:r>
                <a:rPr lang="pt-BR" sz="2400" baseline="0">
                  <a:latin typeface="Times New Roman" pitchFamily="18" charset="0"/>
                  <a:cs typeface="Times New Roman" pitchFamily="18" charset="0"/>
                </a:rPr>
                <a:t>. </a:t>
              </a:r>
              <a:r>
                <a:rPr lang="pt-BR" sz="24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1/𝑐×𝑎_𝑠/𝑏_𝑠 =𝐴_𝑠/𝐵     ==&gt;      𝐴_𝑠=𝑎_𝑠/𝑏_𝑠 ×𝐵/𝑐         </a:t>
              </a:r>
              <a:endParaRPr lang="pt-BR" sz="2400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lonado\DADOS\DADXLS\LINSA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SAI"/>
    </sheetNames>
    <definedNames>
      <definedName name="FimMacro" refersTo="#REF!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L952"/>
  <sheetViews>
    <sheetView showGridLines="0" tabSelected="1" zoomScale="70" zoomScaleNormal="70" workbookViewId="0">
      <selection activeCell="L31" sqref="L31"/>
    </sheetView>
  </sheetViews>
  <sheetFormatPr defaultRowHeight="15" x14ac:dyDescent="0.25"/>
  <cols>
    <col min="2" max="2" width="17.28515625" customWidth="1"/>
    <col min="3" max="3" width="11.5703125" customWidth="1"/>
    <col min="4" max="4" width="30.28515625" bestFit="1" customWidth="1"/>
    <col min="5" max="5" width="30.28515625" style="7" customWidth="1"/>
    <col min="6" max="6" width="12.5703125" customWidth="1"/>
    <col min="7" max="7" width="17.42578125" customWidth="1"/>
    <col min="8" max="8" width="22.5703125" bestFit="1" customWidth="1"/>
    <col min="9" max="10" width="14.7109375" customWidth="1"/>
    <col min="11" max="11" width="14.85546875" customWidth="1"/>
    <col min="12" max="12" width="14.42578125" bestFit="1" customWidth="1"/>
    <col min="13" max="13" width="19" customWidth="1"/>
    <col min="14" max="14" width="21.7109375" bestFit="1" customWidth="1"/>
    <col min="15" max="15" width="15" customWidth="1"/>
    <col min="16" max="16" width="15.42578125" customWidth="1"/>
    <col min="19" max="19" width="18.28515625" customWidth="1"/>
  </cols>
  <sheetData>
    <row r="2" spans="2:12" x14ac:dyDescent="0.25">
      <c r="E2"/>
      <c r="J2" s="21"/>
      <c r="K2" s="21"/>
      <c r="L2" s="21"/>
    </row>
    <row r="3" spans="2:12" ht="18.75" x14ac:dyDescent="0.25">
      <c r="B3" s="9" t="s">
        <v>0</v>
      </c>
      <c r="C3" s="9" t="s">
        <v>3</v>
      </c>
      <c r="D3" s="9" t="s">
        <v>2</v>
      </c>
      <c r="E3" s="9" t="s">
        <v>5</v>
      </c>
      <c r="F3" s="9" t="s">
        <v>1</v>
      </c>
      <c r="G3" s="9" t="s">
        <v>4</v>
      </c>
      <c r="H3" s="9" t="s">
        <v>1</v>
      </c>
    </row>
    <row r="4" spans="2:12" ht="15.75" x14ac:dyDescent="0.25">
      <c r="B4" s="134" t="s">
        <v>61</v>
      </c>
      <c r="C4" s="10">
        <v>17.3</v>
      </c>
      <c r="D4" s="10">
        <v>85622</v>
      </c>
      <c r="E4" s="10">
        <v>81489.460000000006</v>
      </c>
      <c r="F4" s="14">
        <f>E4/D4-1</f>
        <v>-4.8264931910023012E-2</v>
      </c>
      <c r="G4" s="11">
        <f>-35.7121*C4^3+2627.5078*C4^2-56065.7991*C4+449554.708</f>
        <v>81096.04575629998</v>
      </c>
      <c r="H4" s="14">
        <f t="shared" ref="H4:H9" si="0">G4/D4-1</f>
        <v>-5.2859711799537745E-2</v>
      </c>
    </row>
    <row r="5" spans="2:12" ht="15.75" x14ac:dyDescent="0.25">
      <c r="B5" s="134" t="s">
        <v>62</v>
      </c>
      <c r="C5" s="10">
        <v>22.5</v>
      </c>
      <c r="D5" s="10">
        <v>104790.78</v>
      </c>
      <c r="E5" s="10">
        <v>106411.23</v>
      </c>
      <c r="F5" s="14">
        <f t="shared" ref="F5:F9" si="1">E5/D5-1</f>
        <v>1.5463669609101061E-2</v>
      </c>
      <c r="G5" s="11">
        <f t="shared" ref="G5:G9" si="2">-35.7121*C5^3+2627.5078*C5^2-56065.7991*C5+449554.708</f>
        <v>111466.91293750005</v>
      </c>
      <c r="H5" s="14">
        <f t="shared" si="0"/>
        <v>6.3709163511332267E-2</v>
      </c>
    </row>
    <row r="6" spans="2:12" ht="15.75" x14ac:dyDescent="0.25">
      <c r="B6" s="134" t="s">
        <v>63</v>
      </c>
      <c r="C6" s="10">
        <v>27.5</v>
      </c>
      <c r="D6" s="10">
        <v>145626.23999999999</v>
      </c>
      <c r="E6" s="10">
        <v>149475</v>
      </c>
      <c r="F6" s="14">
        <f t="shared" si="1"/>
        <v>2.6429028175142033E-2</v>
      </c>
      <c r="G6" s="11">
        <f t="shared" si="2"/>
        <v>152097.92681249988</v>
      </c>
      <c r="H6" s="14">
        <f t="shared" si="0"/>
        <v>4.4440389400288716E-2</v>
      </c>
    </row>
    <row r="7" spans="2:12" ht="15.75" x14ac:dyDescent="0.25">
      <c r="B7" s="134" t="s">
        <v>64</v>
      </c>
      <c r="C7" s="10">
        <v>26.3</v>
      </c>
      <c r="D7" s="10">
        <v>156835.14000000001</v>
      </c>
      <c r="E7" s="10">
        <v>143169</v>
      </c>
      <c r="F7" s="14">
        <f t="shared" si="1"/>
        <v>-8.7136977083069556E-2</v>
      </c>
      <c r="G7" s="11">
        <f t="shared" si="2"/>
        <v>142790.28744330013</v>
      </c>
      <c r="H7" s="14">
        <f t="shared" si="0"/>
        <v>-8.9551694580053187E-2</v>
      </c>
    </row>
    <row r="8" spans="2:12" ht="15.75" x14ac:dyDescent="0.25">
      <c r="B8" s="134" t="s">
        <v>65</v>
      </c>
      <c r="C8" s="10">
        <v>24.1</v>
      </c>
      <c r="D8" s="10">
        <v>132155.64000000001</v>
      </c>
      <c r="E8" s="10">
        <v>131169</v>
      </c>
      <c r="F8" s="14">
        <f t="shared" si="1"/>
        <v>-7.465742665239361E-3</v>
      </c>
      <c r="G8" s="11">
        <f t="shared" si="2"/>
        <v>124570.8853039</v>
      </c>
      <c r="H8" s="14">
        <f t="shared" si="0"/>
        <v>-5.7392591766042056E-2</v>
      </c>
    </row>
    <row r="9" spans="2:12" ht="15.75" x14ac:dyDescent="0.25">
      <c r="B9" s="135" t="s">
        <v>66</v>
      </c>
      <c r="C9" s="12">
        <v>32.799999999999997</v>
      </c>
      <c r="D9" s="12">
        <v>180167.1</v>
      </c>
      <c r="E9" s="12">
        <v>177488</v>
      </c>
      <c r="F9" s="15">
        <f t="shared" si="1"/>
        <v>-1.4870084493783908E-2</v>
      </c>
      <c r="G9" s="13">
        <f t="shared" si="2"/>
        <v>177181.90329279995</v>
      </c>
      <c r="H9" s="15">
        <f t="shared" si="0"/>
        <v>-1.6569044554749723E-2</v>
      </c>
    </row>
    <row r="10" spans="2:12" x14ac:dyDescent="0.25">
      <c r="B10" s="7"/>
      <c r="D10" s="7"/>
      <c r="E10" s="8"/>
      <c r="G10" s="7"/>
      <c r="H10" s="7"/>
    </row>
    <row r="11" spans="2:12" x14ac:dyDescent="0.25">
      <c r="B11" s="7"/>
      <c r="D11" s="7"/>
      <c r="E11" s="8"/>
      <c r="G11" s="7"/>
      <c r="H11" s="7"/>
    </row>
    <row r="12" spans="2:12" x14ac:dyDescent="0.25">
      <c r="B12" s="7"/>
      <c r="D12" s="7"/>
      <c r="E12" s="8"/>
      <c r="G12" s="7"/>
      <c r="H12" s="7"/>
    </row>
    <row r="13" spans="2:12" x14ac:dyDescent="0.25">
      <c r="B13" s="7"/>
      <c r="D13" s="7"/>
      <c r="E13" s="8"/>
      <c r="G13" s="7"/>
      <c r="H13" s="7"/>
    </row>
    <row r="14" spans="2:12" x14ac:dyDescent="0.25">
      <c r="B14" s="7"/>
      <c r="D14" s="7"/>
      <c r="E14" s="8"/>
      <c r="G14" s="7"/>
      <c r="H14" s="7"/>
    </row>
    <row r="15" spans="2:12" x14ac:dyDescent="0.25">
      <c r="B15" s="7"/>
      <c r="D15" s="7"/>
      <c r="E15" s="8"/>
      <c r="G15" s="7"/>
      <c r="H15" s="7"/>
    </row>
    <row r="16" spans="2:12" x14ac:dyDescent="0.25">
      <c r="B16" s="7"/>
      <c r="D16" s="7"/>
      <c r="G16" s="7"/>
      <c r="H16" s="7"/>
    </row>
    <row r="17" spans="2:8" x14ac:dyDescent="0.25">
      <c r="B17" s="7"/>
      <c r="D17" s="7"/>
      <c r="G17" s="7"/>
      <c r="H17" s="7"/>
    </row>
    <row r="18" spans="2:8" x14ac:dyDescent="0.25">
      <c r="B18" s="7"/>
      <c r="D18" s="7"/>
      <c r="G18" s="7"/>
      <c r="H18" s="7"/>
    </row>
    <row r="19" spans="2:8" x14ac:dyDescent="0.25">
      <c r="B19" s="7"/>
      <c r="D19" s="7"/>
      <c r="E19" s="8"/>
      <c r="G19" s="7"/>
      <c r="H19" s="7"/>
    </row>
    <row r="20" spans="2:8" x14ac:dyDescent="0.25">
      <c r="B20" s="7"/>
      <c r="D20" s="7"/>
      <c r="G20" s="7"/>
      <c r="H20" s="7"/>
    </row>
    <row r="21" spans="2:8" x14ac:dyDescent="0.25">
      <c r="B21" s="7"/>
      <c r="D21" s="7"/>
      <c r="G21" s="7"/>
      <c r="H21" s="7"/>
    </row>
    <row r="22" spans="2:8" x14ac:dyDescent="0.25">
      <c r="B22" s="7"/>
      <c r="D22" s="7"/>
      <c r="G22" s="7"/>
      <c r="H22" s="7"/>
    </row>
    <row r="23" spans="2:8" x14ac:dyDescent="0.25">
      <c r="B23" s="7"/>
      <c r="D23" s="7"/>
      <c r="E23" s="8"/>
      <c r="G23" s="7"/>
      <c r="H23" s="7"/>
    </row>
    <row r="24" spans="2:8" x14ac:dyDescent="0.25">
      <c r="B24" s="7"/>
      <c r="D24" s="7"/>
      <c r="G24" s="7"/>
      <c r="H24" s="7"/>
    </row>
    <row r="25" spans="2:8" x14ac:dyDescent="0.25">
      <c r="B25" s="7"/>
      <c r="D25" s="7"/>
      <c r="G25" s="7"/>
      <c r="H25" s="7"/>
    </row>
    <row r="26" spans="2:8" x14ac:dyDescent="0.25">
      <c r="B26" s="7"/>
      <c r="D26" s="7"/>
      <c r="G26" s="7"/>
      <c r="H26" s="7"/>
    </row>
    <row r="27" spans="2:8" x14ac:dyDescent="0.25">
      <c r="D27" s="3"/>
    </row>
    <row r="28" spans="2:8" x14ac:dyDescent="0.25">
      <c r="D28" s="3"/>
    </row>
    <row r="29" spans="2:8" x14ac:dyDescent="0.25">
      <c r="D29" s="3"/>
    </row>
    <row r="30" spans="2:8" x14ac:dyDescent="0.25">
      <c r="D30" s="3"/>
    </row>
    <row r="31" spans="2:8" x14ac:dyDescent="0.25">
      <c r="D31" s="3"/>
    </row>
    <row r="32" spans="2:8" x14ac:dyDescent="0.25">
      <c r="D32" s="3"/>
    </row>
    <row r="33" spans="4:11" x14ac:dyDescent="0.25">
      <c r="D33" s="3"/>
    </row>
    <row r="34" spans="4:11" x14ac:dyDescent="0.25">
      <c r="D34" s="3"/>
    </row>
    <row r="35" spans="4:11" x14ac:dyDescent="0.25">
      <c r="D35" s="3"/>
    </row>
    <row r="36" spans="4:11" x14ac:dyDescent="0.25">
      <c r="D36" s="3"/>
    </row>
    <row r="37" spans="4:11" x14ac:dyDescent="0.25">
      <c r="D37" s="3"/>
    </row>
    <row r="38" spans="4:11" x14ac:dyDescent="0.25">
      <c r="D38" s="3"/>
    </row>
    <row r="39" spans="4:11" x14ac:dyDescent="0.25">
      <c r="D39" s="3"/>
    </row>
    <row r="40" spans="4:11" x14ac:dyDescent="0.25">
      <c r="D40" s="3"/>
    </row>
    <row r="41" spans="4:11" x14ac:dyDescent="0.25">
      <c r="D41" s="3"/>
    </row>
    <row r="42" spans="4:11" x14ac:dyDescent="0.25">
      <c r="D42" s="3"/>
    </row>
    <row r="43" spans="4:11" x14ac:dyDescent="0.25">
      <c r="D43" s="3"/>
      <c r="E43" s="18"/>
    </row>
    <row r="44" spans="4:11" x14ac:dyDescent="0.25">
      <c r="E44"/>
    </row>
    <row r="45" spans="4:11" x14ac:dyDescent="0.25">
      <c r="E45" s="4"/>
      <c r="H45" s="7"/>
      <c r="I45" s="3"/>
      <c r="J45" s="16"/>
      <c r="K45" s="5"/>
    </row>
    <row r="46" spans="4:11" x14ac:dyDescent="0.25">
      <c r="E46"/>
    </row>
    <row r="47" spans="4:11" x14ac:dyDescent="0.25">
      <c r="E47"/>
    </row>
    <row r="48" spans="4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81" spans="5:7" x14ac:dyDescent="0.25">
      <c r="G81" s="3"/>
    </row>
    <row r="82" spans="5:7" x14ac:dyDescent="0.25">
      <c r="F82" s="7"/>
      <c r="G82" s="7"/>
    </row>
    <row r="83" spans="5:7" x14ac:dyDescent="0.25">
      <c r="E83"/>
    </row>
    <row r="84" spans="5:7" x14ac:dyDescent="0.25">
      <c r="E84"/>
    </row>
    <row r="85" spans="5:7" x14ac:dyDescent="0.25">
      <c r="E85"/>
    </row>
    <row r="86" spans="5:7" x14ac:dyDescent="0.25">
      <c r="E86"/>
    </row>
    <row r="87" spans="5:7" x14ac:dyDescent="0.25">
      <c r="E87"/>
    </row>
    <row r="88" spans="5:7" x14ac:dyDescent="0.25">
      <c r="E88"/>
    </row>
    <row r="89" spans="5:7" x14ac:dyDescent="0.25">
      <c r="E89"/>
    </row>
    <row r="90" spans="5:7" x14ac:dyDescent="0.25">
      <c r="E90"/>
    </row>
    <row r="91" spans="5:7" x14ac:dyDescent="0.25">
      <c r="E91"/>
    </row>
    <row r="92" spans="5:7" x14ac:dyDescent="0.25">
      <c r="E92"/>
    </row>
    <row r="93" spans="5:7" x14ac:dyDescent="0.25">
      <c r="E93"/>
    </row>
    <row r="94" spans="5:7" x14ac:dyDescent="0.25">
      <c r="E94"/>
    </row>
    <row r="95" spans="5:7" x14ac:dyDescent="0.25">
      <c r="E95"/>
    </row>
    <row r="96" spans="5:7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/>
    </row>
    <row r="723" spans="5:5" x14ac:dyDescent="0.25">
      <c r="E723"/>
    </row>
    <row r="724" spans="5:5" x14ac:dyDescent="0.25">
      <c r="E724"/>
    </row>
    <row r="725" spans="5:5" x14ac:dyDescent="0.25">
      <c r="E725"/>
    </row>
    <row r="726" spans="5:5" x14ac:dyDescent="0.25">
      <c r="E726"/>
    </row>
    <row r="727" spans="5:5" x14ac:dyDescent="0.25">
      <c r="E727"/>
    </row>
    <row r="728" spans="5:5" x14ac:dyDescent="0.25">
      <c r="E728"/>
    </row>
    <row r="729" spans="5:5" x14ac:dyDescent="0.25">
      <c r="E729"/>
    </row>
    <row r="730" spans="5:5" x14ac:dyDescent="0.25">
      <c r="E730"/>
    </row>
    <row r="731" spans="5:5" x14ac:dyDescent="0.25">
      <c r="E731"/>
    </row>
    <row r="732" spans="5:5" x14ac:dyDescent="0.25">
      <c r="E732"/>
    </row>
    <row r="733" spans="5:5" x14ac:dyDescent="0.25">
      <c r="E733"/>
    </row>
    <row r="734" spans="5:5" x14ac:dyDescent="0.25">
      <c r="E734"/>
    </row>
    <row r="735" spans="5:5" x14ac:dyDescent="0.25">
      <c r="E735"/>
    </row>
    <row r="736" spans="5:5" x14ac:dyDescent="0.25">
      <c r="E736"/>
    </row>
    <row r="737" spans="5:5" x14ac:dyDescent="0.25">
      <c r="E737"/>
    </row>
    <row r="738" spans="5:5" x14ac:dyDescent="0.25">
      <c r="E738"/>
    </row>
    <row r="739" spans="5:5" x14ac:dyDescent="0.25">
      <c r="E739"/>
    </row>
    <row r="740" spans="5:5" x14ac:dyDescent="0.25">
      <c r="E740"/>
    </row>
    <row r="741" spans="5:5" x14ac:dyDescent="0.25">
      <c r="E741"/>
    </row>
    <row r="742" spans="5:5" x14ac:dyDescent="0.25">
      <c r="E742"/>
    </row>
    <row r="743" spans="5:5" x14ac:dyDescent="0.25">
      <c r="E743"/>
    </row>
    <row r="744" spans="5:5" x14ac:dyDescent="0.25">
      <c r="E744"/>
    </row>
    <row r="745" spans="5:5" x14ac:dyDescent="0.25">
      <c r="E745"/>
    </row>
    <row r="746" spans="5:5" x14ac:dyDescent="0.25">
      <c r="E746"/>
    </row>
    <row r="747" spans="5:5" x14ac:dyDescent="0.25">
      <c r="E747"/>
    </row>
    <row r="748" spans="5:5" x14ac:dyDescent="0.25">
      <c r="E748"/>
    </row>
    <row r="749" spans="5:5" x14ac:dyDescent="0.25">
      <c r="E749"/>
    </row>
    <row r="750" spans="5:5" x14ac:dyDescent="0.25">
      <c r="E750"/>
    </row>
    <row r="751" spans="5:5" x14ac:dyDescent="0.25">
      <c r="E751"/>
    </row>
    <row r="752" spans="5:5" x14ac:dyDescent="0.25">
      <c r="E752"/>
    </row>
    <row r="753" spans="5:5" x14ac:dyDescent="0.25">
      <c r="E753"/>
    </row>
    <row r="754" spans="5:5" x14ac:dyDescent="0.25">
      <c r="E754"/>
    </row>
    <row r="755" spans="5:5" x14ac:dyDescent="0.25">
      <c r="E755"/>
    </row>
    <row r="756" spans="5:5" x14ac:dyDescent="0.25">
      <c r="E756"/>
    </row>
    <row r="757" spans="5:5" x14ac:dyDescent="0.25">
      <c r="E757"/>
    </row>
    <row r="758" spans="5:5" x14ac:dyDescent="0.25">
      <c r="E758"/>
    </row>
    <row r="759" spans="5:5" x14ac:dyDescent="0.25">
      <c r="E759"/>
    </row>
    <row r="760" spans="5:5" x14ac:dyDescent="0.25">
      <c r="E760"/>
    </row>
    <row r="761" spans="5:5" x14ac:dyDescent="0.25">
      <c r="E761"/>
    </row>
    <row r="762" spans="5:5" x14ac:dyDescent="0.25">
      <c r="E762"/>
    </row>
    <row r="763" spans="5:5" x14ac:dyDescent="0.25">
      <c r="E763"/>
    </row>
    <row r="764" spans="5:5" x14ac:dyDescent="0.25">
      <c r="E764"/>
    </row>
    <row r="765" spans="5:5" x14ac:dyDescent="0.25">
      <c r="E765"/>
    </row>
    <row r="766" spans="5:5" x14ac:dyDescent="0.25">
      <c r="E766"/>
    </row>
    <row r="767" spans="5:5" x14ac:dyDescent="0.25">
      <c r="E767"/>
    </row>
    <row r="768" spans="5:5" x14ac:dyDescent="0.25">
      <c r="E768"/>
    </row>
    <row r="769" spans="5:5" x14ac:dyDescent="0.25">
      <c r="E769"/>
    </row>
    <row r="770" spans="5:5" x14ac:dyDescent="0.25">
      <c r="E770"/>
    </row>
    <row r="771" spans="5:5" x14ac:dyDescent="0.25">
      <c r="E771"/>
    </row>
    <row r="772" spans="5:5" x14ac:dyDescent="0.25">
      <c r="E772"/>
    </row>
    <row r="773" spans="5:5" x14ac:dyDescent="0.25">
      <c r="E773"/>
    </row>
    <row r="774" spans="5:5" x14ac:dyDescent="0.25">
      <c r="E774"/>
    </row>
    <row r="775" spans="5:5" x14ac:dyDescent="0.25">
      <c r="E775"/>
    </row>
    <row r="776" spans="5:5" x14ac:dyDescent="0.25">
      <c r="E776"/>
    </row>
    <row r="777" spans="5:5" x14ac:dyDescent="0.25">
      <c r="E777"/>
    </row>
    <row r="778" spans="5:5" x14ac:dyDescent="0.25">
      <c r="E778"/>
    </row>
    <row r="779" spans="5:5" x14ac:dyDescent="0.25">
      <c r="E779"/>
    </row>
    <row r="780" spans="5:5" x14ac:dyDescent="0.25">
      <c r="E780"/>
    </row>
    <row r="781" spans="5:5" x14ac:dyDescent="0.25">
      <c r="E781"/>
    </row>
    <row r="782" spans="5:5" x14ac:dyDescent="0.25">
      <c r="E782"/>
    </row>
    <row r="783" spans="5:5" x14ac:dyDescent="0.25">
      <c r="E783"/>
    </row>
    <row r="784" spans="5:5" x14ac:dyDescent="0.25">
      <c r="E784"/>
    </row>
    <row r="785" spans="5:5" x14ac:dyDescent="0.25">
      <c r="E785"/>
    </row>
    <row r="786" spans="5:5" x14ac:dyDescent="0.25">
      <c r="E786"/>
    </row>
    <row r="787" spans="5:5" x14ac:dyDescent="0.25">
      <c r="E787"/>
    </row>
    <row r="788" spans="5:5" x14ac:dyDescent="0.25">
      <c r="E788"/>
    </row>
    <row r="789" spans="5:5" x14ac:dyDescent="0.25">
      <c r="E789"/>
    </row>
    <row r="790" spans="5:5" x14ac:dyDescent="0.25">
      <c r="E790"/>
    </row>
    <row r="791" spans="5:5" x14ac:dyDescent="0.25">
      <c r="E791"/>
    </row>
    <row r="792" spans="5:5" x14ac:dyDescent="0.25">
      <c r="E792"/>
    </row>
    <row r="793" spans="5:5" x14ac:dyDescent="0.25">
      <c r="E793"/>
    </row>
    <row r="794" spans="5:5" x14ac:dyDescent="0.25">
      <c r="E794"/>
    </row>
    <row r="795" spans="5:5" x14ac:dyDescent="0.25">
      <c r="E795"/>
    </row>
    <row r="796" spans="5:5" x14ac:dyDescent="0.25">
      <c r="E796"/>
    </row>
    <row r="797" spans="5:5" x14ac:dyDescent="0.25">
      <c r="E797"/>
    </row>
    <row r="798" spans="5:5" x14ac:dyDescent="0.25">
      <c r="E798"/>
    </row>
    <row r="799" spans="5:5" x14ac:dyDescent="0.25">
      <c r="E799"/>
    </row>
    <row r="800" spans="5:5" x14ac:dyDescent="0.25">
      <c r="E800"/>
    </row>
    <row r="801" spans="5:5" x14ac:dyDescent="0.25">
      <c r="E801"/>
    </row>
    <row r="802" spans="5:5" x14ac:dyDescent="0.25">
      <c r="E802"/>
    </row>
    <row r="803" spans="5:5" x14ac:dyDescent="0.25">
      <c r="E803"/>
    </row>
    <row r="804" spans="5:5" x14ac:dyDescent="0.25">
      <c r="E804"/>
    </row>
    <row r="805" spans="5:5" x14ac:dyDescent="0.25">
      <c r="E805"/>
    </row>
    <row r="806" spans="5:5" x14ac:dyDescent="0.25">
      <c r="E806"/>
    </row>
    <row r="807" spans="5:5" x14ac:dyDescent="0.25">
      <c r="E807"/>
    </row>
    <row r="808" spans="5:5" x14ac:dyDescent="0.25">
      <c r="E808"/>
    </row>
    <row r="809" spans="5:5" x14ac:dyDescent="0.25">
      <c r="E809"/>
    </row>
    <row r="810" spans="5:5" x14ac:dyDescent="0.25">
      <c r="E810"/>
    </row>
    <row r="811" spans="5:5" x14ac:dyDescent="0.25">
      <c r="E811"/>
    </row>
    <row r="812" spans="5:5" x14ac:dyDescent="0.25">
      <c r="E812"/>
    </row>
    <row r="813" spans="5:5" x14ac:dyDescent="0.25">
      <c r="E813"/>
    </row>
    <row r="814" spans="5:5" x14ac:dyDescent="0.25">
      <c r="E814"/>
    </row>
    <row r="815" spans="5:5" x14ac:dyDescent="0.25">
      <c r="E815"/>
    </row>
    <row r="816" spans="5:5" x14ac:dyDescent="0.25">
      <c r="E816"/>
    </row>
    <row r="817" spans="5:5" x14ac:dyDescent="0.25">
      <c r="E817"/>
    </row>
    <row r="818" spans="5:5" x14ac:dyDescent="0.25">
      <c r="E818"/>
    </row>
    <row r="819" spans="5:5" x14ac:dyDescent="0.25">
      <c r="E819"/>
    </row>
    <row r="820" spans="5:5" x14ac:dyDescent="0.25">
      <c r="E820"/>
    </row>
    <row r="821" spans="5:5" x14ac:dyDescent="0.25">
      <c r="E821"/>
    </row>
    <row r="822" spans="5:5" x14ac:dyDescent="0.25">
      <c r="E822"/>
    </row>
    <row r="823" spans="5:5" x14ac:dyDescent="0.25">
      <c r="E823"/>
    </row>
    <row r="824" spans="5:5" x14ac:dyDescent="0.25">
      <c r="E824"/>
    </row>
    <row r="825" spans="5:5" x14ac:dyDescent="0.25">
      <c r="E825"/>
    </row>
    <row r="826" spans="5:5" x14ac:dyDescent="0.25">
      <c r="E826"/>
    </row>
    <row r="827" spans="5:5" x14ac:dyDescent="0.25">
      <c r="E827"/>
    </row>
    <row r="828" spans="5:5" x14ac:dyDescent="0.25">
      <c r="E828"/>
    </row>
    <row r="829" spans="5:5" x14ac:dyDescent="0.25">
      <c r="E829"/>
    </row>
    <row r="830" spans="5:5" x14ac:dyDescent="0.25">
      <c r="E830"/>
    </row>
    <row r="831" spans="5:5" x14ac:dyDescent="0.25">
      <c r="E831"/>
    </row>
    <row r="832" spans="5:5" x14ac:dyDescent="0.25">
      <c r="E832"/>
    </row>
    <row r="833" spans="5:5" x14ac:dyDescent="0.25">
      <c r="E833"/>
    </row>
    <row r="834" spans="5:5" x14ac:dyDescent="0.25">
      <c r="E834"/>
    </row>
    <row r="835" spans="5:5" x14ac:dyDescent="0.25">
      <c r="E835"/>
    </row>
    <row r="836" spans="5:5" x14ac:dyDescent="0.25">
      <c r="E836"/>
    </row>
    <row r="837" spans="5:5" x14ac:dyDescent="0.25">
      <c r="E837"/>
    </row>
    <row r="838" spans="5:5" x14ac:dyDescent="0.25">
      <c r="E838"/>
    </row>
    <row r="839" spans="5:5" x14ac:dyDescent="0.25">
      <c r="E839"/>
    </row>
    <row r="840" spans="5:5" x14ac:dyDescent="0.25">
      <c r="E840"/>
    </row>
    <row r="841" spans="5:5" x14ac:dyDescent="0.25">
      <c r="E841"/>
    </row>
    <row r="842" spans="5:5" x14ac:dyDescent="0.25">
      <c r="E842"/>
    </row>
    <row r="843" spans="5:5" x14ac:dyDescent="0.25">
      <c r="E843"/>
    </row>
    <row r="844" spans="5:5" x14ac:dyDescent="0.25">
      <c r="E844"/>
    </row>
    <row r="845" spans="5:5" x14ac:dyDescent="0.25">
      <c r="E845"/>
    </row>
    <row r="846" spans="5:5" x14ac:dyDescent="0.25">
      <c r="E846"/>
    </row>
    <row r="847" spans="5:5" x14ac:dyDescent="0.25">
      <c r="E847"/>
    </row>
    <row r="848" spans="5:5" x14ac:dyDescent="0.25">
      <c r="E848"/>
    </row>
    <row r="849" spans="5:5" x14ac:dyDescent="0.25">
      <c r="E849"/>
    </row>
    <row r="850" spans="5:5" x14ac:dyDescent="0.25">
      <c r="E850"/>
    </row>
    <row r="851" spans="5:5" x14ac:dyDescent="0.25">
      <c r="E851"/>
    </row>
    <row r="852" spans="5:5" x14ac:dyDescent="0.25">
      <c r="E852"/>
    </row>
    <row r="853" spans="5:5" x14ac:dyDescent="0.25">
      <c r="E853"/>
    </row>
    <row r="854" spans="5:5" x14ac:dyDescent="0.25">
      <c r="E854"/>
    </row>
    <row r="855" spans="5:5" x14ac:dyDescent="0.25">
      <c r="E855"/>
    </row>
    <row r="856" spans="5:5" x14ac:dyDescent="0.25">
      <c r="E856"/>
    </row>
    <row r="857" spans="5:5" x14ac:dyDescent="0.25">
      <c r="E857"/>
    </row>
    <row r="858" spans="5:5" x14ac:dyDescent="0.25">
      <c r="E858"/>
    </row>
    <row r="859" spans="5:5" x14ac:dyDescent="0.25">
      <c r="E859"/>
    </row>
    <row r="860" spans="5:5" x14ac:dyDescent="0.25">
      <c r="E860"/>
    </row>
    <row r="861" spans="5:5" x14ac:dyDescent="0.25">
      <c r="E861"/>
    </row>
    <row r="862" spans="5:5" x14ac:dyDescent="0.25">
      <c r="E862"/>
    </row>
    <row r="863" spans="5:5" x14ac:dyDescent="0.25">
      <c r="E863"/>
    </row>
    <row r="864" spans="5:5" x14ac:dyDescent="0.25">
      <c r="E864"/>
    </row>
    <row r="865" spans="5:5" x14ac:dyDescent="0.25">
      <c r="E865"/>
    </row>
    <row r="866" spans="5:5" x14ac:dyDescent="0.25">
      <c r="E866"/>
    </row>
    <row r="867" spans="5:5" x14ac:dyDescent="0.25">
      <c r="E867"/>
    </row>
    <row r="868" spans="5:5" x14ac:dyDescent="0.25">
      <c r="E868"/>
    </row>
    <row r="869" spans="5:5" x14ac:dyDescent="0.25">
      <c r="E869"/>
    </row>
    <row r="870" spans="5:5" x14ac:dyDescent="0.25">
      <c r="E870"/>
    </row>
    <row r="871" spans="5:5" x14ac:dyDescent="0.25">
      <c r="E871"/>
    </row>
    <row r="872" spans="5:5" x14ac:dyDescent="0.25">
      <c r="E872"/>
    </row>
    <row r="873" spans="5:5" x14ac:dyDescent="0.25">
      <c r="E873"/>
    </row>
    <row r="874" spans="5:5" x14ac:dyDescent="0.25">
      <c r="E874"/>
    </row>
    <row r="875" spans="5:5" x14ac:dyDescent="0.25">
      <c r="E875"/>
    </row>
    <row r="876" spans="5:5" x14ac:dyDescent="0.25">
      <c r="E876"/>
    </row>
    <row r="877" spans="5:5" x14ac:dyDescent="0.25">
      <c r="E877"/>
    </row>
    <row r="878" spans="5:5" x14ac:dyDescent="0.25">
      <c r="E878"/>
    </row>
    <row r="879" spans="5:5" x14ac:dyDescent="0.25">
      <c r="E879"/>
    </row>
    <row r="880" spans="5:5" x14ac:dyDescent="0.25">
      <c r="E880"/>
    </row>
    <row r="881" spans="5:5" x14ac:dyDescent="0.25">
      <c r="E881"/>
    </row>
    <row r="882" spans="5:5" x14ac:dyDescent="0.25">
      <c r="E882"/>
    </row>
    <row r="883" spans="5:5" x14ac:dyDescent="0.25">
      <c r="E883"/>
    </row>
    <row r="884" spans="5:5" x14ac:dyDescent="0.25">
      <c r="E884"/>
    </row>
    <row r="885" spans="5:5" x14ac:dyDescent="0.25">
      <c r="E885"/>
    </row>
    <row r="886" spans="5:5" x14ac:dyDescent="0.25">
      <c r="E886"/>
    </row>
    <row r="887" spans="5:5" x14ac:dyDescent="0.25">
      <c r="E887"/>
    </row>
    <row r="888" spans="5:5" x14ac:dyDescent="0.25">
      <c r="E888"/>
    </row>
    <row r="889" spans="5:5" x14ac:dyDescent="0.25">
      <c r="E889"/>
    </row>
    <row r="890" spans="5:5" x14ac:dyDescent="0.25">
      <c r="E890"/>
    </row>
    <row r="891" spans="5:5" x14ac:dyDescent="0.25">
      <c r="E891"/>
    </row>
    <row r="892" spans="5:5" x14ac:dyDescent="0.25">
      <c r="E892"/>
    </row>
    <row r="893" spans="5:5" x14ac:dyDescent="0.25">
      <c r="E893"/>
    </row>
    <row r="894" spans="5:5" x14ac:dyDescent="0.25">
      <c r="E894"/>
    </row>
    <row r="895" spans="5:5" x14ac:dyDescent="0.25">
      <c r="E895"/>
    </row>
    <row r="896" spans="5:5" x14ac:dyDescent="0.25">
      <c r="E896"/>
    </row>
    <row r="897" spans="5:5" x14ac:dyDescent="0.25">
      <c r="E897"/>
    </row>
    <row r="898" spans="5:5" x14ac:dyDescent="0.25">
      <c r="E898"/>
    </row>
    <row r="899" spans="5:5" x14ac:dyDescent="0.25">
      <c r="E899"/>
    </row>
    <row r="900" spans="5:5" x14ac:dyDescent="0.25">
      <c r="E900"/>
    </row>
    <row r="901" spans="5:5" x14ac:dyDescent="0.25">
      <c r="E901"/>
    </row>
    <row r="902" spans="5:5" x14ac:dyDescent="0.25">
      <c r="E902"/>
    </row>
    <row r="903" spans="5:5" x14ac:dyDescent="0.25">
      <c r="E903"/>
    </row>
    <row r="904" spans="5:5" x14ac:dyDescent="0.25">
      <c r="E904"/>
    </row>
    <row r="905" spans="5:5" x14ac:dyDescent="0.25">
      <c r="E905"/>
    </row>
    <row r="906" spans="5:5" x14ac:dyDescent="0.25">
      <c r="E906"/>
    </row>
    <row r="907" spans="5:5" x14ac:dyDescent="0.25">
      <c r="E907"/>
    </row>
    <row r="908" spans="5:5" x14ac:dyDescent="0.25">
      <c r="E908"/>
    </row>
    <row r="909" spans="5:5" x14ac:dyDescent="0.25">
      <c r="E909"/>
    </row>
    <row r="910" spans="5:5" x14ac:dyDescent="0.25">
      <c r="E910"/>
    </row>
    <row r="911" spans="5:5" x14ac:dyDescent="0.25">
      <c r="E911"/>
    </row>
    <row r="912" spans="5:5" x14ac:dyDescent="0.25">
      <c r="E912"/>
    </row>
    <row r="913" spans="5:5" x14ac:dyDescent="0.25">
      <c r="E913"/>
    </row>
    <row r="914" spans="5:5" x14ac:dyDescent="0.25">
      <c r="E914"/>
    </row>
    <row r="915" spans="5:5" x14ac:dyDescent="0.25">
      <c r="E915"/>
    </row>
    <row r="916" spans="5:5" x14ac:dyDescent="0.25">
      <c r="E916"/>
    </row>
    <row r="917" spans="5:5" x14ac:dyDescent="0.25">
      <c r="E917"/>
    </row>
    <row r="918" spans="5:5" x14ac:dyDescent="0.25">
      <c r="E918"/>
    </row>
    <row r="919" spans="5:5" x14ac:dyDescent="0.25">
      <c r="E919"/>
    </row>
    <row r="920" spans="5:5" x14ac:dyDescent="0.25">
      <c r="E920"/>
    </row>
    <row r="921" spans="5:5" x14ac:dyDescent="0.25">
      <c r="E921"/>
    </row>
    <row r="922" spans="5:5" x14ac:dyDescent="0.25">
      <c r="E922"/>
    </row>
    <row r="923" spans="5:5" x14ac:dyDescent="0.25">
      <c r="E923"/>
    </row>
    <row r="924" spans="5:5" x14ac:dyDescent="0.25">
      <c r="E924"/>
    </row>
    <row r="925" spans="5:5" x14ac:dyDescent="0.25">
      <c r="E925"/>
    </row>
    <row r="926" spans="5:5" x14ac:dyDescent="0.25">
      <c r="E926"/>
    </row>
    <row r="927" spans="5:5" x14ac:dyDescent="0.25">
      <c r="E927"/>
    </row>
    <row r="928" spans="5:5" x14ac:dyDescent="0.25">
      <c r="E928"/>
    </row>
    <row r="929" spans="5:5" x14ac:dyDescent="0.25">
      <c r="E929"/>
    </row>
    <row r="930" spans="5:5" x14ac:dyDescent="0.25">
      <c r="E930"/>
    </row>
    <row r="931" spans="5:5" x14ac:dyDescent="0.25">
      <c r="E931"/>
    </row>
    <row r="932" spans="5:5" x14ac:dyDescent="0.25">
      <c r="E932"/>
    </row>
    <row r="933" spans="5:5" x14ac:dyDescent="0.25">
      <c r="E933"/>
    </row>
    <row r="934" spans="5:5" x14ac:dyDescent="0.25">
      <c r="E934"/>
    </row>
    <row r="935" spans="5:5" x14ac:dyDescent="0.25">
      <c r="E935"/>
    </row>
    <row r="936" spans="5:5" x14ac:dyDescent="0.25">
      <c r="E936"/>
    </row>
    <row r="937" spans="5:5" x14ac:dyDescent="0.25">
      <c r="E937"/>
    </row>
    <row r="938" spans="5:5" x14ac:dyDescent="0.25">
      <c r="E938"/>
    </row>
    <row r="939" spans="5:5" x14ac:dyDescent="0.25">
      <c r="E939"/>
    </row>
    <row r="940" spans="5:5" x14ac:dyDescent="0.25">
      <c r="E940"/>
    </row>
    <row r="941" spans="5:5" x14ac:dyDescent="0.25">
      <c r="E941"/>
    </row>
    <row r="942" spans="5:5" x14ac:dyDescent="0.25">
      <c r="E942"/>
    </row>
    <row r="943" spans="5:5" x14ac:dyDescent="0.25">
      <c r="E943"/>
    </row>
    <row r="944" spans="5:5" x14ac:dyDescent="0.25">
      <c r="E944"/>
    </row>
    <row r="945" spans="5:5" x14ac:dyDescent="0.25">
      <c r="E945"/>
    </row>
    <row r="946" spans="5:5" x14ac:dyDescent="0.25">
      <c r="E946"/>
    </row>
    <row r="947" spans="5:5" x14ac:dyDescent="0.25">
      <c r="E947"/>
    </row>
    <row r="948" spans="5:5" x14ac:dyDescent="0.25">
      <c r="E948"/>
    </row>
    <row r="949" spans="5:5" x14ac:dyDescent="0.25">
      <c r="E949"/>
    </row>
    <row r="950" spans="5:5" x14ac:dyDescent="0.25">
      <c r="E950"/>
    </row>
    <row r="951" spans="5:5" x14ac:dyDescent="0.25">
      <c r="E951"/>
    </row>
    <row r="952" spans="5:5" x14ac:dyDescent="0.25">
      <c r="E952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36"/>
  <sheetViews>
    <sheetView showGridLines="0" workbookViewId="0">
      <selection activeCell="D28" sqref="D28"/>
    </sheetView>
  </sheetViews>
  <sheetFormatPr defaultRowHeight="15" x14ac:dyDescent="0.25"/>
  <cols>
    <col min="1" max="1" width="8.85546875" customWidth="1"/>
    <col min="2" max="2" width="15.7109375" customWidth="1"/>
    <col min="3" max="11" width="17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x14ac:dyDescent="0.25">
      <c r="A2" s="1"/>
      <c r="B2" s="1" t="s">
        <v>70</v>
      </c>
      <c r="C2" s="1"/>
      <c r="D2" s="1"/>
      <c r="E2" s="116"/>
      <c r="F2" s="1"/>
      <c r="G2" s="1"/>
      <c r="H2" s="1"/>
      <c r="I2" s="1"/>
    </row>
    <row r="3" spans="1:10" x14ac:dyDescent="0.25">
      <c r="A3" s="117"/>
      <c r="B3" s="1"/>
      <c r="C3" s="17"/>
      <c r="D3" s="1"/>
      <c r="E3" s="118"/>
      <c r="F3" s="1"/>
      <c r="G3" s="1"/>
      <c r="H3" s="1"/>
      <c r="I3" s="1"/>
    </row>
    <row r="4" spans="1:10" ht="15.75" thickBot="1" x14ac:dyDescent="0.3">
      <c r="A4" s="117"/>
      <c r="B4" s="2"/>
      <c r="C4" s="123"/>
      <c r="D4" s="2"/>
      <c r="E4" s="124"/>
      <c r="F4" s="2"/>
      <c r="G4" s="2"/>
      <c r="H4" s="2"/>
      <c r="I4" s="2"/>
      <c r="J4" s="2"/>
    </row>
    <row r="5" spans="1:10" ht="15.75" thickBot="1" x14ac:dyDescent="0.3">
      <c r="A5" s="117"/>
      <c r="B5" s="122" t="s">
        <v>60</v>
      </c>
      <c r="C5" s="122" t="s">
        <v>61</v>
      </c>
      <c r="D5" s="122" t="s">
        <v>62</v>
      </c>
      <c r="E5" s="122" t="s">
        <v>63</v>
      </c>
      <c r="F5" s="122" t="s">
        <v>64</v>
      </c>
      <c r="G5" s="122" t="s">
        <v>65</v>
      </c>
      <c r="H5" s="122" t="s">
        <v>66</v>
      </c>
      <c r="I5" s="122" t="s">
        <v>67</v>
      </c>
      <c r="J5" s="122" t="s">
        <v>68</v>
      </c>
    </row>
    <row r="6" spans="1:10" x14ac:dyDescent="0.25">
      <c r="A6" s="117"/>
      <c r="B6" s="121" t="s">
        <v>6</v>
      </c>
      <c r="C6" s="126">
        <v>1.7615207373271888</v>
      </c>
      <c r="D6" s="126">
        <v>0.15092165898617513</v>
      </c>
      <c r="E6" s="126">
        <v>0.91359447004608296</v>
      </c>
      <c r="F6" s="126">
        <v>0.36751152073732718</v>
      </c>
      <c r="G6" s="127">
        <v>0.37841726618705035</v>
      </c>
      <c r="H6" s="126">
        <v>6.9064748201438847E-2</v>
      </c>
      <c r="I6" s="126">
        <v>0.21</v>
      </c>
      <c r="J6" s="126">
        <v>0.15</v>
      </c>
    </row>
    <row r="7" spans="1:10" x14ac:dyDescent="0.25">
      <c r="A7" s="117"/>
      <c r="B7" s="120" t="s">
        <v>7</v>
      </c>
      <c r="C7" s="128">
        <v>1.0921658986175116</v>
      </c>
      <c r="D7" s="128">
        <v>9.6774193548387094E-2</v>
      </c>
      <c r="E7" s="128">
        <v>0.64400921658986177</v>
      </c>
      <c r="F7" s="128">
        <v>0.41820276497695852</v>
      </c>
      <c r="G7" s="129">
        <v>0.43453237410071943</v>
      </c>
      <c r="H7" s="128">
        <v>0.18273381294964028</v>
      </c>
      <c r="I7" s="128">
        <v>7.0000000000000007E-2</v>
      </c>
      <c r="J7" s="128">
        <v>0.08</v>
      </c>
    </row>
    <row r="8" spans="1:10" x14ac:dyDescent="0.25">
      <c r="A8" s="117"/>
      <c r="B8" s="120" t="s">
        <v>8</v>
      </c>
      <c r="C8" s="128">
        <v>1.2407834101382489</v>
      </c>
      <c r="D8" s="128">
        <v>0.43663594470046085</v>
      </c>
      <c r="E8" s="128">
        <v>0.66589861751152069</v>
      </c>
      <c r="F8" s="128">
        <v>0.15437788018433179</v>
      </c>
      <c r="G8" s="129">
        <v>0.59568345323741012</v>
      </c>
      <c r="H8" s="128">
        <v>0.23597122302158274</v>
      </c>
      <c r="I8" s="128">
        <v>0.06</v>
      </c>
      <c r="J8" s="128">
        <v>0.28999999999999998</v>
      </c>
    </row>
    <row r="9" spans="1:10" x14ac:dyDescent="0.25">
      <c r="A9" s="117"/>
      <c r="B9" s="120" t="s">
        <v>9</v>
      </c>
      <c r="C9" s="128">
        <v>0.85138248847926268</v>
      </c>
      <c r="D9" s="128">
        <v>2.4366359447004609</v>
      </c>
      <c r="E9" s="128">
        <v>1.5253456221198156</v>
      </c>
      <c r="F9" s="128">
        <v>0.47004608294930877</v>
      </c>
      <c r="G9" s="129">
        <v>1.1151079136690647</v>
      </c>
      <c r="H9" s="128">
        <v>1.2935251798561151</v>
      </c>
      <c r="I9" s="128">
        <v>0.26</v>
      </c>
      <c r="J9" s="128">
        <v>1.28</v>
      </c>
    </row>
    <row r="10" spans="1:10" x14ac:dyDescent="0.25">
      <c r="A10" s="117"/>
      <c r="B10" s="120" t="s">
        <v>10</v>
      </c>
      <c r="C10" s="128">
        <v>1.1947004608294931</v>
      </c>
      <c r="D10" s="128">
        <v>2.4965437788018434</v>
      </c>
      <c r="E10" s="128">
        <v>5.4815668202764973</v>
      </c>
      <c r="F10" s="128">
        <v>2.0587557603686637</v>
      </c>
      <c r="G10" s="129">
        <v>2.9726618705035972</v>
      </c>
      <c r="H10" s="128">
        <v>1.1453237410071941</v>
      </c>
      <c r="I10" s="128">
        <v>1.77</v>
      </c>
      <c r="J10" s="128">
        <v>4.21</v>
      </c>
    </row>
    <row r="11" spans="1:10" x14ac:dyDescent="0.25">
      <c r="A11" s="117"/>
      <c r="B11" s="120" t="s">
        <v>11</v>
      </c>
      <c r="C11" s="128">
        <v>1.5460829493087558</v>
      </c>
      <c r="D11" s="128">
        <v>1.4435483870967742</v>
      </c>
      <c r="E11" s="128">
        <v>9.6463133640552989</v>
      </c>
      <c r="F11" s="128">
        <v>5.112903225806452</v>
      </c>
      <c r="G11" s="129">
        <v>3.1741007194244606</v>
      </c>
      <c r="H11" s="128">
        <v>2.8273381294964031</v>
      </c>
      <c r="I11" s="128">
        <v>2.04</v>
      </c>
      <c r="J11" s="128">
        <v>3.2</v>
      </c>
    </row>
    <row r="12" spans="1:10" x14ac:dyDescent="0.25">
      <c r="A12" s="117"/>
      <c r="B12" s="120" t="s">
        <v>12</v>
      </c>
      <c r="C12" s="128">
        <v>1.2707373271889402</v>
      </c>
      <c r="D12" s="128">
        <v>1.532258064516129</v>
      </c>
      <c r="E12" s="128">
        <v>6.7039170506912447</v>
      </c>
      <c r="F12" s="128">
        <v>7.0057603686635943</v>
      </c>
      <c r="G12" s="129">
        <v>1.4244604316546763</v>
      </c>
      <c r="H12" s="128">
        <v>2.581294964028777</v>
      </c>
      <c r="I12" s="128">
        <v>3.28</v>
      </c>
      <c r="J12" s="128">
        <v>1.21</v>
      </c>
    </row>
    <row r="13" spans="1:10" x14ac:dyDescent="0.25">
      <c r="A13" s="117"/>
      <c r="B13" s="120" t="s">
        <v>13</v>
      </c>
      <c r="C13" s="128">
        <v>1.0172811059907834</v>
      </c>
      <c r="D13" s="128">
        <v>1.9193548387096775</v>
      </c>
      <c r="E13" s="128">
        <v>4.6002304147465436</v>
      </c>
      <c r="F13" s="128">
        <v>7.0610599078341014</v>
      </c>
      <c r="G13" s="129">
        <v>3.483453237410072</v>
      </c>
      <c r="H13" s="128">
        <v>3.2863309352517986</v>
      </c>
      <c r="I13" s="128">
        <v>2.5099999999999998</v>
      </c>
      <c r="J13" s="128">
        <v>3.23</v>
      </c>
    </row>
    <row r="14" spans="1:10" x14ac:dyDescent="0.25">
      <c r="A14" s="117"/>
      <c r="B14" s="120" t="s">
        <v>14</v>
      </c>
      <c r="C14" s="128">
        <v>2.6036866359447006</v>
      </c>
      <c r="D14" s="128">
        <v>1.683179723502304</v>
      </c>
      <c r="E14" s="128">
        <v>3.585253456221198</v>
      </c>
      <c r="F14" s="128">
        <v>6.4746543778801842</v>
      </c>
      <c r="G14" s="129">
        <v>4.3194244604316543</v>
      </c>
      <c r="H14" s="128">
        <v>2.5798561151079138</v>
      </c>
      <c r="I14" s="128">
        <v>2</v>
      </c>
      <c r="J14" s="128">
        <v>2.3199999999999998</v>
      </c>
    </row>
    <row r="15" spans="1:10" x14ac:dyDescent="0.25">
      <c r="A15" s="117"/>
      <c r="B15" s="120" t="s">
        <v>15</v>
      </c>
      <c r="C15" s="128">
        <v>4.6117511520737331</v>
      </c>
      <c r="D15" s="128">
        <v>1.0783410138248848</v>
      </c>
      <c r="E15" s="128">
        <v>2.7235023041474653</v>
      </c>
      <c r="F15" s="128">
        <v>4.8997695852534564</v>
      </c>
      <c r="G15" s="129">
        <v>3.5597122302158275</v>
      </c>
      <c r="H15" s="128">
        <v>2.2834532374100718</v>
      </c>
      <c r="I15" s="128">
        <v>1.5</v>
      </c>
      <c r="J15" s="128">
        <v>3.77</v>
      </c>
    </row>
    <row r="16" spans="1:10" x14ac:dyDescent="0.25">
      <c r="A16" s="117"/>
      <c r="B16" s="120" t="s">
        <v>16</v>
      </c>
      <c r="C16" s="128">
        <v>3.7649769585253456</v>
      </c>
      <c r="D16" s="128">
        <v>4.3202764976958523</v>
      </c>
      <c r="E16" s="128">
        <v>3.225806451612903</v>
      </c>
      <c r="F16" s="128">
        <v>4.4239631336405534</v>
      </c>
      <c r="G16" s="129">
        <v>4.9683453237410076</v>
      </c>
      <c r="H16" s="128">
        <v>1.4964028776978417</v>
      </c>
      <c r="I16" s="128">
        <v>1.03</v>
      </c>
      <c r="J16" s="128">
        <v>5.89</v>
      </c>
    </row>
    <row r="17" spans="1:10" x14ac:dyDescent="0.25">
      <c r="A17" s="117"/>
      <c r="B17" s="120" t="s">
        <v>17</v>
      </c>
      <c r="C17" s="128">
        <v>4.1958525345622117</v>
      </c>
      <c r="D17" s="128">
        <v>4.7534562211981566</v>
      </c>
      <c r="E17" s="128">
        <v>1.4262672811059909</v>
      </c>
      <c r="F17" s="128">
        <v>2.0610599078341014</v>
      </c>
      <c r="G17" s="129">
        <v>5.971223021582734</v>
      </c>
      <c r="H17" s="128">
        <v>1.3870503597122301</v>
      </c>
      <c r="I17" s="128">
        <v>1.08</v>
      </c>
      <c r="J17" s="128">
        <v>7.26</v>
      </c>
    </row>
    <row r="18" spans="1:10" x14ac:dyDescent="0.25">
      <c r="A18" s="117"/>
      <c r="B18" s="120" t="s">
        <v>18</v>
      </c>
      <c r="C18" s="128">
        <v>3.7972350230414746</v>
      </c>
      <c r="D18" s="128">
        <v>8.2914746543778808</v>
      </c>
      <c r="E18" s="128">
        <v>2.2845622119815667</v>
      </c>
      <c r="F18" s="128">
        <v>2.2557603686635943</v>
      </c>
      <c r="G18" s="129">
        <v>4.1165467625899277</v>
      </c>
      <c r="H18" s="128">
        <v>0.66762589928057559</v>
      </c>
      <c r="I18" s="128">
        <v>1.97</v>
      </c>
      <c r="J18" s="128">
        <v>3.37</v>
      </c>
    </row>
    <row r="19" spans="1:10" x14ac:dyDescent="0.25">
      <c r="A19" s="117"/>
      <c r="B19" s="120" t="s">
        <v>19</v>
      </c>
      <c r="C19" s="128">
        <v>2.1589861751152073</v>
      </c>
      <c r="D19" s="128">
        <v>3.129032258064516</v>
      </c>
      <c r="E19" s="128">
        <v>4.7753456221198158</v>
      </c>
      <c r="F19" s="128">
        <v>2.2857142857142856</v>
      </c>
      <c r="G19" s="129">
        <v>2.1395683453237409</v>
      </c>
      <c r="H19" s="128">
        <v>1.7539568345323742</v>
      </c>
      <c r="I19" s="128">
        <v>2.94</v>
      </c>
      <c r="J19" s="128">
        <v>1.58</v>
      </c>
    </row>
    <row r="20" spans="1:10" x14ac:dyDescent="0.25">
      <c r="A20" s="1"/>
      <c r="B20" s="120" t="s">
        <v>20</v>
      </c>
      <c r="C20" s="128">
        <v>1.7983870967741935</v>
      </c>
      <c r="D20" s="128">
        <v>1.066820276497696</v>
      </c>
      <c r="E20" s="128">
        <v>3.2788018433179724</v>
      </c>
      <c r="F20" s="128">
        <v>1.9343317972350231</v>
      </c>
      <c r="G20" s="129">
        <v>1.6820143884892087</v>
      </c>
      <c r="H20" s="128">
        <v>2.8402877697841729</v>
      </c>
      <c r="I20" s="128">
        <v>0.84</v>
      </c>
      <c r="J20" s="128">
        <v>0.68</v>
      </c>
    </row>
    <row r="21" spans="1:10" x14ac:dyDescent="0.25">
      <c r="A21" s="1"/>
      <c r="B21" s="120" t="s">
        <v>21</v>
      </c>
      <c r="C21" s="128">
        <v>0.82258064516129037</v>
      </c>
      <c r="D21" s="128">
        <v>3.2327188940092166</v>
      </c>
      <c r="E21" s="128">
        <v>2.7937788018433181</v>
      </c>
      <c r="F21" s="128">
        <v>1.4838709677419355</v>
      </c>
      <c r="G21" s="129">
        <v>1.6187050359712229</v>
      </c>
      <c r="H21" s="128">
        <v>1.5035971223021583</v>
      </c>
      <c r="I21" s="128">
        <v>0.2</v>
      </c>
      <c r="J21" s="128">
        <v>0.17</v>
      </c>
    </row>
    <row r="22" spans="1:10" ht="15.75" thickBot="1" x14ac:dyDescent="0.3">
      <c r="A22" s="1"/>
      <c r="B22" s="125" t="s">
        <v>22</v>
      </c>
      <c r="C22" s="130">
        <v>0.62096774193548387</v>
      </c>
      <c r="D22" s="130">
        <v>5.0264976958525347</v>
      </c>
      <c r="E22" s="130">
        <v>1.2741935483870968</v>
      </c>
      <c r="F22" s="130">
        <v>1.3052995391705069</v>
      </c>
      <c r="G22" s="131">
        <v>1.1705069124423964</v>
      </c>
      <c r="H22" s="130">
        <v>0.2316546762589928</v>
      </c>
      <c r="I22" s="130">
        <v>0.15</v>
      </c>
      <c r="J22" s="130">
        <v>0.3</v>
      </c>
    </row>
    <row r="23" spans="1:10" x14ac:dyDescent="0.25">
      <c r="A23" s="1"/>
      <c r="B23" s="136" t="s">
        <v>69</v>
      </c>
      <c r="C23" s="132">
        <f>SUM(C6:C22)</f>
        <v>34.349078341013822</v>
      </c>
      <c r="D23" s="132">
        <f t="shared" ref="D23:J23" si="0">SUM(D6:D22)</f>
        <v>43.094470046082947</v>
      </c>
      <c r="E23" s="132">
        <f t="shared" si="0"/>
        <v>55.548387096774192</v>
      </c>
      <c r="F23" s="132">
        <f t="shared" si="0"/>
        <v>49.773041474654384</v>
      </c>
      <c r="G23" s="132">
        <f t="shared" si="0"/>
        <v>43.124463746974769</v>
      </c>
      <c r="H23" s="132">
        <f t="shared" si="0"/>
        <v>26.365467625899285</v>
      </c>
      <c r="I23" s="132">
        <f t="shared" si="0"/>
        <v>21.909999999999997</v>
      </c>
      <c r="J23" s="132">
        <f t="shared" si="0"/>
        <v>38.989999999999995</v>
      </c>
    </row>
    <row r="24" spans="1:10" x14ac:dyDescent="0.25">
      <c r="A24" s="1"/>
      <c r="B24" s="23" t="s">
        <v>71</v>
      </c>
      <c r="C24" s="133">
        <v>85622</v>
      </c>
      <c r="D24" s="133">
        <v>104819.94</v>
      </c>
      <c r="E24" s="133">
        <v>151135.85999999999</v>
      </c>
      <c r="F24" s="133">
        <v>150915.72</v>
      </c>
      <c r="G24" s="133">
        <v>132680.51999999999</v>
      </c>
      <c r="H24" s="133">
        <v>175092.84</v>
      </c>
      <c r="I24" s="133">
        <v>115471.2</v>
      </c>
      <c r="J24" s="133">
        <v>152216.4</v>
      </c>
    </row>
    <row r="25" spans="1:10" x14ac:dyDescent="0.25">
      <c r="A25" s="1"/>
      <c r="B25" s="119"/>
      <c r="E25" s="118"/>
      <c r="F25" s="1"/>
      <c r="G25" s="1"/>
      <c r="H25" s="1"/>
      <c r="I25" s="1"/>
    </row>
    <row r="26" spans="1:10" x14ac:dyDescent="0.25">
      <c r="A26" s="1"/>
      <c r="B26" s="119"/>
      <c r="E26" s="118"/>
      <c r="F26" s="1"/>
      <c r="G26" s="1"/>
      <c r="H26" s="1"/>
      <c r="I26" s="1"/>
    </row>
    <row r="27" spans="1:10" x14ac:dyDescent="0.25">
      <c r="A27" s="1"/>
      <c r="B27" s="119"/>
      <c r="E27" s="118"/>
      <c r="F27" s="1"/>
      <c r="G27" s="1"/>
      <c r="H27" s="1"/>
      <c r="I27" s="1"/>
    </row>
    <row r="28" spans="1:10" x14ac:dyDescent="0.25">
      <c r="A28" s="1"/>
      <c r="B28" s="119"/>
      <c r="E28" s="118"/>
      <c r="F28" s="1"/>
      <c r="G28" s="1"/>
      <c r="H28" s="1"/>
      <c r="I28" s="1"/>
    </row>
    <row r="29" spans="1:10" x14ac:dyDescent="0.25">
      <c r="A29" s="1"/>
      <c r="B29" s="119"/>
      <c r="E29" s="118"/>
      <c r="F29" s="1"/>
      <c r="G29" s="1"/>
      <c r="H29" s="1"/>
      <c r="I29" s="1"/>
    </row>
    <row r="30" spans="1:10" x14ac:dyDescent="0.25">
      <c r="A30" s="1"/>
      <c r="B30" s="119"/>
      <c r="E30" s="118"/>
      <c r="F30" s="1"/>
      <c r="G30" s="1"/>
      <c r="H30" s="1"/>
      <c r="I30" s="1"/>
    </row>
    <row r="31" spans="1:10" x14ac:dyDescent="0.25">
      <c r="A31" s="1"/>
      <c r="B31" s="119"/>
      <c r="E31" s="118"/>
      <c r="F31" s="1"/>
      <c r="G31" s="1"/>
      <c r="H31" s="1"/>
      <c r="I31" s="1"/>
    </row>
    <row r="32" spans="1:10" x14ac:dyDescent="0.25">
      <c r="A32" s="1"/>
      <c r="B32" s="119"/>
      <c r="E32" s="118"/>
      <c r="F32" s="1"/>
      <c r="G32" s="1"/>
      <c r="H32" s="1"/>
      <c r="I32" s="1"/>
    </row>
    <row r="33" spans="1:9" x14ac:dyDescent="0.25">
      <c r="A33" s="1"/>
      <c r="B33" s="119"/>
      <c r="E33" s="118"/>
      <c r="F33" s="1"/>
      <c r="G33" s="1"/>
      <c r="H33" s="1"/>
      <c r="I33" s="1"/>
    </row>
    <row r="34" spans="1:9" x14ac:dyDescent="0.25">
      <c r="A34" s="1"/>
      <c r="B34" s="119"/>
      <c r="E34" s="118"/>
      <c r="F34" s="1"/>
      <c r="G34" s="1"/>
      <c r="H34" s="1"/>
      <c r="I34" s="1"/>
    </row>
    <row r="35" spans="1:9" x14ac:dyDescent="0.25">
      <c r="A35" s="1"/>
      <c r="B35" s="119"/>
      <c r="E35" s="118"/>
      <c r="F35" s="1"/>
      <c r="G35" s="1"/>
      <c r="H35" s="1"/>
      <c r="I35" s="1"/>
    </row>
    <row r="36" spans="1:9" x14ac:dyDescent="0.25">
      <c r="A36" s="1"/>
      <c r="B36" s="1"/>
      <c r="E36" s="1"/>
      <c r="F36" s="1"/>
      <c r="G36" s="1"/>
      <c r="H36" s="1"/>
      <c r="I36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T25"/>
  <sheetViews>
    <sheetView showGridLines="0" workbookViewId="0">
      <selection activeCell="G31" sqref="G31"/>
    </sheetView>
  </sheetViews>
  <sheetFormatPr defaultRowHeight="15" x14ac:dyDescent="0.25"/>
  <cols>
    <col min="1" max="1" width="14.140625" customWidth="1"/>
    <col min="2" max="2" width="22" customWidth="1"/>
    <col min="3" max="4" width="18" customWidth="1"/>
    <col min="5" max="5" width="12.5703125" bestFit="1" customWidth="1"/>
    <col min="11" max="12" width="19.42578125" customWidth="1"/>
    <col min="19" max="19" width="16.85546875" bestFit="1" customWidth="1"/>
    <col min="20" max="20" width="13.5703125" bestFit="1" customWidth="1"/>
  </cols>
  <sheetData>
    <row r="1" spans="1:2" ht="15.75" thickBot="1" x14ac:dyDescent="0.3"/>
    <row r="2" spans="1:2" ht="15.75" thickBot="1" x14ac:dyDescent="0.3">
      <c r="A2" s="24" t="s">
        <v>23</v>
      </c>
      <c r="B2" s="25"/>
    </row>
    <row r="3" spans="1:2" x14ac:dyDescent="0.25">
      <c r="A3" s="26" t="s">
        <v>24</v>
      </c>
      <c r="B3" s="27">
        <v>0.532258064516129</v>
      </c>
    </row>
    <row r="4" spans="1:2" x14ac:dyDescent="0.25">
      <c r="A4" s="28" t="s">
        <v>25</v>
      </c>
      <c r="B4" s="29">
        <v>0.27419354838709675</v>
      </c>
    </row>
    <row r="5" spans="1:2" ht="15.75" thickBot="1" x14ac:dyDescent="0.3">
      <c r="A5" s="30" t="s">
        <v>26</v>
      </c>
      <c r="B5" s="31">
        <v>0.19354838709677419</v>
      </c>
    </row>
    <row r="6" spans="1:2" ht="15.75" thickBot="1" x14ac:dyDescent="0.3"/>
    <row r="7" spans="1:2" x14ac:dyDescent="0.25">
      <c r="A7" s="32" t="s">
        <v>27</v>
      </c>
      <c r="B7" s="33">
        <v>283590636.30000001</v>
      </c>
    </row>
    <row r="8" spans="1:2" ht="18.75" x14ac:dyDescent="0.3">
      <c r="A8" s="19" t="s">
        <v>28</v>
      </c>
      <c r="B8" s="34">
        <v>25.136864140124892</v>
      </c>
    </row>
    <row r="9" spans="1:2" x14ac:dyDescent="0.25">
      <c r="A9" s="19" t="s">
        <v>29</v>
      </c>
      <c r="B9" s="35">
        <v>717</v>
      </c>
    </row>
    <row r="10" spans="1:2" ht="15.75" thickBot="1" x14ac:dyDescent="0.3">
      <c r="A10" s="20" t="s">
        <v>30</v>
      </c>
      <c r="B10" s="36">
        <v>395523.9</v>
      </c>
    </row>
    <row r="16" spans="1:2" ht="15.75" thickBot="1" x14ac:dyDescent="0.3"/>
    <row r="17" spans="1:20" ht="15.75" thickBot="1" x14ac:dyDescent="0.3">
      <c r="K17" s="37" t="s">
        <v>31</v>
      </c>
      <c r="L17" s="38"/>
      <c r="M17" s="38"/>
      <c r="N17" s="39"/>
      <c r="O17" s="40" t="s">
        <v>32</v>
      </c>
      <c r="P17" s="37" t="s">
        <v>33</v>
      </c>
      <c r="Q17" s="39"/>
    </row>
    <row r="18" spans="1:20" ht="19.5" thickBot="1" x14ac:dyDescent="0.35">
      <c r="B18" s="41" t="s">
        <v>34</v>
      </c>
      <c r="C18" s="42" t="s">
        <v>35</v>
      </c>
      <c r="G18" t="s">
        <v>36</v>
      </c>
      <c r="K18" s="43"/>
      <c r="L18" s="44"/>
      <c r="M18" s="44"/>
      <c r="N18" s="45"/>
      <c r="O18" s="46"/>
      <c r="P18" s="43"/>
      <c r="Q18" s="45"/>
    </row>
    <row r="19" spans="1:20" ht="15.75" thickBot="1" x14ac:dyDescent="0.3">
      <c r="A19" s="111" t="s">
        <v>37</v>
      </c>
      <c r="B19" s="111" t="s">
        <v>38</v>
      </c>
      <c r="C19" s="111" t="s">
        <v>39</v>
      </c>
      <c r="D19" s="111" t="s">
        <v>40</v>
      </c>
      <c r="E19" s="47" t="s">
        <v>41</v>
      </c>
      <c r="F19" s="48" t="s">
        <v>42</v>
      </c>
      <c r="G19" s="49" t="s">
        <v>43</v>
      </c>
      <c r="H19" s="50" t="s">
        <v>44</v>
      </c>
      <c r="I19" s="51" t="s">
        <v>45</v>
      </c>
      <c r="J19" s="52" t="s">
        <v>46</v>
      </c>
      <c r="K19" s="53" t="s">
        <v>47</v>
      </c>
      <c r="L19" s="54" t="s">
        <v>48</v>
      </c>
      <c r="M19" s="54"/>
      <c r="N19" s="55" t="s">
        <v>49</v>
      </c>
      <c r="O19" s="48"/>
      <c r="P19" s="56" t="s">
        <v>50</v>
      </c>
      <c r="Q19" s="57" t="s">
        <v>51</v>
      </c>
      <c r="R19" s="58" t="s">
        <v>52</v>
      </c>
      <c r="S19" s="59" t="s">
        <v>53</v>
      </c>
      <c r="T19" s="60" t="s">
        <v>54</v>
      </c>
    </row>
    <row r="20" spans="1:20" ht="21" x14ac:dyDescent="0.35">
      <c r="A20" s="61" t="s">
        <v>55</v>
      </c>
      <c r="B20" s="6">
        <v>17.422077922077921</v>
      </c>
      <c r="C20" s="62">
        <v>462</v>
      </c>
      <c r="D20" s="22">
        <v>419.01669155139871</v>
      </c>
      <c r="E20" s="63">
        <f>B3*E23</f>
        <v>150943403.19193548</v>
      </c>
      <c r="F20" s="64">
        <f>((E20-C20)/E20)*(D20/C20)</f>
        <v>0.90695975984008481</v>
      </c>
      <c r="G20" s="65">
        <f>B20-TINV(0.05,C20-1)*SQRT(F20)</f>
        <v>15.550603931178076</v>
      </c>
      <c r="H20" s="66">
        <f>B20+TINV(0.05,C20-1)*SQRT(F20)</f>
        <v>19.293551912977769</v>
      </c>
      <c r="I20" s="67"/>
      <c r="J20" s="68"/>
      <c r="K20" s="69">
        <f>E20*((E20-C20)/C20)</f>
        <v>49315673660846.156</v>
      </c>
      <c r="L20" s="70">
        <f>K20*D20</f>
        <v>2.0664090418996212E+16</v>
      </c>
      <c r="M20" s="71">
        <f>((L20)^2)/(C20-1)</f>
        <v>9.2625733805737754E+29</v>
      </c>
      <c r="N20" s="72"/>
      <c r="O20" s="73"/>
      <c r="P20" s="74"/>
      <c r="Q20" s="75"/>
      <c r="R20" s="76"/>
      <c r="S20" s="77">
        <f>E20*SQRT(D20)</f>
        <v>3089795946.9942913</v>
      </c>
      <c r="T20" s="78">
        <f>$T$23*S20/$S$23</f>
        <v>493.01955276889805</v>
      </c>
    </row>
    <row r="21" spans="1:20" ht="21" x14ac:dyDescent="0.35">
      <c r="A21" s="61" t="s">
        <v>56</v>
      </c>
      <c r="B21" s="6">
        <v>15.617647058823529</v>
      </c>
      <c r="C21" s="62">
        <v>238</v>
      </c>
      <c r="D21" s="22">
        <v>402.54095309009682</v>
      </c>
      <c r="E21" s="63">
        <f>B4*E23</f>
        <v>77758722.856451616</v>
      </c>
      <c r="F21" s="64">
        <f>((E21-C21)/E21)*(D21/C21)</f>
        <v>1.6913433656005523</v>
      </c>
      <c r="G21" s="79">
        <f>B21-TINV(0.05,C21-1)*SQRT(F21)</f>
        <v>13.055598177304862</v>
      </c>
      <c r="H21" s="80">
        <f>B21+TINV(0.05,C21-1)*SQRT(F21)</f>
        <v>18.179695940342196</v>
      </c>
      <c r="I21" s="81"/>
      <c r="J21" s="82"/>
      <c r="K21" s="69">
        <f>E21*((E21-C21)/C21)</f>
        <v>25405044007102.566</v>
      </c>
      <c r="L21" s="70">
        <f>K21*D21</f>
        <v>1.022657062791492E+16</v>
      </c>
      <c r="M21" s="71">
        <f>((L21)^2)/(C21-1)</f>
        <v>4.4127741269085301E+29</v>
      </c>
      <c r="N21" s="72"/>
      <c r="O21" s="73"/>
      <c r="P21" s="83"/>
      <c r="Q21" s="84"/>
      <c r="R21" s="76"/>
      <c r="S21" s="85">
        <f>E21*SQRT(D21)</f>
        <v>1560106169.1751971</v>
      </c>
      <c r="T21" s="78">
        <f>$T$23*S21/$S$23</f>
        <v>248.93645373151097</v>
      </c>
    </row>
    <row r="22" spans="1:20" ht="21" x14ac:dyDescent="0.35">
      <c r="A22" s="61" t="s">
        <v>57</v>
      </c>
      <c r="B22" s="6">
        <v>19.125</v>
      </c>
      <c r="C22" s="62">
        <v>168</v>
      </c>
      <c r="D22" s="22">
        <v>315.61901197604789</v>
      </c>
      <c r="E22" s="63">
        <f>B5*E23</f>
        <v>54888510.251612902</v>
      </c>
      <c r="F22" s="64">
        <f>((E22-C22)/E22)*(D22/C22)</f>
        <v>1.8786788449119141</v>
      </c>
      <c r="G22" s="79">
        <f>B22-TINV(0.05,C22-1)*SQRT(F22)</f>
        <v>16.418967369116569</v>
      </c>
      <c r="H22" s="80">
        <f>B22+TINV(0.05,C22-1)*SQRT(F22)</f>
        <v>21.831032630883431</v>
      </c>
      <c r="I22" s="81"/>
      <c r="J22" s="82"/>
      <c r="K22" s="69">
        <f>E22*((E22-C22)/C22)</f>
        <v>17932972240307.691</v>
      </c>
      <c r="L22" s="70">
        <f>K22*D22</f>
        <v>5659986980279808</v>
      </c>
      <c r="M22" s="71">
        <f>((L22)^2)/(C22-1)</f>
        <v>1.9182905758644872E+29</v>
      </c>
      <c r="N22" s="72"/>
      <c r="O22" s="73"/>
      <c r="P22" s="83"/>
      <c r="Q22" s="84"/>
      <c r="R22" s="76"/>
      <c r="S22" s="85">
        <f>E22*SQRT(D22)</f>
        <v>975131131.23058808</v>
      </c>
      <c r="T22" s="86">
        <f>$T$23*S22/$S$23</f>
        <v>155.59561940587349</v>
      </c>
    </row>
    <row r="23" spans="1:20" ht="21.75" thickBot="1" x14ac:dyDescent="0.4">
      <c r="A23" s="112" t="s">
        <v>58</v>
      </c>
      <c r="B23" s="113">
        <v>17.256912442396313</v>
      </c>
      <c r="C23" s="114">
        <v>868</v>
      </c>
      <c r="D23" s="115">
        <v>395.05848734180586</v>
      </c>
      <c r="E23" s="87">
        <f>B7</f>
        <v>283590636.30000001</v>
      </c>
      <c r="F23" s="88">
        <f>((E23-C23)/E23)*(D23/C23)</f>
        <v>0.45513511309515731</v>
      </c>
      <c r="G23" s="79">
        <f>B23-TINV(0.05,C23-1)*SQRT(F23)</f>
        <v>15.932799707630826</v>
      </c>
      <c r="H23" s="80">
        <f>B23+TINV(0.05,C23-1)*SQRT(F23)</f>
        <v>18.581025177161802</v>
      </c>
      <c r="I23" s="89">
        <f>B20*E20/$E$23+B21*E21/$E$23+B22*E22/$E$23</f>
        <v>17.256912442396313</v>
      </c>
      <c r="J23" s="90">
        <f>(((E23*(E23-C23))/C23)*D23)*(1/$E$23 ^2)</f>
        <v>0.45513511309515731</v>
      </c>
      <c r="K23" s="91"/>
      <c r="L23" s="92">
        <f>SUM(L20:L22)^2</f>
        <v>1.3359498712075973E+33</v>
      </c>
      <c r="M23" s="93">
        <f>SUM(M20:M22)</f>
        <v>1.5593638083346791E+30</v>
      </c>
      <c r="N23" s="94">
        <f>L23/M23</f>
        <v>856.72750904378347</v>
      </c>
      <c r="O23" s="95">
        <f>TINV(0.05,N23)</f>
        <v>1.9627391855124838</v>
      </c>
      <c r="P23" s="96">
        <f>I23-O23*SQRT(J23)</f>
        <v>15.932775920930721</v>
      </c>
      <c r="Q23" s="97">
        <f>I23+O23*SQRT(J23)</f>
        <v>18.581048963861907</v>
      </c>
      <c r="R23" s="98">
        <f>TINV(0.05,N23-1)*SQRT(J23)</f>
        <v>1.3241387142849805</v>
      </c>
      <c r="S23" s="85">
        <f>SUM(S20:S22)</f>
        <v>5625033247.4000769</v>
      </c>
      <c r="T23" s="99">
        <f>((2^2 )*(S23^2 ))/((R23^2)*(E23^2))</f>
        <v>897.55162590628254</v>
      </c>
    </row>
    <row r="24" spans="1:20" x14ac:dyDescent="0.25">
      <c r="F24" s="100"/>
      <c r="G24" s="101"/>
      <c r="H24" s="101"/>
      <c r="I24" s="102"/>
      <c r="J24" s="103"/>
      <c r="K24" s="104"/>
      <c r="L24" s="105"/>
      <c r="M24" s="102"/>
      <c r="N24" s="106"/>
      <c r="O24" s="102"/>
      <c r="P24" s="102"/>
      <c r="Q24" s="102"/>
      <c r="R24" s="107" t="s">
        <v>59</v>
      </c>
      <c r="S24" s="102"/>
      <c r="T24" s="108">
        <f>T23/E23</f>
        <v>3.1649550832023803E-6</v>
      </c>
    </row>
    <row r="25" spans="1:20" ht="15.75" thickBot="1" x14ac:dyDescent="0.3">
      <c r="F25" s="100"/>
      <c r="G25" s="101"/>
      <c r="H25" s="101"/>
      <c r="I25" s="102"/>
      <c r="J25" s="103"/>
      <c r="K25" s="104"/>
      <c r="L25" s="105"/>
      <c r="M25" s="102"/>
      <c r="N25" s="106"/>
      <c r="O25" s="102"/>
      <c r="P25" s="102"/>
      <c r="Q25" s="102"/>
      <c r="R25" s="109">
        <f>0.1*I23</f>
        <v>1.7256912442396315</v>
      </c>
      <c r="S25" s="102"/>
      <c r="T25" s="110" t="str">
        <f>IF(T24&lt;0.05,"POP  INFINITA", "POP FINITA")</f>
        <v>POP  INFINITA</v>
      </c>
    </row>
  </sheetData>
  <mergeCells count="3">
    <mergeCell ref="K17:N18"/>
    <mergeCell ref="O17:O18"/>
    <mergeCell ref="P17:Q18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MÉTODO</vt:lpstr>
      <vt:lpstr>ENTRADA DADOS</vt:lpstr>
      <vt:lpstr>Tamanho da Amostra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Lindolfo Pereira dos Santos Filho</dc:creator>
  <cp:lastModifiedBy>Lindolfo Pereira dos Santos Filho</cp:lastModifiedBy>
  <cp:lastPrinted>2018-05-08T15:49:18Z</cp:lastPrinted>
  <dcterms:created xsi:type="dcterms:W3CDTF">2018-02-21T11:16:53Z</dcterms:created>
  <dcterms:modified xsi:type="dcterms:W3CDTF">2019-04-30T13:12:13Z</dcterms:modified>
</cp:coreProperties>
</file>