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" l="1"/>
  <c r="K62" i="1"/>
  <c r="K63" i="1"/>
  <c r="K64" i="1"/>
  <c r="K60" i="1"/>
  <c r="J60" i="1"/>
  <c r="J61" i="1"/>
  <c r="J62" i="1"/>
  <c r="J63" i="1"/>
  <c r="J64" i="1"/>
  <c r="E25" i="2"/>
  <c r="E26" i="2"/>
  <c r="E27" i="2"/>
  <c r="I27" i="2" s="1"/>
  <c r="E28" i="2"/>
  <c r="I28" i="2" s="1"/>
  <c r="E24" i="2"/>
  <c r="D25" i="2"/>
  <c r="D26" i="2"/>
  <c r="D27" i="2"/>
  <c r="H27" i="2" s="1"/>
  <c r="D28" i="2"/>
  <c r="H28" i="2" s="1"/>
  <c r="D24" i="2"/>
  <c r="H24" i="2" s="1"/>
  <c r="I25" i="2"/>
  <c r="I26" i="2"/>
  <c r="I24" i="2"/>
  <c r="H25" i="2"/>
  <c r="H26" i="2"/>
  <c r="G29" i="1"/>
  <c r="F43" i="1"/>
  <c r="E13" i="2" l="1"/>
  <c r="E14" i="2"/>
  <c r="E15" i="2"/>
  <c r="E16" i="2"/>
  <c r="E12" i="2"/>
  <c r="F13" i="2"/>
  <c r="F14" i="2"/>
  <c r="F15" i="2"/>
  <c r="F16" i="2"/>
  <c r="F12" i="2"/>
  <c r="A12" i="2"/>
  <c r="B13" i="2" l="1"/>
  <c r="B14" i="2"/>
  <c r="B15" i="2"/>
  <c r="B16" i="2"/>
  <c r="B12" i="2"/>
  <c r="H13" i="2"/>
  <c r="H14" i="2"/>
  <c r="H15" i="2"/>
  <c r="H16" i="2"/>
  <c r="H12" i="2"/>
  <c r="G13" i="2"/>
  <c r="G14" i="2"/>
  <c r="G15" i="2"/>
  <c r="G16" i="2"/>
  <c r="G12" i="2"/>
  <c r="A13" i="2"/>
  <c r="A14" i="2"/>
  <c r="A15" i="2"/>
  <c r="A16" i="2"/>
  <c r="J2" i="2"/>
  <c r="I3" i="2" l="1"/>
  <c r="I4" i="2"/>
  <c r="I5" i="2"/>
  <c r="I6" i="2"/>
  <c r="I2" i="2"/>
  <c r="G3" i="2"/>
  <c r="G4" i="2"/>
  <c r="G5" i="2"/>
  <c r="G6" i="2"/>
  <c r="F3" i="2"/>
  <c r="H3" i="2" s="1"/>
  <c r="J3" i="2" s="1"/>
  <c r="F4" i="2"/>
  <c r="H4" i="2" s="1"/>
  <c r="J4" i="2" s="1"/>
  <c r="F5" i="2"/>
  <c r="H5" i="2" s="1"/>
  <c r="F6" i="2"/>
  <c r="H6" i="2" s="1"/>
  <c r="G2" i="2"/>
  <c r="F2" i="2"/>
  <c r="H2" i="2" s="1"/>
  <c r="D3" i="2"/>
  <c r="E3" i="2" s="1"/>
  <c r="D4" i="2"/>
  <c r="E4" i="2" s="1"/>
  <c r="D5" i="2"/>
  <c r="E5" i="2" s="1"/>
  <c r="D6" i="2"/>
  <c r="E6" i="2" s="1"/>
  <c r="J6" i="2" s="1"/>
  <c r="D2" i="2"/>
  <c r="E2" i="2" s="1"/>
  <c r="B44" i="1"/>
  <c r="C44" i="1"/>
  <c r="D44" i="1"/>
  <c r="E44" i="1"/>
  <c r="F44" i="1"/>
  <c r="G44" i="1"/>
  <c r="H44" i="1"/>
  <c r="I44" i="1"/>
  <c r="J44" i="1"/>
  <c r="J46" i="1"/>
  <c r="I46" i="1"/>
  <c r="H46" i="1"/>
  <c r="G46" i="1"/>
  <c r="F46" i="1"/>
  <c r="E46" i="1"/>
  <c r="D46" i="1"/>
  <c r="C46" i="1"/>
  <c r="J45" i="1"/>
  <c r="J47" i="1" s="1"/>
  <c r="I45" i="1"/>
  <c r="I47" i="1" s="1"/>
  <c r="H45" i="1"/>
  <c r="H47" i="1" s="1"/>
  <c r="G45" i="1"/>
  <c r="G47" i="1" s="1"/>
  <c r="F45" i="1"/>
  <c r="F47" i="1" s="1"/>
  <c r="E45" i="1"/>
  <c r="E47" i="1" s="1"/>
  <c r="D45" i="1"/>
  <c r="D47" i="1" s="1"/>
  <c r="C45" i="1"/>
  <c r="C47" i="1" s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3" i="1" s="1"/>
  <c r="I40" i="1"/>
  <c r="I43" i="1" s="1"/>
  <c r="H40" i="1"/>
  <c r="G40" i="1"/>
  <c r="G43" i="1" s="1"/>
  <c r="F40" i="1"/>
  <c r="E40" i="1"/>
  <c r="E43" i="1" s="1"/>
  <c r="D40" i="1"/>
  <c r="D43" i="1" s="1"/>
  <c r="C40" i="1"/>
  <c r="C43" i="1" s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J39" i="1" s="1"/>
  <c r="I36" i="1"/>
  <c r="I39" i="1" s="1"/>
  <c r="H36" i="1"/>
  <c r="H39" i="1" s="1"/>
  <c r="G36" i="1"/>
  <c r="G39" i="1" s="1"/>
  <c r="F36" i="1"/>
  <c r="F39" i="1" s="1"/>
  <c r="E36" i="1"/>
  <c r="E39" i="1" s="1"/>
  <c r="D36" i="1"/>
  <c r="D39" i="1" s="1"/>
  <c r="C36" i="1"/>
  <c r="C39" i="1" s="1"/>
  <c r="J33" i="1"/>
  <c r="I33" i="1"/>
  <c r="H33" i="1"/>
  <c r="G33" i="1"/>
  <c r="F33" i="1"/>
  <c r="E33" i="1"/>
  <c r="D33" i="1"/>
  <c r="C33" i="1"/>
  <c r="J32" i="1"/>
  <c r="J35" i="1" s="1"/>
  <c r="I32" i="1"/>
  <c r="I35" i="1" s="1"/>
  <c r="H32" i="1"/>
  <c r="H35" i="1" s="1"/>
  <c r="G32" i="1"/>
  <c r="G35" i="1" s="1"/>
  <c r="F32" i="1"/>
  <c r="F35" i="1" s="1"/>
  <c r="E32" i="1"/>
  <c r="E35" i="1" s="1"/>
  <c r="D32" i="1"/>
  <c r="D35" i="1" s="1"/>
  <c r="C32" i="1"/>
  <c r="C35" i="1" s="1"/>
  <c r="J30" i="1"/>
  <c r="I30" i="1"/>
  <c r="H30" i="1"/>
  <c r="G30" i="1"/>
  <c r="F30" i="1"/>
  <c r="E30" i="1"/>
  <c r="D30" i="1"/>
  <c r="C30" i="1"/>
  <c r="J29" i="1"/>
  <c r="J31" i="1" s="1"/>
  <c r="I29" i="1"/>
  <c r="I31" i="1" s="1"/>
  <c r="H29" i="1"/>
  <c r="H31" i="1" s="1"/>
  <c r="G31" i="1"/>
  <c r="F29" i="1"/>
  <c r="F31" i="1" s="1"/>
  <c r="E29" i="1"/>
  <c r="E31" i="1" s="1"/>
  <c r="D29" i="1"/>
  <c r="D31" i="1" s="1"/>
  <c r="C29" i="1"/>
  <c r="C31" i="1" s="1"/>
  <c r="B29" i="1"/>
  <c r="B30" i="1"/>
  <c r="B31" i="1"/>
  <c r="B32" i="1"/>
  <c r="B33" i="1"/>
  <c r="B36" i="1"/>
  <c r="B37" i="1"/>
  <c r="B38" i="1"/>
  <c r="B40" i="1"/>
  <c r="B41" i="1"/>
  <c r="B42" i="1"/>
  <c r="B45" i="1"/>
  <c r="B46" i="1"/>
  <c r="J5" i="2" l="1"/>
  <c r="H43" i="1"/>
  <c r="B39" i="1"/>
  <c r="B35" i="1"/>
  <c r="B43" i="1"/>
  <c r="B47" i="1"/>
</calcChain>
</file>

<file path=xl/sharedStrings.xml><?xml version="1.0" encoding="utf-8"?>
<sst xmlns="http://schemas.openxmlformats.org/spreadsheetml/2006/main" count="77" uniqueCount="69">
  <si>
    <t>温度/℃</t>
    <phoneticPr fontId="1" type="noConversion"/>
  </si>
  <si>
    <t>乙醛A2</t>
    <phoneticPr fontId="1" type="noConversion"/>
  </si>
  <si>
    <t>乙醛f</t>
    <phoneticPr fontId="1" type="noConversion"/>
  </si>
  <si>
    <t>乙烯摩尔校正因子f</t>
    <phoneticPr fontId="1" type="noConversion"/>
  </si>
  <si>
    <t>乙醇A3</t>
    <phoneticPr fontId="1" type="noConversion"/>
  </si>
  <si>
    <t>乙烯峰面积A1/mV·s</t>
    <phoneticPr fontId="1" type="noConversion"/>
  </si>
  <si>
    <t>乙醇f</t>
    <phoneticPr fontId="1" type="noConversion"/>
  </si>
  <si>
    <t>乙醚A4</t>
    <phoneticPr fontId="1" type="noConversion"/>
  </si>
  <si>
    <t>乙醚f</t>
    <phoneticPr fontId="1" type="noConversion"/>
  </si>
  <si>
    <t>乙烯摩尔分数n/%</t>
    <phoneticPr fontId="1" type="noConversion"/>
  </si>
  <si>
    <t>乙醛n/%</t>
    <phoneticPr fontId="1" type="noConversion"/>
  </si>
  <si>
    <t>乙醇n/%</t>
    <phoneticPr fontId="1" type="noConversion"/>
  </si>
  <si>
    <t>乙醚n/%</t>
    <phoneticPr fontId="1" type="noConversion"/>
  </si>
  <si>
    <t>乙醇转化率/%</t>
  </si>
  <si>
    <t>乙醇转化率/%</t>
    <phoneticPr fontId="1" type="noConversion"/>
  </si>
  <si>
    <t>平均</t>
    <phoneticPr fontId="1" type="noConversion"/>
  </si>
  <si>
    <t>平均</t>
    <phoneticPr fontId="1" type="noConversion"/>
  </si>
  <si>
    <t>平均</t>
    <phoneticPr fontId="1" type="noConversion"/>
  </si>
  <si>
    <t>原始数据</t>
    <phoneticPr fontId="1" type="noConversion"/>
  </si>
  <si>
    <t>乙烯收率Y/%</t>
    <phoneticPr fontId="1" type="noConversion"/>
  </si>
  <si>
    <t>乙醚收率Y/%</t>
    <phoneticPr fontId="1" type="noConversion"/>
  </si>
  <si>
    <t>乙烯选择性S/%</t>
    <phoneticPr fontId="1" type="noConversion"/>
  </si>
  <si>
    <t>乙醚选择性S/%</t>
    <phoneticPr fontId="1" type="noConversion"/>
  </si>
  <si>
    <t>舍去</t>
    <phoneticPr fontId="1" type="noConversion"/>
  </si>
  <si>
    <t>n_D</t>
    <phoneticPr fontId="1" type="noConversion"/>
  </si>
  <si>
    <t>n_B</t>
    <phoneticPr fontId="1" type="noConversion"/>
  </si>
  <si>
    <t>ln(1/(1-x))</t>
    <phoneticPr fontId="1" type="noConversion"/>
  </si>
  <si>
    <t>V0/cm3</t>
    <phoneticPr fontId="1" type="noConversion"/>
  </si>
  <si>
    <t>n_A/mol/min</t>
    <phoneticPr fontId="1" type="noConversion"/>
  </si>
  <si>
    <t>k_T2</t>
    <phoneticPr fontId="1" type="noConversion"/>
  </si>
  <si>
    <t>s1</t>
    <phoneticPr fontId="1" type="noConversion"/>
  </si>
  <si>
    <t>s2</t>
    <phoneticPr fontId="1" type="noConversion"/>
  </si>
  <si>
    <t>ln(k_T1)</t>
    <phoneticPr fontId="1" type="noConversion"/>
  </si>
  <si>
    <t>ln(k_T2)</t>
    <phoneticPr fontId="1" type="noConversion"/>
  </si>
  <si>
    <t>1/T * 10^(-3)</t>
    <phoneticPr fontId="1" type="noConversion"/>
  </si>
  <si>
    <t>s1</t>
  </si>
  <si>
    <t>s2</t>
  </si>
  <si>
    <t>ln(k_T1)</t>
  </si>
  <si>
    <t>ln(k_T2)</t>
  </si>
  <si>
    <t>数据处理2</t>
    <phoneticPr fontId="1" type="noConversion"/>
  </si>
  <si>
    <t>数据处理1</t>
    <phoneticPr fontId="1" type="noConversion"/>
  </si>
  <si>
    <t>1/(T+273.15) * 10^(-3)</t>
    <phoneticPr fontId="1" type="noConversion"/>
  </si>
  <si>
    <t>T/℃</t>
    <phoneticPr fontId="1" type="noConversion"/>
  </si>
  <si>
    <t>k_T1</t>
    <phoneticPr fontId="1" type="noConversion"/>
  </si>
  <si>
    <t>k_T</t>
    <phoneticPr fontId="1" type="noConversion"/>
  </si>
  <si>
    <t>k_T</t>
    <phoneticPr fontId="1" type="noConversion"/>
  </si>
  <si>
    <t>k_T/min^(-1)</t>
    <phoneticPr fontId="1" type="noConversion"/>
  </si>
  <si>
    <t>k_T1/min^(-1)</t>
    <phoneticPr fontId="1" type="noConversion"/>
  </si>
  <si>
    <t>k_T2/min^(-1)</t>
    <phoneticPr fontId="1" type="noConversion"/>
  </si>
  <si>
    <t>转化率</t>
  </si>
  <si>
    <t>转化率</t>
    <phoneticPr fontId="1" type="noConversion"/>
  </si>
  <si>
    <t>s1</t>
    <phoneticPr fontId="1" type="noConversion"/>
  </si>
  <si>
    <t>s2</t>
    <phoneticPr fontId="1" type="noConversion"/>
  </si>
  <si>
    <t>y1</t>
    <phoneticPr fontId="1" type="noConversion"/>
  </si>
  <si>
    <t>y2</t>
    <phoneticPr fontId="1" type="noConversion"/>
  </si>
  <si>
    <t>nB</t>
    <phoneticPr fontId="1" type="noConversion"/>
  </si>
  <si>
    <t>m_cat</t>
    <phoneticPr fontId="1" type="noConversion"/>
  </si>
  <si>
    <t>时空收率1</t>
    <phoneticPr fontId="1" type="noConversion"/>
  </si>
  <si>
    <t>时空收率2</t>
    <phoneticPr fontId="1" type="noConversion"/>
  </si>
  <si>
    <t>s1/%</t>
    <phoneticPr fontId="1" type="noConversion"/>
  </si>
  <si>
    <t>s2/%</t>
    <phoneticPr fontId="1" type="noConversion"/>
  </si>
  <si>
    <t>y1/%</t>
    <phoneticPr fontId="1" type="noConversion"/>
  </si>
  <si>
    <t>y2/%</t>
    <phoneticPr fontId="1" type="noConversion"/>
  </si>
  <si>
    <t>m_cat/g</t>
    <phoneticPr fontId="1" type="noConversion"/>
  </si>
  <si>
    <t>nB/mol·min^(-1)</t>
    <phoneticPr fontId="1" type="noConversion"/>
  </si>
  <si>
    <t>时空收率1/mol·min^(-1)·g^(-1)</t>
    <phoneticPr fontId="1" type="noConversion"/>
  </si>
  <si>
    <t>时空收率2/mol·min^(-1)·g^(-1)</t>
    <phoneticPr fontId="1" type="noConversion"/>
  </si>
  <si>
    <t>接触时间/min</t>
    <phoneticPr fontId="1" type="noConversion"/>
  </si>
  <si>
    <t>总空速/min^(-1)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</si>
</sst>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_ "/>
    <numFmt numFmtId="177" formatCode="0.00_ "/>
    <numFmt numFmtId="178" formatCode="0.000_ "/>
    <numFmt numFmtId="179" formatCode="0_ "/>
    <numFmt numFmtId="180" formatCode="0.000E+00"/>
    <numFmt numFmtId="181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176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76" fontId="0" fillId="4" borderId="5" xfId="0" applyNumberFormat="1" applyFill="1" applyBorder="1" applyAlignment="1">
      <alignment horizontal="center"/>
    </xf>
    <xf numFmtId="177" fontId="0" fillId="4" borderId="5" xfId="0" applyNumberFormat="1" applyFill="1" applyBorder="1" applyAlignment="1">
      <alignment horizontal="center"/>
    </xf>
    <xf numFmtId="0" fontId="0" fillId="4" borderId="5" xfId="0" applyNumberFormat="1" applyFill="1" applyBorder="1" applyAlignment="1">
      <alignment horizontal="center"/>
    </xf>
    <xf numFmtId="177" fontId="0" fillId="4" borderId="6" xfId="0" applyNumberFormat="1" applyFill="1" applyBorder="1" applyAlignment="1">
      <alignment horizontal="center"/>
    </xf>
    <xf numFmtId="178" fontId="0" fillId="3" borderId="5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/>
    </xf>
    <xf numFmtId="177" fontId="0" fillId="4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77" fontId="0" fillId="4" borderId="9" xfId="0" applyNumberFormat="1" applyFill="1" applyBorder="1" applyAlignment="1">
      <alignment horizontal="center"/>
    </xf>
    <xf numFmtId="178" fontId="0" fillId="2" borderId="8" xfId="0" applyNumberFormat="1" applyFill="1" applyBorder="1" applyAlignment="1">
      <alignment horizontal="center"/>
    </xf>
    <xf numFmtId="176" fontId="0" fillId="4" borderId="2" xfId="0" applyNumberFormat="1" applyFill="1" applyBorder="1" applyAlignment="1">
      <alignment horizontal="center"/>
    </xf>
    <xf numFmtId="177" fontId="0" fillId="4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177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76" fontId="0" fillId="4" borderId="11" xfId="0" applyNumberFormat="1" applyFill="1" applyBorder="1" applyAlignment="1">
      <alignment horizontal="center"/>
    </xf>
    <xf numFmtId="177" fontId="0" fillId="4" borderId="11" xfId="0" applyNumberFormat="1" applyFill="1" applyBorder="1" applyAlignment="1">
      <alignment horizontal="center"/>
    </xf>
    <xf numFmtId="177" fontId="0" fillId="4" borderId="12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78" fontId="0" fillId="2" borderId="5" xfId="0" applyNumberFormat="1" applyFill="1" applyBorder="1" applyAlignment="1">
      <alignment horizontal="center"/>
    </xf>
    <xf numFmtId="178" fontId="0" fillId="2" borderId="6" xfId="0" applyNumberFormat="1" applyFill="1" applyBorder="1" applyAlignment="1">
      <alignment horizontal="center"/>
    </xf>
    <xf numFmtId="178" fontId="0" fillId="2" borderId="9" xfId="0" applyNumberFormat="1" applyFill="1" applyBorder="1" applyAlignment="1">
      <alignment horizontal="center"/>
    </xf>
    <xf numFmtId="178" fontId="0" fillId="3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80" fontId="0" fillId="2" borderId="5" xfId="0" applyNumberFormat="1" applyFill="1" applyBorder="1"/>
    <xf numFmtId="178" fontId="0" fillId="2" borderId="5" xfId="0" applyNumberFormat="1" applyFill="1" applyBorder="1"/>
    <xf numFmtId="180" fontId="0" fillId="2" borderId="6" xfId="0" applyNumberFormat="1" applyFill="1" applyBorder="1"/>
    <xf numFmtId="0" fontId="0" fillId="2" borderId="7" xfId="0" applyFill="1" applyBorder="1"/>
    <xf numFmtId="180" fontId="0" fillId="2" borderId="8" xfId="0" applyNumberFormat="1" applyFill="1" applyBorder="1"/>
    <xf numFmtId="178" fontId="0" fillId="2" borderId="8" xfId="0" applyNumberFormat="1" applyFill="1" applyBorder="1"/>
    <xf numFmtId="180" fontId="0" fillId="2" borderId="9" xfId="0" applyNumberFormat="1" applyFill="1" applyBorder="1"/>
    <xf numFmtId="11" fontId="0" fillId="0" borderId="0" xfId="0" applyNumberFormat="1"/>
    <xf numFmtId="0" fontId="0" fillId="2" borderId="1" xfId="0" applyFill="1" applyBorder="1"/>
    <xf numFmtId="180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81" fontId="0" fillId="2" borderId="4" xfId="0" applyNumberFormat="1" applyFill="1" applyBorder="1"/>
    <xf numFmtId="181" fontId="0" fillId="2" borderId="5" xfId="0" applyNumberFormat="1" applyFill="1" applyBorder="1"/>
    <xf numFmtId="11" fontId="0" fillId="2" borderId="5" xfId="0" applyNumberFormat="1" applyFill="1" applyBorder="1"/>
    <xf numFmtId="11" fontId="0" fillId="2" borderId="6" xfId="0" applyNumberFormat="1" applyFill="1" applyBorder="1"/>
    <xf numFmtId="181" fontId="0" fillId="2" borderId="7" xfId="0" applyNumberFormat="1" applyFill="1" applyBorder="1"/>
    <xf numFmtId="181" fontId="0" fillId="2" borderId="8" xfId="0" applyNumberFormat="1" applyFill="1" applyBorder="1"/>
    <xf numFmtId="11" fontId="0" fillId="2" borderId="8" xfId="0" applyNumberFormat="1" applyFill="1" applyBorder="1"/>
    <xf numFmtId="0" fontId="0" fillId="2" borderId="8" xfId="0" applyFill="1" applyBorder="1"/>
    <xf numFmtId="11" fontId="0" fillId="2" borderId="9" xfId="0" applyNumberFormat="1" applyFill="1" applyBorder="1"/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tabSelected="1" topLeftCell="J48" workbookViewId="0">
      <selection activeCell="K64" sqref="A59:K64"/>
    </sheetView>
  </sheetViews>
  <sheetFormatPr defaultRowHeight="14" x14ac:dyDescent="0.3"/>
  <cols>
    <col min="1" max="1" width="7.33203125" bestFit="1" customWidth="1"/>
    <col min="2" max="2" width="15.1640625" bestFit="1" customWidth="1"/>
    <col min="3" max="3" width="20" bestFit="1" customWidth="1"/>
    <col min="4" max="4" width="16.9140625" bestFit="1" customWidth="1"/>
    <col min="5" max="5" width="9.75" bestFit="1" customWidth="1"/>
    <col min="6" max="6" width="14.83203125" bestFit="1" customWidth="1"/>
    <col min="7" max="7" width="13.4140625" bestFit="1" customWidth="1"/>
    <col min="8" max="9" width="27.75" bestFit="1" customWidth="1"/>
    <col min="10" max="10" width="14.83203125" bestFit="1" customWidth="1"/>
    <col min="11" max="11" width="15.08203125" bestFit="1" customWidth="1"/>
    <col min="15" max="15" width="12.08203125" bestFit="1" customWidth="1"/>
    <col min="16" max="17" width="10.08203125" bestFit="1" customWidth="1"/>
    <col min="18" max="19" width="12.08203125" bestFit="1" customWidth="1"/>
  </cols>
  <sheetData>
    <row r="1" spans="2:10" ht="14.5" thickTop="1" x14ac:dyDescent="0.3">
      <c r="B1" s="64" t="s">
        <v>18</v>
      </c>
      <c r="C1" s="65"/>
      <c r="D1" s="65"/>
      <c r="E1" s="65"/>
      <c r="F1" s="65"/>
      <c r="G1" s="65"/>
      <c r="H1" s="65"/>
      <c r="I1" s="65"/>
      <c r="J1" s="66"/>
    </row>
    <row r="2" spans="2:10" ht="14.5" thickBot="1" x14ac:dyDescent="0.35">
      <c r="B2" s="67"/>
      <c r="C2" s="68"/>
      <c r="D2" s="68"/>
      <c r="E2" s="68"/>
      <c r="F2" s="68"/>
      <c r="G2" s="68"/>
      <c r="H2" s="68"/>
      <c r="I2" s="68"/>
      <c r="J2" s="69"/>
    </row>
    <row r="3" spans="2:10" ht="14.5" thickTop="1" x14ac:dyDescent="0.3">
      <c r="B3" s="2" t="s">
        <v>0</v>
      </c>
      <c r="C3" s="3" t="s">
        <v>5</v>
      </c>
      <c r="D3" s="3" t="s">
        <v>3</v>
      </c>
      <c r="E3" s="3" t="s">
        <v>1</v>
      </c>
      <c r="F3" s="3" t="s">
        <v>2</v>
      </c>
      <c r="G3" s="3" t="s">
        <v>4</v>
      </c>
      <c r="H3" s="3" t="s">
        <v>6</v>
      </c>
      <c r="I3" s="3" t="s">
        <v>7</v>
      </c>
      <c r="J3" s="4" t="s">
        <v>8</v>
      </c>
    </row>
    <row r="4" spans="2:10" x14ac:dyDescent="0.3">
      <c r="B4" s="5">
        <v>200</v>
      </c>
      <c r="C4" s="6"/>
      <c r="D4" s="7"/>
      <c r="E4" s="8"/>
      <c r="F4" s="7"/>
      <c r="G4" s="6"/>
      <c r="H4" s="7"/>
      <c r="I4" s="6"/>
      <c r="J4" s="9"/>
    </row>
    <row r="5" spans="2:10" x14ac:dyDescent="0.3">
      <c r="B5" s="5">
        <v>200</v>
      </c>
      <c r="C5" s="6">
        <v>0.9758</v>
      </c>
      <c r="D5" s="7">
        <v>0.74</v>
      </c>
      <c r="E5" s="6">
        <v>4.5900000000000003E-2</v>
      </c>
      <c r="F5" s="7">
        <v>1.4</v>
      </c>
      <c r="G5" s="6">
        <v>596.05079999999998</v>
      </c>
      <c r="H5" s="7">
        <v>1</v>
      </c>
      <c r="I5" s="6">
        <v>61.4191</v>
      </c>
      <c r="J5" s="9">
        <v>0.47</v>
      </c>
    </row>
    <row r="6" spans="2:10" x14ac:dyDescent="0.3">
      <c r="B6" s="5">
        <v>200</v>
      </c>
      <c r="C6" s="6">
        <v>1.2686999999999999</v>
      </c>
      <c r="D6" s="7">
        <v>0.74</v>
      </c>
      <c r="E6" s="8">
        <v>0</v>
      </c>
      <c r="F6" s="7">
        <v>1.4</v>
      </c>
      <c r="G6" s="6">
        <v>346.94060000000002</v>
      </c>
      <c r="H6" s="7">
        <v>1</v>
      </c>
      <c r="I6" s="6">
        <v>63.347999999999999</v>
      </c>
      <c r="J6" s="9">
        <v>0.47</v>
      </c>
    </row>
    <row r="7" spans="2:10" ht="14.5" thickBot="1" x14ac:dyDescent="0.35">
      <c r="B7" s="11" t="s">
        <v>17</v>
      </c>
      <c r="C7" s="12"/>
      <c r="D7" s="13"/>
      <c r="E7" s="14"/>
      <c r="F7" s="13"/>
      <c r="G7" s="12"/>
      <c r="H7" s="13"/>
      <c r="I7" s="12"/>
      <c r="J7" s="15"/>
    </row>
    <row r="8" spans="2:10" ht="14.5" thickTop="1" x14ac:dyDescent="0.3">
      <c r="B8" s="2">
        <v>210</v>
      </c>
      <c r="C8" s="17">
        <v>2.7823000000000002</v>
      </c>
      <c r="D8" s="18">
        <v>0.74</v>
      </c>
      <c r="E8" s="19">
        <v>0</v>
      </c>
      <c r="F8" s="18">
        <v>1.4</v>
      </c>
      <c r="G8" s="17">
        <v>413.6943</v>
      </c>
      <c r="H8" s="18">
        <v>1</v>
      </c>
      <c r="I8" s="17">
        <v>105.0899</v>
      </c>
      <c r="J8" s="20">
        <v>0.47</v>
      </c>
    </row>
    <row r="9" spans="2:10" x14ac:dyDescent="0.3">
      <c r="B9" s="5">
        <v>210</v>
      </c>
      <c r="C9" s="6">
        <v>2.9986999999999999</v>
      </c>
      <c r="D9" s="7">
        <v>0.74</v>
      </c>
      <c r="E9" s="8">
        <v>0</v>
      </c>
      <c r="F9" s="7">
        <v>1.4</v>
      </c>
      <c r="G9" s="6">
        <v>326.39420000000001</v>
      </c>
      <c r="H9" s="7">
        <v>1</v>
      </c>
      <c r="I9" s="6">
        <v>97.333799999999997</v>
      </c>
      <c r="J9" s="9">
        <v>0.47</v>
      </c>
    </row>
    <row r="10" spans="2:10" x14ac:dyDescent="0.3">
      <c r="B10" s="5">
        <v>210</v>
      </c>
      <c r="C10" s="6"/>
      <c r="D10" s="7"/>
      <c r="E10" s="6"/>
      <c r="F10" s="7"/>
      <c r="G10" s="6"/>
      <c r="H10" s="7"/>
      <c r="I10" s="6"/>
      <c r="J10" s="9"/>
    </row>
    <row r="11" spans="2:10" ht="14.5" thickBot="1" x14ac:dyDescent="0.35">
      <c r="B11" s="11" t="s">
        <v>15</v>
      </c>
      <c r="C11" s="12"/>
      <c r="D11" s="13"/>
      <c r="E11" s="12"/>
      <c r="F11" s="13"/>
      <c r="G11" s="12"/>
      <c r="H11" s="13"/>
      <c r="I11" s="12"/>
      <c r="J11" s="15"/>
    </row>
    <row r="12" spans="2:10" ht="14.5" thickTop="1" x14ac:dyDescent="0.3">
      <c r="B12" s="2">
        <v>220</v>
      </c>
      <c r="C12" s="17">
        <v>7.0374999999999996</v>
      </c>
      <c r="D12" s="18">
        <v>0.74</v>
      </c>
      <c r="E12" s="17">
        <v>5.2600000000000001E-2</v>
      </c>
      <c r="F12" s="18">
        <v>1.4</v>
      </c>
      <c r="G12" s="17">
        <v>250.0864</v>
      </c>
      <c r="H12" s="18">
        <v>1</v>
      </c>
      <c r="I12" s="17">
        <v>120.12260000000001</v>
      </c>
      <c r="J12" s="20">
        <v>0.47</v>
      </c>
    </row>
    <row r="13" spans="2:10" x14ac:dyDescent="0.3">
      <c r="B13" s="5">
        <v>220</v>
      </c>
      <c r="C13" s="6">
        <v>6.3933999999999997</v>
      </c>
      <c r="D13" s="7">
        <v>0.74</v>
      </c>
      <c r="E13" s="6">
        <v>4.9399999999999999E-2</v>
      </c>
      <c r="F13" s="7">
        <v>1.4</v>
      </c>
      <c r="G13" s="6">
        <v>262.12479999999999</v>
      </c>
      <c r="H13" s="7">
        <v>1</v>
      </c>
      <c r="I13" s="6">
        <v>117.7321</v>
      </c>
      <c r="J13" s="9">
        <v>0.47</v>
      </c>
    </row>
    <row r="14" spans="2:10" x14ac:dyDescent="0.3">
      <c r="B14" s="5">
        <v>220</v>
      </c>
      <c r="C14" s="6">
        <v>6.3175999999999997</v>
      </c>
      <c r="D14" s="7">
        <v>0.74</v>
      </c>
      <c r="E14" s="8">
        <v>0</v>
      </c>
      <c r="F14" s="7">
        <v>1.4</v>
      </c>
      <c r="G14" s="6">
        <v>269.5181</v>
      </c>
      <c r="H14" s="7">
        <v>1</v>
      </c>
      <c r="I14" s="6">
        <v>117.8704</v>
      </c>
      <c r="J14" s="9">
        <v>0.47</v>
      </c>
    </row>
    <row r="15" spans="2:10" ht="14.5" thickBot="1" x14ac:dyDescent="0.35">
      <c r="B15" s="11" t="s">
        <v>16</v>
      </c>
      <c r="C15" s="12"/>
      <c r="D15" s="13"/>
      <c r="E15" s="14"/>
      <c r="F15" s="13"/>
      <c r="G15" s="12"/>
      <c r="H15" s="13"/>
      <c r="I15" s="12"/>
      <c r="J15" s="15"/>
    </row>
    <row r="16" spans="2:10" ht="14.5" thickTop="1" x14ac:dyDescent="0.3">
      <c r="B16" s="2">
        <v>230</v>
      </c>
      <c r="C16" s="17">
        <v>16.119700000000002</v>
      </c>
      <c r="D16" s="18">
        <v>0.74</v>
      </c>
      <c r="E16" s="17">
        <v>0.1041</v>
      </c>
      <c r="F16" s="18">
        <v>1.4</v>
      </c>
      <c r="G16" s="17">
        <v>229.387</v>
      </c>
      <c r="H16" s="18">
        <v>1</v>
      </c>
      <c r="I16" s="17">
        <v>163.2765</v>
      </c>
      <c r="J16" s="20">
        <v>0.47</v>
      </c>
    </row>
    <row r="17" spans="1:10" x14ac:dyDescent="0.3">
      <c r="B17" s="5">
        <v>230</v>
      </c>
      <c r="C17" s="6">
        <v>18.1675</v>
      </c>
      <c r="D17" s="7">
        <v>0.74</v>
      </c>
      <c r="E17" s="6">
        <v>0.1135</v>
      </c>
      <c r="F17" s="7">
        <v>1.4</v>
      </c>
      <c r="G17" s="6">
        <v>218.7894</v>
      </c>
      <c r="H17" s="7">
        <v>1</v>
      </c>
      <c r="I17" s="6">
        <v>165.43270000000001</v>
      </c>
      <c r="J17" s="9">
        <v>0.47</v>
      </c>
    </row>
    <row r="18" spans="1:10" x14ac:dyDescent="0.3">
      <c r="B18" s="5">
        <v>230</v>
      </c>
      <c r="C18" s="6">
        <v>16.090800000000002</v>
      </c>
      <c r="D18" s="7">
        <v>0.74</v>
      </c>
      <c r="E18" s="6">
        <v>9.8400000000000001E-2</v>
      </c>
      <c r="F18" s="7">
        <v>1.4</v>
      </c>
      <c r="G18" s="6">
        <v>224.1688</v>
      </c>
      <c r="H18" s="7">
        <v>1</v>
      </c>
      <c r="I18" s="6">
        <v>158.85820000000001</v>
      </c>
      <c r="J18" s="9">
        <v>0.47</v>
      </c>
    </row>
    <row r="19" spans="1:10" ht="14.5" thickBot="1" x14ac:dyDescent="0.35">
      <c r="B19" s="11" t="s">
        <v>16</v>
      </c>
      <c r="C19" s="12"/>
      <c r="D19" s="13"/>
      <c r="E19" s="12"/>
      <c r="F19" s="13"/>
      <c r="G19" s="12"/>
      <c r="H19" s="13"/>
      <c r="I19" s="12"/>
      <c r="J19" s="15"/>
    </row>
    <row r="20" spans="1:10" ht="14.5" thickTop="1" x14ac:dyDescent="0.3">
      <c r="B20" s="21">
        <v>240</v>
      </c>
      <c r="C20" s="22">
        <v>24.834499999999998</v>
      </c>
      <c r="D20" s="23">
        <v>0.74</v>
      </c>
      <c r="E20" s="22">
        <v>0.2306</v>
      </c>
      <c r="F20" s="23">
        <v>1.4</v>
      </c>
      <c r="G20" s="22">
        <v>121.7264</v>
      </c>
      <c r="H20" s="23">
        <v>1</v>
      </c>
      <c r="I20" s="22">
        <v>60.031700000000001</v>
      </c>
      <c r="J20" s="24">
        <v>0.47</v>
      </c>
    </row>
    <row r="21" spans="1:10" x14ac:dyDescent="0.3">
      <c r="B21" s="5">
        <v>240</v>
      </c>
      <c r="C21" s="6">
        <v>28.264700000000001</v>
      </c>
      <c r="D21" s="7">
        <v>0.74</v>
      </c>
      <c r="E21" s="6">
        <v>0.1628</v>
      </c>
      <c r="F21" s="7">
        <v>1.4</v>
      </c>
      <c r="G21" s="6">
        <v>209.26</v>
      </c>
      <c r="H21" s="7">
        <v>1</v>
      </c>
      <c r="I21" s="6">
        <v>183.84819999999999</v>
      </c>
      <c r="J21" s="9">
        <v>0.47</v>
      </c>
    </row>
    <row r="22" spans="1:10" x14ac:dyDescent="0.3">
      <c r="B22" s="5">
        <v>240</v>
      </c>
      <c r="C22" s="6">
        <v>29.622299999999999</v>
      </c>
      <c r="D22" s="7">
        <v>0.74</v>
      </c>
      <c r="E22" s="6">
        <v>0.157</v>
      </c>
      <c r="F22" s="7">
        <v>1.4</v>
      </c>
      <c r="G22" s="6">
        <v>198.74590000000001</v>
      </c>
      <c r="H22" s="7">
        <v>1</v>
      </c>
      <c r="I22" s="6">
        <v>181.6558</v>
      </c>
      <c r="J22" s="9">
        <v>0.47</v>
      </c>
    </row>
    <row r="23" spans="1:10" ht="14.5" thickBot="1" x14ac:dyDescent="0.35">
      <c r="B23" s="11" t="s">
        <v>15</v>
      </c>
      <c r="C23" s="25"/>
      <c r="D23" s="25"/>
      <c r="E23" s="25"/>
      <c r="F23" s="25"/>
      <c r="G23" s="25"/>
      <c r="H23" s="25"/>
      <c r="I23" s="25"/>
      <c r="J23" s="26"/>
    </row>
    <row r="24" spans="1:10" ht="15" thickTop="1" thickBot="1" x14ac:dyDescent="0.35"/>
    <row r="25" spans="1:10" ht="14.5" thickTop="1" x14ac:dyDescent="0.3">
      <c r="A25" s="70" t="s">
        <v>40</v>
      </c>
      <c r="B25" s="71"/>
      <c r="C25" s="71"/>
      <c r="D25" s="71"/>
      <c r="E25" s="71"/>
      <c r="F25" s="71"/>
      <c r="G25" s="71"/>
      <c r="H25" s="71"/>
      <c r="I25" s="71"/>
      <c r="J25" s="72"/>
    </row>
    <row r="26" spans="1:10" x14ac:dyDescent="0.3">
      <c r="A26" s="73"/>
      <c r="B26" s="74"/>
      <c r="C26" s="74"/>
      <c r="D26" s="74"/>
      <c r="E26" s="74"/>
      <c r="F26" s="74"/>
      <c r="G26" s="74"/>
      <c r="H26" s="74"/>
      <c r="I26" s="74"/>
      <c r="J26" s="75"/>
    </row>
    <row r="27" spans="1:10" x14ac:dyDescent="0.3">
      <c r="A27" s="27" t="s">
        <v>0</v>
      </c>
      <c r="B27" s="28" t="s">
        <v>9</v>
      </c>
      <c r="C27" s="28" t="s">
        <v>10</v>
      </c>
      <c r="D27" s="28" t="s">
        <v>11</v>
      </c>
      <c r="E27" s="28" t="s">
        <v>12</v>
      </c>
      <c r="F27" s="10" t="s">
        <v>14</v>
      </c>
      <c r="G27" s="28" t="s">
        <v>19</v>
      </c>
      <c r="H27" s="28" t="s">
        <v>20</v>
      </c>
      <c r="I27" s="28" t="s">
        <v>21</v>
      </c>
      <c r="J27" s="29" t="s">
        <v>22</v>
      </c>
    </row>
    <row r="28" spans="1:10" x14ac:dyDescent="0.3">
      <c r="A28" s="27">
        <v>200</v>
      </c>
      <c r="B28" s="10"/>
      <c r="C28" s="10"/>
      <c r="D28" s="10"/>
      <c r="E28" s="10"/>
      <c r="F28" s="10"/>
      <c r="G28" s="10"/>
      <c r="H28" s="10"/>
      <c r="I28" s="10"/>
      <c r="J28" s="33"/>
    </row>
    <row r="29" spans="1:10" x14ac:dyDescent="0.3">
      <c r="A29" s="27">
        <v>200</v>
      </c>
      <c r="B29" s="10">
        <f>(D5*C5)/(D5*C5+F5*E5+H5*G5+J5*I5)*100</f>
        <v>0.11540470432152128</v>
      </c>
      <c r="C29" s="10">
        <f>(F5*E5)/(D5*C5+F5*E5+H5*G5+J5*I5)*100</f>
        <v>1.0270029718790621E-2</v>
      </c>
      <c r="D29" s="10">
        <f>(H5*G5)/(D5*C5+F5*E5+H5*G5+J5*I5)*100</f>
        <v>95.260806565653979</v>
      </c>
      <c r="E29" s="10">
        <f>(J5*I5)/(D5*C5+F5*E5+H5*G5+J5*I5)*100</f>
        <v>4.6135187003057156</v>
      </c>
      <c r="F29" s="10">
        <f>(1-(H5*G5)/(D5*C5+F5*E5+H5*G5+2*J5*I5))*100</f>
        <v>8.9402519395654458</v>
      </c>
      <c r="G29" s="10">
        <f>(D5*C5)/(D5*C5+F5*E5+H5*G5+2*J5*I5)*100</f>
        <v>0.110315287885622</v>
      </c>
      <c r="H29" s="10">
        <f>(2*J5*I5)/(D5*C5+F5*E5+H5*G5+2*J5*I5)*100</f>
        <v>8.8201195364098464</v>
      </c>
      <c r="I29" s="10">
        <f>(D5*C5)/(D5*C5+F5*E5+2*J5*I5)*100</f>
        <v>1.2339169928468932</v>
      </c>
      <c r="J29" s="33">
        <f>(2*J5*I5)/(D5*C5+F5*E5+2*J5*I5)*100</f>
        <v>98.656274968897122</v>
      </c>
    </row>
    <row r="30" spans="1:10" x14ac:dyDescent="0.3">
      <c r="A30" s="27">
        <v>200</v>
      </c>
      <c r="B30" s="10">
        <f>(D6*C6)/(D6*C6+F6*E6+H6*G6+J6*I6)*100</f>
        <v>0.2485980529671315</v>
      </c>
      <c r="C30" s="10">
        <f>(F6*E6)/(D6*C6+F6*E6+H6*G6+J6*I6)*100</f>
        <v>0</v>
      </c>
      <c r="D30" s="10">
        <f>(H6*G6)/(D6*C6+F6*E6+H6*G6+J6*I6)*100</f>
        <v>91.867561448565567</v>
      </c>
      <c r="E30" s="10">
        <f>(J6*I6)/(D6*C6+F6*E6+H6*G6+J6*I6)*100</f>
        <v>7.8838404984673263</v>
      </c>
      <c r="F30" s="10">
        <f>(1-(H6*G6)/(D6*C6+F6*E6+H6*G6+2*J6*I6))*100</f>
        <v>14.84585548298989</v>
      </c>
      <c r="G30" s="10">
        <f>(D6*C6)/(D6*C6+F6*E6+H6*G6+2*J6*I6)*100</f>
        <v>0.23043122289539111</v>
      </c>
      <c r="H30" s="10">
        <f>(2*J6*I6)/(D6*C6+F6*E6+H6*G6+2*J6*I6)*100</f>
        <v>14.6154242600945</v>
      </c>
      <c r="I30" s="10">
        <f>(D6*C6)/(D6*C6+F6*E6+2*J6*I6)*100</f>
        <v>1.5521586018361486</v>
      </c>
      <c r="J30" s="33">
        <f>(2*J6*I6)/(D6*C6+F6*E6+2*J6*I6)*100</f>
        <v>98.44784139816386</v>
      </c>
    </row>
    <row r="31" spans="1:10" x14ac:dyDescent="0.3">
      <c r="A31" s="35" t="s">
        <v>17</v>
      </c>
      <c r="B31" s="30">
        <f t="shared" ref="B31:F31" si="0">AVERAGE(B29:B30)</f>
        <v>0.18200137864432639</v>
      </c>
      <c r="C31" s="30">
        <f t="shared" si="0"/>
        <v>5.1350148593953104E-3</v>
      </c>
      <c r="D31" s="30">
        <f t="shared" si="0"/>
        <v>93.564184007109773</v>
      </c>
      <c r="E31" s="30">
        <f t="shared" si="0"/>
        <v>6.248679599386521</v>
      </c>
      <c r="F31" s="30">
        <f t="shared" si="0"/>
        <v>11.893053711277668</v>
      </c>
      <c r="G31" s="30">
        <f t="shared" ref="G31" si="1">AVERAGE(G29:G30)</f>
        <v>0.17037325539050657</v>
      </c>
      <c r="H31" s="30">
        <f t="shared" ref="H31" si="2">AVERAGE(H29:H30)</f>
        <v>11.717771898252174</v>
      </c>
      <c r="I31" s="30">
        <f t="shared" ref="I31" si="3">AVERAGE(I29:I30)</f>
        <v>1.3930377973415209</v>
      </c>
      <c r="J31" s="31">
        <f t="shared" ref="J31" si="4">AVERAGE(J29:J30)</f>
        <v>98.552058183530491</v>
      </c>
    </row>
    <row r="32" spans="1:10" x14ac:dyDescent="0.3">
      <c r="A32" s="27">
        <v>210</v>
      </c>
      <c r="B32" s="10">
        <f>(D8*C8)/(D8*C8+F8*E8+H8*G8+J8*I8)*100</f>
        <v>0.44263616420803259</v>
      </c>
      <c r="C32" s="10">
        <f>(F8*E8)/(D8*C8+F8*E8+H8*G8+J8*I8)*100</f>
        <v>0</v>
      </c>
      <c r="D32" s="10">
        <f>(H8*G8)/(D8*C8+F8*E8+H8*G8+J8*I8)*100</f>
        <v>88.938695531272046</v>
      </c>
      <c r="E32" s="10">
        <f>(J8*I8)/(D8*C8+F8*E8+H8*G8+J8*I8)*100</f>
        <v>10.618668304519927</v>
      </c>
      <c r="F32" s="10">
        <f>(1-(H8*G8)/(D8*C8+F8*E8+H8*G8+2*J8*I8))*100</f>
        <v>19.59883725373145</v>
      </c>
      <c r="G32" s="10">
        <f>(D8*C8)/(D8*C8+F8*E8+H8*G8+2*J8*I8)*100</f>
        <v>0.40014598891166214</v>
      </c>
      <c r="H32" s="10">
        <f>(2*J8*I8)/(D8*C8+F8*E8+H8*G8+2*J8*I8)*100</f>
        <v>19.198691264819796</v>
      </c>
      <c r="I32" s="10">
        <f>(D8*C8)/(D8*C8+F8*E8+2*J8*I8)*100</f>
        <v>2.0416822882463475</v>
      </c>
      <c r="J32" s="33">
        <f>(2*J8*I8)/(D8*C8+F8*E8+2*J8*I8)*100</f>
        <v>97.958317711753651</v>
      </c>
    </row>
    <row r="33" spans="1:11" x14ac:dyDescent="0.3">
      <c r="A33" s="27">
        <v>210</v>
      </c>
      <c r="B33" s="10">
        <f>(D9*C9)/(D9*C9+F9*E9+H9*G9+J9*I9)*100</f>
        <v>0.59275490570144151</v>
      </c>
      <c r="C33" s="10">
        <f>(F9*E9)/(D9*C9+F9*E9+H9*G9+J9*I9)*100</f>
        <v>0</v>
      </c>
      <c r="D33" s="10">
        <f>(H9*G9)/(D9*C9+F9*E9+H9*G9+J9*I9)*100</f>
        <v>87.187224032439943</v>
      </c>
      <c r="E33" s="10">
        <f>(J9*I9)/(D9*C9+F9*E9+H9*G9+J9*I9)*100</f>
        <v>12.220021061858604</v>
      </c>
      <c r="F33" s="10">
        <f>(1-(H9*G9)/(D9*C9+F9*E9+H9*G9+2*J9*I9))*100</f>
        <v>22.306890332536945</v>
      </c>
      <c r="G33" s="10">
        <f>(D9*C9)/(D9*C9+F9*E9+H9*G9+2*J9*I9)*100</f>
        <v>0.5282078011504735</v>
      </c>
      <c r="H33" s="10">
        <f>(2*J9*I9)/(D9*C9+F9*E9+H9*G9+2*J9*I9)*100</f>
        <v>21.778682531386465</v>
      </c>
      <c r="I33" s="10">
        <f>(D9*C9)/(D9*C9+F9*E9+2*J9*I9)*100</f>
        <v>2.3679132020478311</v>
      </c>
      <c r="J33" s="33">
        <f>(2*J9*I9)/(D9*C9+F9*E9+2*J9*I9)*100</f>
        <v>97.632086797952169</v>
      </c>
    </row>
    <row r="34" spans="1:11" x14ac:dyDescent="0.3">
      <c r="A34" s="27">
        <v>210</v>
      </c>
      <c r="B34" s="10"/>
      <c r="C34" s="10"/>
      <c r="D34" s="10"/>
      <c r="E34" s="10"/>
      <c r="F34" s="10"/>
      <c r="G34" s="10"/>
      <c r="H34" s="10"/>
      <c r="I34" s="10"/>
      <c r="J34" s="33"/>
    </row>
    <row r="35" spans="1:11" x14ac:dyDescent="0.3">
      <c r="A35" s="35" t="s">
        <v>15</v>
      </c>
      <c r="B35" s="30">
        <f>AVERAGE(B32:B33)</f>
        <v>0.51769553495473708</v>
      </c>
      <c r="C35" s="30">
        <f>AVERAGE(C32:C33)</f>
        <v>0</v>
      </c>
      <c r="D35" s="30">
        <f>AVERAGE(D32:D33)</f>
        <v>88.062959781855994</v>
      </c>
      <c r="E35" s="30">
        <f>AVERAGE(E32:E33)</f>
        <v>11.419344683189266</v>
      </c>
      <c r="F35" s="30">
        <f>AVERAGE(F32:F33)</f>
        <v>20.952863793134199</v>
      </c>
      <c r="G35" s="30">
        <f t="shared" ref="G35:J35" si="5">AVERAGE(G32:G33)</f>
        <v>0.46417689503106785</v>
      </c>
      <c r="H35" s="30">
        <f t="shared" si="5"/>
        <v>20.488686898103133</v>
      </c>
      <c r="I35" s="30">
        <f t="shared" si="5"/>
        <v>2.204797745147089</v>
      </c>
      <c r="J35" s="31">
        <f t="shared" si="5"/>
        <v>97.79520225485291</v>
      </c>
    </row>
    <row r="36" spans="1:11" x14ac:dyDescent="0.3">
      <c r="A36" s="27">
        <v>220</v>
      </c>
      <c r="B36" s="10">
        <f>(D12*C12)/(D12*C12+F12*E12+H12*G12+J12*I12)*100</f>
        <v>1.6700851821531466</v>
      </c>
      <c r="C36" s="10">
        <f>(F12*E12)/(D12*C12+F12*E12+H12*G12+J12*I12)*100</f>
        <v>2.3615778947483599E-2</v>
      </c>
      <c r="D36" s="10">
        <f>(H12*G12)/(D12*C12+F12*E12+H12*G12+J12*I12)*100</f>
        <v>80.200775939325951</v>
      </c>
      <c r="E36" s="10">
        <f>(J12*I12)/(D12*C12+F12*E12+H12*G12+J12*I12)*100</f>
        <v>18.105523099573425</v>
      </c>
      <c r="F36" s="10">
        <f>(1-(H12*G12)/(D12*C12+F12*E12+H12*G12+2*J12*I12))*100</f>
        <v>32.093966620248928</v>
      </c>
      <c r="G36" s="10">
        <f>(D12*C12)/(D12*C12+F12*E12+H12*G12+2*J12*I12)*100</f>
        <v>1.414061881547332</v>
      </c>
      <c r="H36" s="10">
        <f>(2*J12*I12)/(D12*C12+F12*E12+H12*G12+2*J12*I12)*100</f>
        <v>30.659909247950857</v>
      </c>
      <c r="I36" s="10">
        <f>(D12*C12)/(D12*C12+F12*E12+2*J12*I12)*100</f>
        <v>4.4060053351434698</v>
      </c>
      <c r="J36" s="33">
        <f>(2*J12*I12)/(D12*C12+F12*E12+2*J12*I12)*100</f>
        <v>95.5316917062122</v>
      </c>
    </row>
    <row r="37" spans="1:11" x14ac:dyDescent="0.3">
      <c r="A37" s="27">
        <v>220</v>
      </c>
      <c r="B37" s="10">
        <f>(D13*C13)/(D13*C13+F13*E13+H13*G13+J13*I13)*100</f>
        <v>1.4681090697179029</v>
      </c>
      <c r="C37" s="10">
        <f>(F13*E13)/(D13*C13+F13*E13+H13*G13+J13*I13)*100</f>
        <v>2.1460987906804688E-2</v>
      </c>
      <c r="D37" s="10">
        <f>(H13*G13)/(D13*C13+F13*E13+H13*G13+J13*I13)*100</f>
        <v>81.339750764511237</v>
      </c>
      <c r="E37" s="10">
        <f>(J13*I13)/(D13*C13+F13*E13+H13*G13+J13*I13)*100</f>
        <v>17.170679177864059</v>
      </c>
      <c r="F37" s="10">
        <f>(1-(H13*G13)/(D13*C13+F13*E13+H13*G13+2*J13*I13))*100</f>
        <v>30.580114978220617</v>
      </c>
      <c r="G37" s="10">
        <f>(D13*C13)/(D13*C13+F13*E13+H13*G13+2*J13*I13)*100</f>
        <v>1.2529662540312889</v>
      </c>
      <c r="H37" s="10">
        <f>(2*J13*I13)/(D13*C13+F13*E13+H13*G13+2*J13*I13)*100</f>
        <v>29.30883271880522</v>
      </c>
      <c r="I37" s="10">
        <f>(D13*C13)/(D13*C13+F13*E13+2*J13*I13)*100</f>
        <v>4.0973235546160014</v>
      </c>
      <c r="J37" s="33">
        <f>(2*J13*I13)/(D13*C13+F13*E13+2*J13*I13)*100</f>
        <v>95.842781296535989</v>
      </c>
    </row>
    <row r="38" spans="1:11" x14ac:dyDescent="0.3">
      <c r="A38" s="27">
        <v>220</v>
      </c>
      <c r="B38" s="10">
        <f>(D14*C14)/(D14*C14+F14*E14+H14*G14+J14*I14)*100</f>
        <v>1.4184267193789153</v>
      </c>
      <c r="C38" s="10">
        <f>(F14*E14)/(D14*C14+F14*E14+H14*G14+J14*I14)*100</f>
        <v>0</v>
      </c>
      <c r="D38" s="10">
        <f>(H14*G14)/(D14*C14+F14*E14+H14*G14+J14*I14)*100</f>
        <v>81.773200393460755</v>
      </c>
      <c r="E38" s="10">
        <f>(J14*I14)/(D14*C14+F14*E14+H14*G14+J14*I14)*100</f>
        <v>16.808372887160331</v>
      </c>
      <c r="F38" s="10">
        <f>(1-(H14*G14)/(D14*C14+F14*E14+H14*G14+2*J14*I14))*100</f>
        <v>29.993716741131561</v>
      </c>
      <c r="G38" s="10">
        <f>(D14*C14)/(D14*C14+F14*E14+H14*G14+2*J14*I14)*100</f>
        <v>1.2143193885160519</v>
      </c>
      <c r="H38" s="10">
        <f>(2*J14*I14)/(D14*C14+F14*E14+H14*G14+2*J14*I14)*100</f>
        <v>28.779397352615497</v>
      </c>
      <c r="I38" s="10">
        <f>(D14*C14)/(D14*C14+F14*E14+2*J14*I14)*100</f>
        <v>4.0485792374334482</v>
      </c>
      <c r="J38" s="33">
        <f>(2*J14*I14)/(D14*C14+F14*E14+2*J14*I14)*100</f>
        <v>95.951420762566556</v>
      </c>
    </row>
    <row r="39" spans="1:11" x14ac:dyDescent="0.3">
      <c r="A39" s="35" t="s">
        <v>16</v>
      </c>
      <c r="B39" s="30">
        <f>AVERAGE(B36:B38)</f>
        <v>1.5188736570833214</v>
      </c>
      <c r="C39" s="30">
        <f t="shared" ref="C39:F39" si="6">AVERAGE(C36:C38)</f>
        <v>1.5025588951429428E-2</v>
      </c>
      <c r="D39" s="30">
        <f t="shared" si="6"/>
        <v>81.104575699099314</v>
      </c>
      <c r="E39" s="30">
        <f t="shared" si="6"/>
        <v>17.36152505486594</v>
      </c>
      <c r="F39" s="30">
        <f t="shared" si="6"/>
        <v>30.889266113200367</v>
      </c>
      <c r="G39" s="30">
        <f t="shared" ref="G39" si="7">AVERAGE(G36:G38)</f>
        <v>1.2937825080315577</v>
      </c>
      <c r="H39" s="30">
        <f t="shared" ref="H39" si="8">AVERAGE(H36:H38)</f>
        <v>29.582713106457192</v>
      </c>
      <c r="I39" s="30">
        <f t="shared" ref="I39" si="9">AVERAGE(I36:I38)</f>
        <v>4.1839693757309737</v>
      </c>
      <c r="J39" s="31">
        <f t="shared" ref="J39" si="10">AVERAGE(J36:J38)</f>
        <v>95.775297921771582</v>
      </c>
    </row>
    <row r="40" spans="1:11" x14ac:dyDescent="0.3">
      <c r="A40" s="27">
        <v>230</v>
      </c>
      <c r="B40" s="10">
        <f>(D16*C16)/(D16*C16+F16*E16+H16*G16+J16*I16)*100</f>
        <v>3.748752444494464</v>
      </c>
      <c r="C40" s="10">
        <f>(F16*E16)/(D16*C16+F16*E16+H16*G16+J16*I16)*100</f>
        <v>4.58011995445411E-2</v>
      </c>
      <c r="D40" s="10">
        <f>(H16*G16)/(D16*C16+F16*E16+H16*G16+J16*I16)*100</f>
        <v>72.088649375076514</v>
      </c>
      <c r="E40" s="10">
        <f>(J16*I16)/(D16*C16+F16*E16+H16*G16+J16*I16)*100</f>
        <v>24.116796980884484</v>
      </c>
      <c r="F40" s="10">
        <f>(1-(H16*G16)/(D16*C16+F16*E16+H16*G16+2*J16*I16))*100</f>
        <v>41.918699862856556</v>
      </c>
      <c r="G40" s="10">
        <f>(D16*C16)/(D16*C16+F16*E16+H16*G16+2*J16*I16)*100</f>
        <v>3.0203425609442833</v>
      </c>
      <c r="H40" s="10">
        <f>(2*J16*I16)/(D16*C16+F16*E16+H16*G16+2*J16*I16)*100</f>
        <v>38.861455608782371</v>
      </c>
      <c r="I40" s="10">
        <f>(D16*C16)/(D16*C16+F16*E16+2*J16*I16)*100</f>
        <v>7.2052391195953041</v>
      </c>
      <c r="J40" s="33">
        <f>(2*J16*I16)/(D16*C16+F16*E16+2*J16*I16)*100</f>
        <v>92.706729302014551</v>
      </c>
    </row>
    <row r="41" spans="1:11" x14ac:dyDescent="0.3">
      <c r="A41" s="27">
        <v>230</v>
      </c>
      <c r="B41" s="10">
        <f>(D17*C17)/(D17*C17+F17*E17+H17*G17+J17*I17)*100</f>
        <v>4.334721877854415</v>
      </c>
      <c r="C41" s="10">
        <f>(F17*E17)/(D17*C17+F17*E17+H17*G17+J17*I17)*100</f>
        <v>5.1233997924052567E-2</v>
      </c>
      <c r="D41" s="10">
        <f>(H17*G17)/(D17*C17+F17*E17+H17*G17+J17*I17)*100</f>
        <v>70.544088517336107</v>
      </c>
      <c r="E41" s="10">
        <f>(J17*I17)/(D17*C17+F17*E17+H17*G17+J17*I17)*100</f>
        <v>25.069955606885426</v>
      </c>
      <c r="F41" s="10">
        <f>(1-(H17*G17)/(D17*C17+F17*E17+H17*G17+2*J17*I17))*100</f>
        <v>43.596295229313675</v>
      </c>
      <c r="G41" s="10">
        <f>(D17*C17)/(D17*C17+F17*E17+H17*G17+2*J17*I17)*100</f>
        <v>3.465837863954417</v>
      </c>
      <c r="H41" s="10">
        <f>(2*J17*I17)/(D17*C17+F17*E17+H17*G17+2*J17*I17)*100</f>
        <v>40.089493092464579</v>
      </c>
      <c r="I41" s="10">
        <f>(D17*C17)/(D17*C17+F17*E17+2*J17*I17)*100</f>
        <v>7.9498449254101438</v>
      </c>
      <c r="J41" s="33">
        <f>(2*J17*I17)/(D17*C17+F17*E17+2*J17*I17)*100</f>
        <v>91.956192336060809</v>
      </c>
    </row>
    <row r="42" spans="1:11" x14ac:dyDescent="0.3">
      <c r="A42" s="27">
        <v>230</v>
      </c>
      <c r="B42" s="10">
        <f>(D18*C18)/(D18*C18+F18*E18+H18*G18+J18*I18)*100</f>
        <v>3.8301926292378696</v>
      </c>
      <c r="C42" s="10">
        <f>(F18*E18)/(D18*C18+F18*E18+H18*G18+J18*I18)*100</f>
        <v>4.4313330683154253E-2</v>
      </c>
      <c r="D42" s="10">
        <f>(H18*G18)/(D18*C18+F18*E18+H18*G18+J18*I18)*100</f>
        <v>72.108494216360853</v>
      </c>
      <c r="E42" s="10">
        <f>(J18*I18)/(D18*C18+F18*E18+H18*G18+J18*I18)*100</f>
        <v>24.01699982371812</v>
      </c>
      <c r="F42" s="10">
        <f>(1-(H18*G18)/(D18*C18+F18*E18+H18*G18+2*J18*I18))*100</f>
        <v>41.855959812881892</v>
      </c>
      <c r="G42" s="10">
        <f>(D18*C18)/(D18*C18+F18*E18+H18*G18+2*J18*I18)*100</f>
        <v>3.0884416125871716</v>
      </c>
      <c r="H42" s="10">
        <f>(2*J18*I18)/(D18*C18+F18*E18+H18*G18+2*J18*I18)*100</f>
        <v>38.731786541936479</v>
      </c>
      <c r="I42" s="10">
        <f>(D18*C18)/(D18*C18+F18*E18+2*J18*I18)*100</f>
        <v>7.37873800145577</v>
      </c>
      <c r="J42" s="33">
        <f>(2*J18*I18)/(D18*C18+F18*E18+2*J18*I18)*100</f>
        <v>92.535893849019089</v>
      </c>
    </row>
    <row r="43" spans="1:11" x14ac:dyDescent="0.3">
      <c r="A43" s="35" t="s">
        <v>16</v>
      </c>
      <c r="B43" s="30">
        <f>AVERAGE(B40:B42)</f>
        <v>3.9712223171955827</v>
      </c>
      <c r="C43" s="30">
        <f t="shared" ref="C43:E43" si="11">AVERAGE(C40:C42)</f>
        <v>4.7116176050582638E-2</v>
      </c>
      <c r="D43" s="30">
        <f t="shared" si="11"/>
        <v>71.580410702924496</v>
      </c>
      <c r="E43" s="30">
        <f t="shared" si="11"/>
        <v>24.401250803829342</v>
      </c>
      <c r="F43" s="30">
        <f>AVERAGE(F40:F42)</f>
        <v>42.45698496835071</v>
      </c>
      <c r="G43" s="30">
        <f t="shared" ref="G43" si="12">AVERAGE(G40:G42)</f>
        <v>3.1915406791619572</v>
      </c>
      <c r="H43" s="30">
        <f t="shared" ref="H43" si="13">AVERAGE(H40:H42)</f>
        <v>39.227578414394479</v>
      </c>
      <c r="I43" s="30">
        <f t="shared" ref="I43" si="14">AVERAGE(I40:I42)</f>
        <v>7.5112740154870723</v>
      </c>
      <c r="J43" s="31">
        <f t="shared" ref="J43" si="15">AVERAGE(J40:J42)</f>
        <v>92.399605162364821</v>
      </c>
    </row>
    <row r="44" spans="1:11" x14ac:dyDescent="0.3">
      <c r="A44" s="27">
        <v>240</v>
      </c>
      <c r="B44" s="10">
        <f>(D20*C20)/(D20*C20+F20*E20+H20*G20+J20*I20)*100</f>
        <v>10.897383848828014</v>
      </c>
      <c r="C44" s="10">
        <f>(F20*E20)/(D20*C20+F20*E20+H20*G20+J20*I20)*100</f>
        <v>0.19143548680130767</v>
      </c>
      <c r="D44" s="10">
        <f>(H20*G20)/(D20*C20+F20*E20+H20*G20+J20*I20)*100</f>
        <v>72.180500063717929</v>
      </c>
      <c r="E44" s="10">
        <f>(J20*I20)/(D20*C20+F20*E20+H20*G20+J20*I20)*100</f>
        <v>16.730680600652736</v>
      </c>
      <c r="F44" s="10">
        <f>(1-(H20*G20)/(D20*C20+F20*E20+H20*G20+2*J20*I20))*100</f>
        <v>38.164928284231806</v>
      </c>
      <c r="G44" s="10">
        <f>(D20*C20)/(D20*C20+F20*E20+H20*G20+2*J20*I20)*100</f>
        <v>9.3354924281723726</v>
      </c>
      <c r="H44" s="10">
        <f>(2*J20*I20)/(D20*C20+F20*E20+H20*G20+2*J20*I20)*100</f>
        <v>28.665438279915556</v>
      </c>
      <c r="I44" s="10">
        <f>(D20*C20)/(D20*C20+F20*E20+2*J20*I20)*100</f>
        <v>24.460919613543258</v>
      </c>
      <c r="J44" s="33">
        <f>(2*J20*I20)/(D20*C20+F20*E20+2*J20*I20)*100</f>
        <v>75.109372842078557</v>
      </c>
      <c r="K44" t="s">
        <v>23</v>
      </c>
    </row>
    <row r="45" spans="1:11" x14ac:dyDescent="0.3">
      <c r="A45" s="27">
        <v>240</v>
      </c>
      <c r="B45" s="10">
        <f>(D21*C21)/(D21*C21+F21*E21+H21*G21+J21*I21)*100</f>
        <v>6.6019747228874701</v>
      </c>
      <c r="C45" s="10">
        <f>(F21*E21)/(D21*C21+F21*E21+H21*G21+J21*I21)*100</f>
        <v>7.194161673923094E-2</v>
      </c>
      <c r="D45" s="10">
        <f>(H21*G21)/(D21*C21+F21*E21+H21*G21+J21*I21)*100</f>
        <v>66.05169673065754</v>
      </c>
      <c r="E45" s="10">
        <f>(J21*I21)/(D21*C21+F21*E21+H21*G21+J21*I21)*100</f>
        <v>27.27438692971575</v>
      </c>
      <c r="F45" s="10">
        <f>(1-(H21*G21)/(D21*C21+F21*E21+H21*G21+2*J21*I21))*100</f>
        <v>48.102915029452845</v>
      </c>
      <c r="G45" s="10">
        <f>(D21*C21)/(D21*C21+F21*E21+H21*G21+2*J21*I21)*100</f>
        <v>5.187198211792019</v>
      </c>
      <c r="H45" s="10">
        <f>(2*J21*I21)/(D21*C21+F21*E21+H21*G21+2*J21*I21)*100</f>
        <v>42.85919199874423</v>
      </c>
      <c r="I45" s="10">
        <f>(D21*C21)/(D21*C21+F21*E21+2*J21*I21)*100</f>
        <v>10.78354234585567</v>
      </c>
      <c r="J45" s="33">
        <f>(2*J21*I21)/(D21*C21+F21*E21+2*J21*I21)*100</f>
        <v>89.098949559506011</v>
      </c>
    </row>
    <row r="46" spans="1:11" x14ac:dyDescent="0.3">
      <c r="A46" s="27">
        <v>240</v>
      </c>
      <c r="B46" s="10">
        <f>(D22*C22)/(D22*C22+F22*E22+H22*G22+J22*I22)*100</f>
        <v>7.1573777415639004</v>
      </c>
      <c r="C46" s="10">
        <f>(F22*E22)/(D22*C22+F22*E22+H22*G22+J22*I22)*100</f>
        <v>7.1768047446894481E-2</v>
      </c>
      <c r="D46" s="10">
        <f>(H22*G22)/(D22*C22+F22*E22+H22*G22+J22*I22)*100</f>
        <v>64.893563153210849</v>
      </c>
      <c r="E46" s="10">
        <f>(J22*I22)/(D22*C22+F22*E22+H22*G22+J22*I22)*100</f>
        <v>27.877291057778343</v>
      </c>
      <c r="F46" s="10">
        <f>(1-(H22*G22)/(D22*C22+F22*E22+H22*G22+2*J22*I22))*100</f>
        <v>49.253254728480108</v>
      </c>
      <c r="G46" s="10">
        <f>(D22*C22)/(D22*C22+F22*E22+H22*G22+2*J22*I22)*100</f>
        <v>5.5970670651210526</v>
      </c>
      <c r="H46" s="10">
        <f>(2*J22*I22)/(D22*C22+F22*E22+H22*G22+2*J22*I22)*100</f>
        <v>43.600065073606615</v>
      </c>
      <c r="I46" s="10">
        <f>(D22*C22)/(D22*C22+F22*E22+2*J22*I22)*100</f>
        <v>11.363852187994826</v>
      </c>
      <c r="J46" s="33">
        <f>(2*J22*I22)/(D22*C22+F22*E22+2*J22*I22)*100</f>
        <v>88.522200845328896</v>
      </c>
    </row>
    <row r="47" spans="1:11" ht="14.5" thickBot="1" x14ac:dyDescent="0.35">
      <c r="A47" s="34" t="s">
        <v>15</v>
      </c>
      <c r="B47" s="16">
        <f>AVERAGE(B45:B46)</f>
        <v>6.8796762322256857</v>
      </c>
      <c r="C47" s="16">
        <f t="shared" ref="C47:F47" si="16">AVERAGE(C45:C46)</f>
        <v>7.1854832093062704E-2</v>
      </c>
      <c r="D47" s="16">
        <f t="shared" si="16"/>
        <v>65.472629941934201</v>
      </c>
      <c r="E47" s="16">
        <f t="shared" si="16"/>
        <v>27.575838993747048</v>
      </c>
      <c r="F47" s="16">
        <f t="shared" si="16"/>
        <v>48.678084878966473</v>
      </c>
      <c r="G47" s="16">
        <f t="shared" ref="G47" si="17">AVERAGE(G45:G46)</f>
        <v>5.3921326384565358</v>
      </c>
      <c r="H47" s="16">
        <f t="shared" ref="H47" si="18">AVERAGE(H45:H46)</f>
        <v>43.229628536175426</v>
      </c>
      <c r="I47" s="16">
        <f t="shared" ref="I47" si="19">AVERAGE(I45:I46)</f>
        <v>11.073697266925247</v>
      </c>
      <c r="J47" s="32">
        <f t="shared" ref="J47" si="20">AVERAGE(J45:J46)</f>
        <v>88.810575202417454</v>
      </c>
    </row>
    <row r="48" spans="1:11" ht="15" thickTop="1" thickBot="1" x14ac:dyDescent="0.35"/>
    <row r="49" spans="1:11" ht="14.5" thickTop="1" x14ac:dyDescent="0.3">
      <c r="A49" s="76" t="s">
        <v>39</v>
      </c>
      <c r="B49" s="77"/>
      <c r="C49" s="77"/>
      <c r="D49" s="77"/>
      <c r="E49" s="77"/>
      <c r="F49" s="77"/>
      <c r="G49" s="77"/>
      <c r="H49" s="77"/>
      <c r="I49" s="78"/>
    </row>
    <row r="50" spans="1:11" x14ac:dyDescent="0.3">
      <c r="A50" s="79"/>
      <c r="B50" s="80"/>
      <c r="C50" s="80"/>
      <c r="D50" s="80"/>
      <c r="E50" s="80"/>
      <c r="F50" s="80"/>
      <c r="G50" s="80"/>
      <c r="H50" s="80"/>
      <c r="I50" s="81"/>
    </row>
    <row r="51" spans="1:11" x14ac:dyDescent="0.3">
      <c r="A51" s="40" t="s">
        <v>42</v>
      </c>
      <c r="B51" s="41" t="s">
        <v>46</v>
      </c>
      <c r="C51" s="41" t="s">
        <v>41</v>
      </c>
      <c r="D51" s="41" t="s">
        <v>35</v>
      </c>
      <c r="E51" s="41" t="s">
        <v>36</v>
      </c>
      <c r="F51" s="41" t="s">
        <v>47</v>
      </c>
      <c r="G51" s="41" t="s">
        <v>48</v>
      </c>
      <c r="H51" s="41" t="s">
        <v>37</v>
      </c>
      <c r="I51" s="42" t="s">
        <v>38</v>
      </c>
    </row>
    <row r="52" spans="1:11" x14ac:dyDescent="0.3">
      <c r="A52" s="40">
        <v>200</v>
      </c>
      <c r="B52" s="43">
        <v>45.801261076059099</v>
      </c>
      <c r="C52" s="44">
        <v>2.1134946634259748</v>
      </c>
      <c r="D52" s="43">
        <v>1.3930377973415209</v>
      </c>
      <c r="E52" s="43">
        <v>98.552058183530491</v>
      </c>
      <c r="F52" s="43">
        <v>0.63802887844857303</v>
      </c>
      <c r="G52" s="43">
        <v>45.138085464468467</v>
      </c>
      <c r="H52" s="43">
        <v>-0.44937173263575575</v>
      </c>
      <c r="I52" s="45">
        <v>3.8097263572083184</v>
      </c>
    </row>
    <row r="53" spans="1:11" x14ac:dyDescent="0.3">
      <c r="A53" s="40">
        <v>210</v>
      </c>
      <c r="B53" s="43">
        <v>86.848580641513436</v>
      </c>
      <c r="C53" s="44">
        <v>2.0697505950532959</v>
      </c>
      <c r="D53" s="43">
        <v>2.204797745147089</v>
      </c>
      <c r="E53" s="43">
        <v>97.79520225485291</v>
      </c>
      <c r="F53" s="43">
        <v>1.9148355476763397</v>
      </c>
      <c r="G53" s="43">
        <v>84.933745093837103</v>
      </c>
      <c r="H53" s="43">
        <v>0.64963174305803528</v>
      </c>
      <c r="I53" s="45">
        <v>4.4418714830617549</v>
      </c>
    </row>
    <row r="54" spans="1:11" x14ac:dyDescent="0.3">
      <c r="A54" s="40">
        <v>220</v>
      </c>
      <c r="B54" s="43">
        <v>139.29225731069124</v>
      </c>
      <c r="C54" s="44">
        <v>2.0277805941397142</v>
      </c>
      <c r="D54" s="43">
        <v>4.1839693757309737</v>
      </c>
      <c r="E54" s="43">
        <v>95.775297921771582</v>
      </c>
      <c r="F54" s="43">
        <v>5.8279453886437098</v>
      </c>
      <c r="G54" s="43">
        <v>133.40757442127517</v>
      </c>
      <c r="H54" s="43">
        <v>1.7626645177749352</v>
      </c>
      <c r="I54" s="45">
        <v>4.893408911639292</v>
      </c>
    </row>
    <row r="55" spans="1:11" x14ac:dyDescent="0.3">
      <c r="A55" s="40">
        <v>230</v>
      </c>
      <c r="B55" s="43">
        <v>212.57791112172217</v>
      </c>
      <c r="C55" s="44">
        <v>1.9874788830368679</v>
      </c>
      <c r="D55" s="43">
        <v>7.5112740154870723</v>
      </c>
      <c r="E55" s="43">
        <v>92.399605162364821</v>
      </c>
      <c r="F55" s="43">
        <v>15.967309400751121</v>
      </c>
      <c r="G55" s="43">
        <v>196.42115053887409</v>
      </c>
      <c r="H55" s="43">
        <v>2.7705434696828886</v>
      </c>
      <c r="I55" s="45">
        <v>5.2802610812568886</v>
      </c>
    </row>
    <row r="56" spans="1:11" ht="14.5" thickBot="1" x14ac:dyDescent="0.35">
      <c r="A56" s="46">
        <v>240</v>
      </c>
      <c r="B56" s="47">
        <v>261.68847730934101</v>
      </c>
      <c r="C56" s="48">
        <v>1.9487479294553249</v>
      </c>
      <c r="D56" s="47">
        <v>11.073697266925247</v>
      </c>
      <c r="E56" s="47">
        <v>88.810575202417454</v>
      </c>
      <c r="F56" s="47">
        <v>28.978589759662793</v>
      </c>
      <c r="G56" s="47">
        <v>232.40704193687344</v>
      </c>
      <c r="H56" s="47">
        <v>3.3665572731709608</v>
      </c>
      <c r="I56" s="49">
        <v>5.4484903254518828</v>
      </c>
    </row>
    <row r="57" spans="1:11" ht="14.5" thickTop="1" x14ac:dyDescent="0.3"/>
    <row r="58" spans="1:11" ht="14.5" thickBot="1" x14ac:dyDescent="0.35"/>
    <row r="59" spans="1:11" ht="14.5" thickTop="1" x14ac:dyDescent="0.3">
      <c r="A59" s="51" t="s">
        <v>49</v>
      </c>
      <c r="B59" s="52" t="s">
        <v>59</v>
      </c>
      <c r="C59" s="53" t="s">
        <v>60</v>
      </c>
      <c r="D59" s="53" t="s">
        <v>61</v>
      </c>
      <c r="E59" s="53" t="s">
        <v>62</v>
      </c>
      <c r="F59" s="52" t="s">
        <v>64</v>
      </c>
      <c r="G59" s="53" t="s">
        <v>63</v>
      </c>
      <c r="H59" s="53" t="s">
        <v>65</v>
      </c>
      <c r="I59" s="53" t="s">
        <v>66</v>
      </c>
      <c r="J59" s="53" t="s">
        <v>68</v>
      </c>
      <c r="K59" s="54" t="s">
        <v>67</v>
      </c>
    </row>
    <row r="60" spans="1:11" x14ac:dyDescent="0.3">
      <c r="A60" s="55">
        <v>11.893000000000001</v>
      </c>
      <c r="B60" s="56">
        <v>1.3930377973415209</v>
      </c>
      <c r="C60" s="56">
        <v>98.552058183530491</v>
      </c>
      <c r="D60" s="56">
        <v>0.16567398523782709</v>
      </c>
      <c r="E60" s="56">
        <v>11.720796279767281</v>
      </c>
      <c r="F60" s="57">
        <v>3.4199999999999999E-6</v>
      </c>
      <c r="G60" s="41">
        <v>5.0099999999999999E-2</v>
      </c>
      <c r="H60" s="57">
        <v>1.1309481627013346E-5</v>
      </c>
      <c r="I60" s="57">
        <v>8.0010226101405392E-4</v>
      </c>
      <c r="J60" s="57">
        <f>(3.42*POWER(10, -6)+2.09*POWER(10, -3))*8.314*(273.15+A52)/(100.97*1000)/(0.0501/0.2222*POWER(10, -6))</f>
        <v>361.72556700036557</v>
      </c>
      <c r="K60" s="58">
        <f>1/J60</f>
        <v>2.7645267330495037E-3</v>
      </c>
    </row>
    <row r="61" spans="1:11" x14ac:dyDescent="0.3">
      <c r="A61" s="55">
        <v>20.952999999999999</v>
      </c>
      <c r="B61" s="56">
        <v>2.204797745147089</v>
      </c>
      <c r="C61" s="56">
        <v>97.79520225485291</v>
      </c>
      <c r="D61" s="56">
        <v>0.46197127154066953</v>
      </c>
      <c r="E61" s="56">
        <v>20.49102872845933</v>
      </c>
      <c r="F61" s="57">
        <v>3.4199999999999999E-6</v>
      </c>
      <c r="G61" s="41">
        <v>5.0099999999999999E-2</v>
      </c>
      <c r="H61" s="57">
        <v>3.1535763446488816E-5</v>
      </c>
      <c r="I61" s="57">
        <v>1.3987887874517147E-3</v>
      </c>
      <c r="J61" s="57">
        <f t="shared" ref="J61:J64" si="21">(3.42*POWER(10, -6)+2.09*POWER(10, -3))*8.314*(273.15+A53)/(100.97*1000)/(0.0501/0.2222*POWER(10, -6))</f>
        <v>369.37061755516567</v>
      </c>
      <c r="K61" s="58">
        <f t="shared" ref="K61:K64" si="22">1/J61</f>
        <v>2.7073079245418042E-3</v>
      </c>
    </row>
    <row r="62" spans="1:11" x14ac:dyDescent="0.3">
      <c r="A62" s="55">
        <v>30.888999999999999</v>
      </c>
      <c r="B62" s="56">
        <v>4.1839693757309737</v>
      </c>
      <c r="C62" s="56">
        <v>95.775297921771582</v>
      </c>
      <c r="D62" s="56">
        <v>1.2923863004695404</v>
      </c>
      <c r="E62" s="56">
        <v>29.584031775056026</v>
      </c>
      <c r="F62" s="57">
        <v>3.4199999999999999E-6</v>
      </c>
      <c r="G62" s="41">
        <v>5.0099999999999999E-2</v>
      </c>
      <c r="H62" s="57">
        <v>8.8222777397321928E-5</v>
      </c>
      <c r="I62" s="57">
        <v>2.0195087559020282E-3</v>
      </c>
      <c r="J62" s="57">
        <f t="shared" si="21"/>
        <v>377.01566810996576</v>
      </c>
      <c r="K62" s="58">
        <f t="shared" si="22"/>
        <v>2.6524096598243385E-3</v>
      </c>
    </row>
    <row r="63" spans="1:11" x14ac:dyDescent="0.3">
      <c r="A63" s="55">
        <v>42.457000000000001</v>
      </c>
      <c r="B63" s="56">
        <v>7.5112740154870723</v>
      </c>
      <c r="C63" s="56">
        <v>92.399605162364821</v>
      </c>
      <c r="D63" s="56">
        <v>3.1890616087553463</v>
      </c>
      <c r="E63" s="56">
        <v>39.230100363785233</v>
      </c>
      <c r="F63" s="57">
        <v>3.4199999999999999E-6</v>
      </c>
      <c r="G63" s="41">
        <v>5.0099999999999999E-2</v>
      </c>
      <c r="H63" s="57">
        <v>2.1769642119647274E-4</v>
      </c>
      <c r="I63" s="57">
        <v>2.6779828990847404E-3</v>
      </c>
      <c r="J63" s="57">
        <f t="shared" si="21"/>
        <v>384.6607186647658</v>
      </c>
      <c r="K63" s="58">
        <f t="shared" si="22"/>
        <v>2.5996935779437E-3</v>
      </c>
    </row>
    <row r="64" spans="1:11" ht="14.5" thickBot="1" x14ac:dyDescent="0.35">
      <c r="A64" s="59">
        <v>48.677999999999997</v>
      </c>
      <c r="B64" s="60">
        <v>11.073697266925247</v>
      </c>
      <c r="C64" s="60">
        <v>88.810575202417454</v>
      </c>
      <c r="D64" s="60">
        <v>5.3904543555938718</v>
      </c>
      <c r="E64" s="60">
        <v>43.231211797032771</v>
      </c>
      <c r="F64" s="61">
        <v>3.4199999999999999E-6</v>
      </c>
      <c r="G64" s="62">
        <v>5.0099999999999999E-2</v>
      </c>
      <c r="H64" s="61">
        <v>3.6797113565131817E-4</v>
      </c>
      <c r="I64" s="61">
        <v>2.9511126615938536E-3</v>
      </c>
      <c r="J64" s="61">
        <f t="shared" si="21"/>
        <v>392.30576921956589</v>
      </c>
      <c r="K64" s="63">
        <f t="shared" si="22"/>
        <v>2.5490321031713392E-3</v>
      </c>
    </row>
    <row r="65" ht="14.5" thickTop="1" x14ac:dyDescent="0.3"/>
  </sheetData>
  <mergeCells count="3">
    <mergeCell ref="B1:J2"/>
    <mergeCell ref="A25:J26"/>
    <mergeCell ref="A49:I50"/>
  </mergeCells>
  <phoneticPr fontId="1" type="noConversion"/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9" workbookViewId="0">
      <selection activeCell="C37" sqref="C37"/>
    </sheetView>
  </sheetViews>
  <sheetFormatPr defaultRowHeight="14" x14ac:dyDescent="0.3"/>
  <cols>
    <col min="1" max="1" width="12.33203125" bestFit="1" customWidth="1"/>
    <col min="2" max="2" width="12.4140625" bestFit="1" customWidth="1"/>
    <col min="3" max="3" width="9.08203125" bestFit="1" customWidth="1"/>
    <col min="5" max="6" width="9.75" bestFit="1" customWidth="1"/>
    <col min="8" max="8" width="11.6640625" bestFit="1" customWidth="1"/>
    <col min="10" max="10" width="13.5" bestFit="1" customWidth="1"/>
  </cols>
  <sheetData>
    <row r="1" spans="1:10" x14ac:dyDescent="0.3">
      <c r="B1" t="s">
        <v>13</v>
      </c>
      <c r="E1" t="s">
        <v>26</v>
      </c>
      <c r="F1" t="s">
        <v>24</v>
      </c>
      <c r="G1" t="s">
        <v>25</v>
      </c>
      <c r="H1" t="s">
        <v>28</v>
      </c>
      <c r="I1" t="s">
        <v>27</v>
      </c>
      <c r="J1" t="s">
        <v>44</v>
      </c>
    </row>
    <row r="2" spans="1:10" x14ac:dyDescent="0.3">
      <c r="B2" s="1">
        <v>11.8930537112777</v>
      </c>
      <c r="C2" s="36">
        <v>200</v>
      </c>
      <c r="D2" s="1">
        <f>B2/100</f>
        <v>0.118930537112777</v>
      </c>
      <c r="E2" s="1">
        <f>LOG(1/(1-D2),EXP(1))</f>
        <v>0.12661881065214506</v>
      </c>
      <c r="F2" s="1">
        <f>2.09*POWER(10,-3)</f>
        <v>2.0899999999999998E-3</v>
      </c>
      <c r="G2" s="1">
        <f>3.42*POWER(10,-6)</f>
        <v>3.4199999999999999E-6</v>
      </c>
      <c r="H2" s="1">
        <f>F2+G2</f>
        <v>2.0934199999999999E-3</v>
      </c>
      <c r="I2" s="1">
        <f>0.0501/0.2222</f>
        <v>0.22547254725472546</v>
      </c>
      <c r="J2">
        <f>H2*8.314*(273.15+C2)/100.97/I2*1000*E2</f>
        <v>45.801261076059099</v>
      </c>
    </row>
    <row r="3" spans="1:10" x14ac:dyDescent="0.3">
      <c r="B3" s="1">
        <v>20.952863793134199</v>
      </c>
      <c r="C3" s="36">
        <v>210</v>
      </c>
      <c r="D3" s="1">
        <f t="shared" ref="D3:D6" si="0">B3/100</f>
        <v>0.20952863793134199</v>
      </c>
      <c r="E3" s="1">
        <f t="shared" ref="E3:E6" si="1">LOG(1/(1-D3),EXP(1))</f>
        <v>0.23512585060597724</v>
      </c>
      <c r="F3" s="1">
        <f t="shared" ref="F3:F6" si="2">2.09*POWER(10,-3)</f>
        <v>2.0899999999999998E-3</v>
      </c>
      <c r="G3" s="1">
        <f t="shared" ref="G3:G6" si="3">3.42*POWER(10,-6)</f>
        <v>3.4199999999999999E-6</v>
      </c>
      <c r="H3" s="1">
        <f t="shared" ref="H3:H6" si="4">F3+G3</f>
        <v>2.0934199999999999E-3</v>
      </c>
      <c r="I3" s="1">
        <f t="shared" ref="I3:I6" si="5">0.0501/0.2222</f>
        <v>0.22547254725472546</v>
      </c>
      <c r="J3">
        <f t="shared" ref="J3:J6" si="6">H3*8.314*(273.15+C3)/100.97/I3*1000*E3</f>
        <v>86.848580641513436</v>
      </c>
    </row>
    <row r="4" spans="1:10" x14ac:dyDescent="0.3">
      <c r="B4" s="1">
        <v>30.889266113200367</v>
      </c>
      <c r="C4" s="36">
        <v>220</v>
      </c>
      <c r="D4" s="1">
        <f t="shared" si="0"/>
        <v>0.3088926611320037</v>
      </c>
      <c r="E4" s="1">
        <f t="shared" si="1"/>
        <v>0.36946012882961488</v>
      </c>
      <c r="F4" s="1">
        <f t="shared" si="2"/>
        <v>2.0899999999999998E-3</v>
      </c>
      <c r="G4" s="1">
        <f t="shared" si="3"/>
        <v>3.4199999999999999E-6</v>
      </c>
      <c r="H4" s="1">
        <f t="shared" si="4"/>
        <v>2.0934199999999999E-3</v>
      </c>
      <c r="I4" s="1">
        <f t="shared" si="5"/>
        <v>0.22547254725472546</v>
      </c>
      <c r="J4">
        <f t="shared" si="6"/>
        <v>139.29225731069124</v>
      </c>
    </row>
    <row r="5" spans="1:10" x14ac:dyDescent="0.3">
      <c r="B5" s="1">
        <v>42.45698496835071</v>
      </c>
      <c r="C5" s="36">
        <v>230</v>
      </c>
      <c r="D5" s="1">
        <f t="shared" si="0"/>
        <v>0.42456984968350708</v>
      </c>
      <c r="E5" s="1">
        <f t="shared" si="1"/>
        <v>0.55263743035582769</v>
      </c>
      <c r="F5" s="1">
        <f t="shared" si="2"/>
        <v>2.0899999999999998E-3</v>
      </c>
      <c r="G5" s="1">
        <f t="shared" si="3"/>
        <v>3.4199999999999999E-6</v>
      </c>
      <c r="H5" s="1">
        <f t="shared" si="4"/>
        <v>2.0934199999999999E-3</v>
      </c>
      <c r="I5" s="1">
        <f t="shared" si="5"/>
        <v>0.22547254725472546</v>
      </c>
      <c r="J5">
        <f t="shared" si="6"/>
        <v>212.57791112172217</v>
      </c>
    </row>
    <row r="6" spans="1:10" x14ac:dyDescent="0.3">
      <c r="B6" s="1">
        <v>48.678084878966473</v>
      </c>
      <c r="C6" s="36">
        <v>240</v>
      </c>
      <c r="D6" s="1">
        <f t="shared" si="0"/>
        <v>0.48678084878966471</v>
      </c>
      <c r="E6" s="1">
        <f t="shared" si="1"/>
        <v>0.66705232969153472</v>
      </c>
      <c r="F6" s="1">
        <f t="shared" si="2"/>
        <v>2.0899999999999998E-3</v>
      </c>
      <c r="G6" s="1">
        <f t="shared" si="3"/>
        <v>3.4199999999999999E-6</v>
      </c>
      <c r="H6" s="1">
        <f t="shared" si="4"/>
        <v>2.0934199999999999E-3</v>
      </c>
      <c r="I6" s="1">
        <f t="shared" si="5"/>
        <v>0.22547254725472546</v>
      </c>
      <c r="J6">
        <f t="shared" si="6"/>
        <v>261.68847730934101</v>
      </c>
    </row>
    <row r="11" spans="1:10" x14ac:dyDescent="0.3">
      <c r="A11" t="s">
        <v>45</v>
      </c>
      <c r="B11" t="s">
        <v>34</v>
      </c>
      <c r="C11" t="s">
        <v>30</v>
      </c>
      <c r="D11" t="s">
        <v>31</v>
      </c>
      <c r="E11" t="s">
        <v>43</v>
      </c>
      <c r="F11" t="s">
        <v>29</v>
      </c>
      <c r="G11" t="s">
        <v>32</v>
      </c>
      <c r="H11" t="s">
        <v>33</v>
      </c>
    </row>
    <row r="12" spans="1:10" x14ac:dyDescent="0.3">
      <c r="A12" s="37">
        <f>H2*8.314*(273.15+C2)/100.97/I2*1000*E2</f>
        <v>45.801261076059099</v>
      </c>
      <c r="B12" s="38">
        <f>1/(C2+273.15) *POWER(10,3)</f>
        <v>2.1134946634259748</v>
      </c>
      <c r="C12" s="37">
        <v>1.3930377973415209</v>
      </c>
      <c r="D12" s="37">
        <v>98.552058183530491</v>
      </c>
      <c r="E12" s="39">
        <f>A12*C12/100</f>
        <v>0.63802887844857303</v>
      </c>
      <c r="F12" s="39">
        <f>A12*D12/100</f>
        <v>45.138085464468467</v>
      </c>
      <c r="G12" s="37">
        <f>LOG(E12,EXP(1))</f>
        <v>-0.44937173263575575</v>
      </c>
      <c r="H12" s="37">
        <f>LOG(F12, EXP(1))</f>
        <v>3.8097263572083184</v>
      </c>
    </row>
    <row r="13" spans="1:10" x14ac:dyDescent="0.3">
      <c r="A13" s="37">
        <f t="shared" ref="A13:A16" si="7">H3*8.314*(273.15+C3)/100.97/I3*1000*E3</f>
        <v>86.848580641513436</v>
      </c>
      <c r="B13" s="38">
        <f t="shared" ref="B13:B16" si="8">1/(C3+273.15) *POWER(10,3)</f>
        <v>2.0697505950532959</v>
      </c>
      <c r="C13" s="37">
        <v>2.204797745147089</v>
      </c>
      <c r="D13" s="37">
        <v>97.79520225485291</v>
      </c>
      <c r="E13" s="39">
        <f t="shared" ref="E13:E16" si="9">A13*C13/100</f>
        <v>1.9148355476763397</v>
      </c>
      <c r="F13" s="39">
        <f t="shared" ref="F13:F16" si="10">A13*D13/100</f>
        <v>84.933745093837103</v>
      </c>
      <c r="G13" s="37">
        <f t="shared" ref="G13:G16" si="11">LOG(E13,EXP(1))</f>
        <v>0.64963174305803528</v>
      </c>
      <c r="H13" s="37">
        <f t="shared" ref="H13:H16" si="12">LOG(F13, EXP(1))</f>
        <v>4.4418714830617549</v>
      </c>
    </row>
    <row r="14" spans="1:10" x14ac:dyDescent="0.3">
      <c r="A14" s="37">
        <f t="shared" si="7"/>
        <v>139.29225731069124</v>
      </c>
      <c r="B14" s="38">
        <f t="shared" si="8"/>
        <v>2.0277805941397142</v>
      </c>
      <c r="C14" s="37">
        <v>4.1839693757309737</v>
      </c>
      <c r="D14" s="37">
        <v>95.775297921771582</v>
      </c>
      <c r="E14" s="39">
        <f t="shared" si="9"/>
        <v>5.8279453886437098</v>
      </c>
      <c r="F14" s="39">
        <f t="shared" si="10"/>
        <v>133.40757442127517</v>
      </c>
      <c r="G14" s="37">
        <f t="shared" si="11"/>
        <v>1.7626645177749352</v>
      </c>
      <c r="H14" s="37">
        <f t="shared" si="12"/>
        <v>4.893408911639292</v>
      </c>
    </row>
    <row r="15" spans="1:10" x14ac:dyDescent="0.3">
      <c r="A15" s="37">
        <f t="shared" si="7"/>
        <v>212.57791112172217</v>
      </c>
      <c r="B15" s="38">
        <f t="shared" si="8"/>
        <v>1.9874788830368679</v>
      </c>
      <c r="C15" s="37">
        <v>7.5112740154870723</v>
      </c>
      <c r="D15" s="37">
        <v>92.399605162364821</v>
      </c>
      <c r="E15" s="39">
        <f t="shared" si="9"/>
        <v>15.967309400751121</v>
      </c>
      <c r="F15" s="39">
        <f t="shared" si="10"/>
        <v>196.42115053887409</v>
      </c>
      <c r="G15" s="37">
        <f t="shared" si="11"/>
        <v>2.7705434696828886</v>
      </c>
      <c r="H15" s="37">
        <f t="shared" si="12"/>
        <v>5.2802610812568886</v>
      </c>
    </row>
    <row r="16" spans="1:10" x14ac:dyDescent="0.3">
      <c r="A16" s="37">
        <f t="shared" si="7"/>
        <v>261.68847730934101</v>
      </c>
      <c r="B16" s="38">
        <f t="shared" si="8"/>
        <v>1.9487479294553249</v>
      </c>
      <c r="C16" s="37">
        <v>11.073697266925247</v>
      </c>
      <c r="D16" s="37">
        <v>88.810575202417454</v>
      </c>
      <c r="E16" s="39">
        <f t="shared" si="9"/>
        <v>28.978589759662793</v>
      </c>
      <c r="F16" s="39">
        <f t="shared" si="10"/>
        <v>232.40704193687344</v>
      </c>
      <c r="G16" s="37">
        <f t="shared" si="11"/>
        <v>3.3665572731709608</v>
      </c>
      <c r="H16" s="37">
        <f t="shared" si="12"/>
        <v>5.4484903254518828</v>
      </c>
    </row>
    <row r="23" spans="1:9" x14ac:dyDescent="0.3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 t="s">
        <v>55</v>
      </c>
      <c r="G23" t="s">
        <v>56</v>
      </c>
      <c r="H23" t="s">
        <v>57</v>
      </c>
      <c r="I23" t="s">
        <v>58</v>
      </c>
    </row>
    <row r="24" spans="1:9" x14ac:dyDescent="0.3">
      <c r="A24" s="37">
        <v>11.893000000000001</v>
      </c>
      <c r="B24" s="37">
        <v>1.3930377973415209</v>
      </c>
      <c r="C24" s="37">
        <v>98.552058183530491</v>
      </c>
      <c r="D24">
        <f>A24/100*B24/100*100</f>
        <v>0.16567398523782709</v>
      </c>
      <c r="E24">
        <f>A24/100*C24/100*100</f>
        <v>11.720796279767281</v>
      </c>
      <c r="F24" s="50">
        <v>3.4199999999999999E-6</v>
      </c>
      <c r="G24">
        <v>5.0099999999999999E-2</v>
      </c>
      <c r="H24" s="50">
        <f>F24*D24/G24</f>
        <v>1.1309481627013346E-5</v>
      </c>
      <c r="I24" s="50">
        <f>F24*E24/G24</f>
        <v>8.0010226101405392E-4</v>
      </c>
    </row>
    <row r="25" spans="1:9" x14ac:dyDescent="0.3">
      <c r="A25" s="37">
        <v>20.952999999999999</v>
      </c>
      <c r="B25" s="37">
        <v>2.204797745147089</v>
      </c>
      <c r="C25" s="37">
        <v>97.79520225485291</v>
      </c>
      <c r="D25">
        <f t="shared" ref="D25:D28" si="13">A25/100*B25/100*100</f>
        <v>0.46197127154066953</v>
      </c>
      <c r="E25">
        <f t="shared" ref="E25:E28" si="14">A25/100*C25/100*100</f>
        <v>20.49102872845933</v>
      </c>
      <c r="F25" s="50">
        <v>3.4199999999999999E-6</v>
      </c>
      <c r="G25">
        <v>5.0099999999999999E-2</v>
      </c>
      <c r="H25" s="50">
        <f t="shared" ref="H25:H28" si="15">F25*D25/G25</f>
        <v>3.1535763446488816E-5</v>
      </c>
      <c r="I25" s="50">
        <f t="shared" ref="I25:I28" si="16">F25*E25/G25</f>
        <v>1.3987887874517147E-3</v>
      </c>
    </row>
    <row r="26" spans="1:9" x14ac:dyDescent="0.3">
      <c r="A26" s="37">
        <v>30.888999999999999</v>
      </c>
      <c r="B26" s="37">
        <v>4.1839693757309737</v>
      </c>
      <c r="C26" s="37">
        <v>95.775297921771582</v>
      </c>
      <c r="D26">
        <f t="shared" si="13"/>
        <v>1.2923863004695404</v>
      </c>
      <c r="E26">
        <f t="shared" si="14"/>
        <v>29.584031775056026</v>
      </c>
      <c r="F26" s="50">
        <v>3.4199999999999999E-6</v>
      </c>
      <c r="G26">
        <v>5.0099999999999999E-2</v>
      </c>
      <c r="H26" s="50">
        <f t="shared" si="15"/>
        <v>8.8222777397321928E-5</v>
      </c>
      <c r="I26" s="50">
        <f t="shared" si="16"/>
        <v>2.0195087559020282E-3</v>
      </c>
    </row>
    <row r="27" spans="1:9" x14ac:dyDescent="0.3">
      <c r="A27" s="37">
        <v>42.457000000000001</v>
      </c>
      <c r="B27" s="37">
        <v>7.5112740154870723</v>
      </c>
      <c r="C27" s="37">
        <v>92.399605162364821</v>
      </c>
      <c r="D27">
        <f t="shared" si="13"/>
        <v>3.1890616087553463</v>
      </c>
      <c r="E27">
        <f t="shared" si="14"/>
        <v>39.230100363785233</v>
      </c>
      <c r="F27" s="50">
        <v>3.4199999999999999E-6</v>
      </c>
      <c r="G27">
        <v>5.0099999999999999E-2</v>
      </c>
      <c r="H27" s="50">
        <f t="shared" si="15"/>
        <v>2.1769642119647274E-4</v>
      </c>
      <c r="I27" s="50">
        <f t="shared" si="16"/>
        <v>2.6779828990847404E-3</v>
      </c>
    </row>
    <row r="28" spans="1:9" x14ac:dyDescent="0.3">
      <c r="A28" s="37">
        <v>48.677999999999997</v>
      </c>
      <c r="B28" s="37">
        <v>11.073697266925247</v>
      </c>
      <c r="C28" s="37">
        <v>88.810575202417454</v>
      </c>
      <c r="D28">
        <f t="shared" si="13"/>
        <v>5.3904543555938718</v>
      </c>
      <c r="E28">
        <f t="shared" si="14"/>
        <v>43.231211797032771</v>
      </c>
      <c r="F28" s="50">
        <v>3.4199999999999999E-6</v>
      </c>
      <c r="G28">
        <v>5.0099999999999999E-2</v>
      </c>
      <c r="H28" s="50">
        <f t="shared" si="15"/>
        <v>3.6797113565131817E-4</v>
      </c>
      <c r="I28" s="50">
        <f t="shared" si="16"/>
        <v>2.9511126615938536E-3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2019-04-10T05:59:34Z</dcterms:modified>
</cp:coreProperties>
</file>