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4" i="1"/>
  <c r="E25" i="1"/>
  <c r="E26" i="1"/>
  <c r="E27" i="1"/>
  <c r="E23" i="1"/>
  <c r="C27" i="1" l="1"/>
  <c r="C26" i="1"/>
  <c r="C25" i="1"/>
  <c r="C24" i="1"/>
  <c r="C23" i="1"/>
  <c r="C22" i="1"/>
  <c r="C21" i="1"/>
  <c r="G14" i="1"/>
  <c r="G15" i="1"/>
  <c r="G16" i="1"/>
  <c r="G17" i="1"/>
  <c r="G13" i="1"/>
  <c r="E12" i="1"/>
  <c r="E14" i="1"/>
  <c r="E15" i="1"/>
  <c r="E16" i="1"/>
  <c r="E17" i="1"/>
  <c r="E13" i="1"/>
  <c r="E11" i="1"/>
  <c r="G6" i="2"/>
  <c r="G9" i="2"/>
  <c r="G12" i="2"/>
  <c r="G15" i="2"/>
  <c r="G18" i="2"/>
  <c r="G3" i="2"/>
  <c r="D23" i="2"/>
  <c r="C23" i="2"/>
  <c r="F15" i="2"/>
  <c r="F12" i="2"/>
  <c r="F9" i="2"/>
  <c r="F6" i="2"/>
  <c r="F3" i="2"/>
  <c r="E7" i="2"/>
  <c r="E8" i="2"/>
  <c r="E9" i="2"/>
  <c r="E10" i="2"/>
  <c r="E11" i="2"/>
  <c r="E12" i="2"/>
  <c r="E13" i="2"/>
  <c r="E14" i="2"/>
  <c r="E15" i="2"/>
  <c r="E16" i="2"/>
  <c r="E17" i="2"/>
  <c r="E18" i="2"/>
  <c r="F18" i="2" s="1"/>
  <c r="E19" i="2"/>
  <c r="E20" i="2"/>
  <c r="E6" i="2"/>
  <c r="E5" i="2"/>
  <c r="E4" i="2"/>
  <c r="E3" i="2"/>
  <c r="J4" i="1" l="1"/>
  <c r="J5" i="1"/>
  <c r="J6" i="1"/>
  <c r="J7" i="1"/>
  <c r="J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<sst xmlns="http://schemas.openxmlformats.org/spreadsheetml/2006/main" count="40" uniqueCount="38">
  <si>
    <t>空瓶质量/g</t>
    <phoneticPr fontId="1" type="noConversion"/>
  </si>
  <si>
    <t>乙酸乙酯质量/g</t>
    <phoneticPr fontId="1" type="noConversion"/>
  </si>
  <si>
    <t>总质量/g</t>
    <phoneticPr fontId="1" type="noConversion"/>
  </si>
  <si>
    <t>环己烷质量/g</t>
    <phoneticPr fontId="1" type="noConversion"/>
  </si>
  <si>
    <t>乙酸乙酯密度g/mL</t>
    <phoneticPr fontId="1" type="noConversion"/>
  </si>
  <si>
    <t>环己烷密度g/mL</t>
    <phoneticPr fontId="1" type="noConversion"/>
  </si>
  <si>
    <t>乙酸乙酯摩尔质量g/mol</t>
    <phoneticPr fontId="1" type="noConversion"/>
  </si>
  <si>
    <t>环己烷摩尔质量g/mol</t>
    <phoneticPr fontId="1" type="noConversion"/>
  </si>
  <si>
    <t>摩尔分数x2</t>
    <phoneticPr fontId="1" type="noConversion"/>
  </si>
  <si>
    <t>溶液</t>
    <phoneticPr fontId="1" type="noConversion"/>
  </si>
  <si>
    <t>测量温度/℃</t>
    <phoneticPr fontId="1" type="noConversion"/>
  </si>
  <si>
    <t>折光率n</t>
    <phoneticPr fontId="1" type="noConversion"/>
  </si>
  <si>
    <t>校正折光率(室温)</t>
    <phoneticPr fontId="1" type="noConversion"/>
  </si>
  <si>
    <t>平均折光率(室温)</t>
    <phoneticPr fontId="1" type="noConversion"/>
  </si>
  <si>
    <t>去离子水</t>
    <phoneticPr fontId="1" type="noConversion"/>
  </si>
  <si>
    <t>室温/℃</t>
    <phoneticPr fontId="1" type="noConversion"/>
  </si>
  <si>
    <t>25℃纯水折射率</t>
    <phoneticPr fontId="1" type="noConversion"/>
  </si>
  <si>
    <t>室温折射率</t>
    <phoneticPr fontId="1" type="noConversion"/>
  </si>
  <si>
    <t>室温/℃</t>
    <phoneticPr fontId="1" type="noConversion"/>
  </si>
  <si>
    <t>仪器校正值</t>
    <phoneticPr fontId="1" type="noConversion"/>
  </si>
  <si>
    <t>仪器校正</t>
    <phoneticPr fontId="1" type="noConversion"/>
  </si>
  <si>
    <t>溶液</t>
    <phoneticPr fontId="1" type="noConversion"/>
  </si>
  <si>
    <t>密度管</t>
    <phoneticPr fontId="1" type="noConversion"/>
  </si>
  <si>
    <t>去离子水</t>
    <phoneticPr fontId="1" type="noConversion"/>
  </si>
  <si>
    <t>质量m1/g</t>
    <phoneticPr fontId="1" type="noConversion"/>
  </si>
  <si>
    <t>质量m2/g</t>
    <phoneticPr fontId="1" type="noConversion"/>
  </si>
  <si>
    <t>质量m3/g</t>
    <phoneticPr fontId="1" type="noConversion"/>
  </si>
  <si>
    <t>平均质量/g</t>
    <phoneticPr fontId="1" type="noConversion"/>
  </si>
  <si>
    <t>室温/℃</t>
    <phoneticPr fontId="1" type="noConversion"/>
  </si>
  <si>
    <t>密度(g/cm3)</t>
    <phoneticPr fontId="1" type="noConversion"/>
  </si>
  <si>
    <t>溶液</t>
    <phoneticPr fontId="1" type="noConversion"/>
  </si>
  <si>
    <t>空气</t>
    <phoneticPr fontId="1" type="noConversion"/>
  </si>
  <si>
    <t>环己烷</t>
    <phoneticPr fontId="1" type="noConversion"/>
  </si>
  <si>
    <t>实测电容</t>
    <phoneticPr fontId="1" type="noConversion"/>
  </si>
  <si>
    <t>t=17.66℃, 环己烷的理论介电常数为2.052-1.55*17.66 = 2.02</t>
  </si>
  <si>
    <t>Cd</t>
    <phoneticPr fontId="1" type="noConversion"/>
  </si>
  <si>
    <t>Cd = 1.86</t>
    <phoneticPr fontId="1" type="noConversion"/>
  </si>
  <si>
    <t>相对介电常数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</si>
</sst>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0_ "/>
    <numFmt numFmtId="177" formatCode="0.000_ "/>
    <numFmt numFmtId="178" formatCode="0.0_ "/>
    <numFmt numFmtId="179" formatCode="0.00_ "/>
    <numFmt numFmtId="180" formatCode="0.0000_);[Red]\(0.0000\)"/>
    <numFmt numFmtId="181" formatCode="0_ "/>
    <numFmt numFmtId="182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6" fontId="0" fillId="0" borderId="5" xfId="0" applyNumberFormat="1" applyBorder="1"/>
    <xf numFmtId="0" fontId="0" fillId="0" borderId="5" xfId="0" applyBorder="1"/>
    <xf numFmtId="177" fontId="0" fillId="0" borderId="5" xfId="0" applyNumberFormat="1" applyBorder="1"/>
    <xf numFmtId="176" fontId="0" fillId="0" borderId="6" xfId="0" applyNumberFormat="1" applyBorder="1"/>
    <xf numFmtId="0" fontId="0" fillId="0" borderId="7" xfId="0" applyBorder="1"/>
    <xf numFmtId="176" fontId="0" fillId="0" borderId="8" xfId="0" applyNumberFormat="1" applyBorder="1"/>
    <xf numFmtId="0" fontId="0" fillId="0" borderId="8" xfId="0" applyBorder="1"/>
    <xf numFmtId="177" fontId="0" fillId="0" borderId="8" xfId="0" applyNumberFormat="1" applyBorder="1"/>
    <xf numFmtId="176" fontId="0" fillId="0" borderId="9" xfId="0" applyNumberFormat="1" applyBorder="1"/>
    <xf numFmtId="178" fontId="0" fillId="0" borderId="5" xfId="0" applyNumberFormat="1" applyBorder="1"/>
    <xf numFmtId="179" fontId="0" fillId="0" borderId="5" xfId="0" applyNumberFormat="1" applyBorder="1"/>
    <xf numFmtId="180" fontId="0" fillId="0" borderId="5" xfId="0" applyNumberFormat="1" applyBorder="1"/>
    <xf numFmtId="178" fontId="0" fillId="0" borderId="8" xfId="0" applyNumberFormat="1" applyBorder="1"/>
    <xf numFmtId="179" fontId="0" fillId="0" borderId="8" xfId="0" applyNumberFormat="1" applyBorder="1"/>
    <xf numFmtId="180" fontId="0" fillId="0" borderId="8" xfId="0" applyNumberFormat="1" applyBorder="1"/>
    <xf numFmtId="0" fontId="0" fillId="0" borderId="3" xfId="0" applyFill="1" applyBorder="1"/>
    <xf numFmtId="0" fontId="0" fillId="0" borderId="6" xfId="0" applyBorder="1"/>
    <xf numFmtId="176" fontId="0" fillId="0" borderId="4" xfId="0" applyNumberFormat="1" applyBorder="1"/>
    <xf numFmtId="180" fontId="0" fillId="0" borderId="6" xfId="0" applyNumberFormat="1" applyBorder="1"/>
    <xf numFmtId="181" fontId="0" fillId="0" borderId="4" xfId="0" applyNumberFormat="1" applyBorder="1"/>
    <xf numFmtId="181" fontId="0" fillId="0" borderId="7" xfId="0" applyNumberFormat="1" applyBorder="1"/>
    <xf numFmtId="180" fontId="0" fillId="0" borderId="9" xfId="0" applyNumberFormat="1" applyBorder="1"/>
    <xf numFmtId="182" fontId="0" fillId="0" borderId="6" xfId="0" applyNumberFormat="1" applyBorder="1"/>
    <xf numFmtId="182" fontId="0" fillId="0" borderId="9" xfId="0" applyNumberFormat="1" applyBorder="1"/>
    <xf numFmtId="18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0" xfId="0" applyAlignment="1"/>
    <xf numFmtId="182" fontId="0" fillId="0" borderId="1" xfId="0" applyNumberFormat="1" applyBorder="1"/>
    <xf numFmtId="182" fontId="0" fillId="0" borderId="2" xfId="0" applyNumberFormat="1" applyBorder="1"/>
    <xf numFmtId="182" fontId="0" fillId="0" borderId="3" xfId="0" applyNumberFormat="1" applyFill="1" applyBorder="1"/>
    <xf numFmtId="182" fontId="0" fillId="0" borderId="4" xfId="0" applyNumberFormat="1" applyBorder="1"/>
    <xf numFmtId="182" fontId="0" fillId="0" borderId="5" xfId="0" applyNumberFormat="1" applyBorder="1"/>
    <xf numFmtId="182" fontId="0" fillId="0" borderId="7" xfId="0" applyNumberFormat="1" applyBorder="1"/>
    <xf numFmtId="182" fontId="0" fillId="0" borderId="8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topLeftCell="A17" workbookViewId="0">
      <selection activeCell="G25" sqref="G25"/>
    </sheetView>
  </sheetViews>
  <sheetFormatPr defaultRowHeight="14" x14ac:dyDescent="0.3"/>
  <cols>
    <col min="1" max="2" width="10.25" bestFit="1" customWidth="1"/>
    <col min="3" max="3" width="14.25" bestFit="1" customWidth="1"/>
    <col min="4" max="5" width="12.33203125" bestFit="1" customWidth="1"/>
    <col min="6" max="6" width="16.83203125" bestFit="1" customWidth="1"/>
    <col min="7" max="7" width="14.83203125" bestFit="1" customWidth="1"/>
    <col min="8" max="9" width="21.5" bestFit="1" customWidth="1"/>
    <col min="10" max="10" width="12.08203125" bestFit="1" customWidth="1"/>
    <col min="11" max="11" width="12.33203125" bestFit="1" customWidth="1"/>
  </cols>
  <sheetData>
    <row r="1" spans="1:10" ht="14.5" thickBot="1" x14ac:dyDescent="0.35"/>
    <row r="2" spans="1:10" ht="14.5" thickTop="1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1:10" x14ac:dyDescent="0.3">
      <c r="A3" s="4">
        <v>1</v>
      </c>
      <c r="B3" s="5">
        <v>26.505099999999999</v>
      </c>
      <c r="C3" s="6">
        <v>1.0944</v>
      </c>
      <c r="D3" s="5">
        <v>45.189599999999999</v>
      </c>
      <c r="E3" s="5">
        <f>D3-C3-B3</f>
        <v>17.5901</v>
      </c>
      <c r="F3" s="7">
        <v>0.90200000000000002</v>
      </c>
      <c r="G3" s="7">
        <v>0.79900000000000004</v>
      </c>
      <c r="H3" s="6">
        <v>88</v>
      </c>
      <c r="I3" s="6">
        <v>84</v>
      </c>
      <c r="J3" s="8">
        <f>(C3/H3)/(C3/H3+(25-C3/F3)*G3/I3)</f>
        <v>5.2101886842613444E-2</v>
      </c>
    </row>
    <row r="4" spans="1:10" x14ac:dyDescent="0.3">
      <c r="A4" s="4">
        <v>2</v>
      </c>
      <c r="B4" s="5">
        <v>25.6145</v>
      </c>
      <c r="C4" s="6">
        <v>2.0522999999999998</v>
      </c>
      <c r="D4" s="5">
        <v>45.526000000000003</v>
      </c>
      <c r="E4" s="5">
        <f t="shared" ref="E4:E7" si="0">D4-C4-B4</f>
        <v>17.859200000000001</v>
      </c>
      <c r="F4" s="7">
        <v>0.90200000000000002</v>
      </c>
      <c r="G4" s="7">
        <v>0.79900000000000004</v>
      </c>
      <c r="H4" s="6">
        <v>88</v>
      </c>
      <c r="I4" s="6">
        <v>84</v>
      </c>
      <c r="J4" s="8">
        <f t="shared" ref="J4:J7" si="1">(C4/H4)/(C4/H4+(25-C4/F4)*G4/I4)</f>
        <v>9.7385518672275517E-2</v>
      </c>
    </row>
    <row r="5" spans="1:10" x14ac:dyDescent="0.3">
      <c r="A5" s="4">
        <v>3</v>
      </c>
      <c r="B5" s="5">
        <v>25.674499999999998</v>
      </c>
      <c r="C5" s="6">
        <v>3.1501999999999999</v>
      </c>
      <c r="D5" s="5">
        <v>45.799199999999999</v>
      </c>
      <c r="E5" s="5">
        <f t="shared" si="0"/>
        <v>16.974500000000003</v>
      </c>
      <c r="F5" s="7">
        <v>0.90200000000000002</v>
      </c>
      <c r="G5" s="7">
        <v>0.79900000000000004</v>
      </c>
      <c r="H5" s="6">
        <v>88</v>
      </c>
      <c r="I5" s="6">
        <v>84</v>
      </c>
      <c r="J5" s="8">
        <f t="shared" si="1"/>
        <v>0.14892426203286985</v>
      </c>
    </row>
    <row r="6" spans="1:10" x14ac:dyDescent="0.3">
      <c r="A6" s="4">
        <v>4</v>
      </c>
      <c r="B6" s="5">
        <v>25.321000000000002</v>
      </c>
      <c r="C6" s="6">
        <v>4.1936999999999998</v>
      </c>
      <c r="D6" s="5">
        <v>45.5657</v>
      </c>
      <c r="E6" s="5">
        <f t="shared" si="0"/>
        <v>16.050999999999998</v>
      </c>
      <c r="F6" s="7">
        <v>0.90200000000000002</v>
      </c>
      <c r="G6" s="7">
        <v>0.79900000000000004</v>
      </c>
      <c r="H6" s="6">
        <v>88</v>
      </c>
      <c r="I6" s="6">
        <v>84</v>
      </c>
      <c r="J6" s="8">
        <f t="shared" si="1"/>
        <v>0.19755347945130708</v>
      </c>
    </row>
    <row r="7" spans="1:10" ht="14.5" thickBot="1" x14ac:dyDescent="0.35">
      <c r="A7" s="9">
        <v>5</v>
      </c>
      <c r="B7" s="10">
        <v>24.0078</v>
      </c>
      <c r="C7" s="11">
        <v>6.3281999999999998</v>
      </c>
      <c r="D7" s="10">
        <v>44.300699999999999</v>
      </c>
      <c r="E7" s="10">
        <f t="shared" si="0"/>
        <v>13.964699999999997</v>
      </c>
      <c r="F7" s="12">
        <v>0.90200000000000002</v>
      </c>
      <c r="G7" s="12">
        <v>0.79900000000000004</v>
      </c>
      <c r="H7" s="11">
        <v>88</v>
      </c>
      <c r="I7" s="11">
        <v>84</v>
      </c>
      <c r="J7" s="13">
        <f t="shared" si="1"/>
        <v>0.2959608835260249</v>
      </c>
    </row>
    <row r="8" spans="1:10" ht="14.5" thickTop="1" x14ac:dyDescent="0.3"/>
    <row r="9" spans="1:10" ht="14.5" thickBot="1" x14ac:dyDescent="0.35"/>
    <row r="10" spans="1:10" ht="14.5" thickTop="1" x14ac:dyDescent="0.3">
      <c r="A10" s="1" t="s">
        <v>21</v>
      </c>
      <c r="B10" s="2" t="s">
        <v>24</v>
      </c>
      <c r="C10" s="2" t="s">
        <v>25</v>
      </c>
      <c r="D10" s="2" t="s">
        <v>26</v>
      </c>
      <c r="E10" s="2" t="s">
        <v>27</v>
      </c>
      <c r="F10" s="2" t="s">
        <v>28</v>
      </c>
      <c r="G10" s="3" t="s">
        <v>29</v>
      </c>
    </row>
    <row r="11" spans="1:10" x14ac:dyDescent="0.3">
      <c r="A11" s="4" t="s">
        <v>22</v>
      </c>
      <c r="B11" s="5">
        <v>24.1189</v>
      </c>
      <c r="C11" s="5"/>
      <c r="D11" s="5"/>
      <c r="E11" s="5">
        <f>B11</f>
        <v>24.1189</v>
      </c>
      <c r="F11" s="15">
        <v>17.66</v>
      </c>
      <c r="G11" s="21"/>
    </row>
    <row r="12" spans="1:10" x14ac:dyDescent="0.3">
      <c r="A12" s="22" t="s">
        <v>23</v>
      </c>
      <c r="B12" s="5">
        <v>27.862100000000002</v>
      </c>
      <c r="C12" s="5">
        <v>27.863499999999998</v>
      </c>
      <c r="D12" s="5"/>
      <c r="E12" s="5">
        <f>AVERAGE(B12:C12)</f>
        <v>27.8628</v>
      </c>
      <c r="F12" s="15">
        <v>17.66</v>
      </c>
      <c r="G12" s="23">
        <v>0.99868000000000001</v>
      </c>
    </row>
    <row r="13" spans="1:10" x14ac:dyDescent="0.3">
      <c r="A13" s="24">
        <v>1</v>
      </c>
      <c r="B13" s="5">
        <v>27.049199999999999</v>
      </c>
      <c r="C13" s="5">
        <v>27.050999999999998</v>
      </c>
      <c r="D13" s="5">
        <v>27.048999999999999</v>
      </c>
      <c r="E13" s="5">
        <f>AVERAGE(B13:D13)</f>
        <v>27.049733333333336</v>
      </c>
      <c r="F13" s="15">
        <v>17.66</v>
      </c>
      <c r="G13" s="23">
        <f>(E13-$E$11)/($E$12-$E$11)*$G$12</f>
        <v>0.78179562310246964</v>
      </c>
    </row>
    <row r="14" spans="1:10" x14ac:dyDescent="0.3">
      <c r="A14" s="24">
        <v>2</v>
      </c>
      <c r="B14" s="5">
        <v>27.0608</v>
      </c>
      <c r="C14" s="5">
        <v>27.061599999999999</v>
      </c>
      <c r="D14" s="5">
        <v>27.061900000000001</v>
      </c>
      <c r="E14" s="5">
        <f t="shared" ref="E14:E17" si="2">AVERAGE(B14:D14)</f>
        <v>27.061433333333337</v>
      </c>
      <c r="F14" s="15">
        <v>17.66</v>
      </c>
      <c r="G14" s="23">
        <f t="shared" ref="G14:G17" si="3">(E14-$E$11)/($E$12-$E$11)*$G$12</f>
        <v>0.78491658146140042</v>
      </c>
    </row>
    <row r="15" spans="1:10" x14ac:dyDescent="0.3">
      <c r="A15" s="24">
        <v>3</v>
      </c>
      <c r="B15" s="5">
        <v>27.077500000000001</v>
      </c>
      <c r="C15" s="5">
        <v>27.079799999999999</v>
      </c>
      <c r="D15" s="5">
        <v>27.078700000000001</v>
      </c>
      <c r="E15" s="5">
        <f t="shared" si="2"/>
        <v>27.078666666666667</v>
      </c>
      <c r="F15" s="15">
        <v>17.66</v>
      </c>
      <c r="G15" s="23">
        <f t="shared" si="3"/>
        <v>0.78951354861686129</v>
      </c>
    </row>
    <row r="16" spans="1:10" x14ac:dyDescent="0.3">
      <c r="A16" s="24">
        <v>4</v>
      </c>
      <c r="B16" s="5">
        <v>27.0945</v>
      </c>
      <c r="C16" s="5">
        <v>27.0944</v>
      </c>
      <c r="D16" s="5">
        <v>27.096499999999999</v>
      </c>
      <c r="E16" s="5">
        <f t="shared" si="2"/>
        <v>27.095133333333337</v>
      </c>
      <c r="F16" s="15">
        <v>17.66</v>
      </c>
      <c r="G16" s="23">
        <f t="shared" si="3"/>
        <v>0.79390600852943105</v>
      </c>
    </row>
    <row r="17" spans="1:7" ht="14.5" thickBot="1" x14ac:dyDescent="0.35">
      <c r="A17" s="25">
        <v>5</v>
      </c>
      <c r="B17" s="10">
        <v>27.132999999999999</v>
      </c>
      <c r="C17" s="10">
        <v>27.133400000000002</v>
      </c>
      <c r="D17" s="10">
        <v>27.132899999999999</v>
      </c>
      <c r="E17" s="10">
        <f t="shared" si="2"/>
        <v>27.133100000000002</v>
      </c>
      <c r="F17" s="18">
        <v>17.66</v>
      </c>
      <c r="G17" s="26">
        <f t="shared" si="3"/>
        <v>0.80403356286225658</v>
      </c>
    </row>
    <row r="18" spans="1:7" ht="14.5" thickTop="1" x14ac:dyDescent="0.3"/>
    <row r="19" spans="1:7" ht="14.5" thickBot="1" x14ac:dyDescent="0.35"/>
    <row r="20" spans="1:7" ht="14.5" thickTop="1" x14ac:dyDescent="0.3">
      <c r="B20" s="35" t="s">
        <v>30</v>
      </c>
      <c r="C20" s="36" t="s">
        <v>33</v>
      </c>
      <c r="D20" s="36" t="s">
        <v>35</v>
      </c>
      <c r="E20" s="37" t="s">
        <v>37</v>
      </c>
    </row>
    <row r="21" spans="1:7" x14ac:dyDescent="0.3">
      <c r="B21" s="38" t="s">
        <v>31</v>
      </c>
      <c r="C21" s="39">
        <f>0.17+3.9</f>
        <v>4.07</v>
      </c>
      <c r="D21" s="39">
        <v>1.86</v>
      </c>
      <c r="E21" s="27">
        <f t="shared" ref="E21:E22" si="4">(C21-D21)/($C$21-$D$21)</f>
        <v>1</v>
      </c>
    </row>
    <row r="22" spans="1:7" x14ac:dyDescent="0.3">
      <c r="B22" s="38" t="s">
        <v>32</v>
      </c>
      <c r="C22" s="39">
        <f>2.42+3.9</f>
        <v>6.32</v>
      </c>
      <c r="D22" s="39">
        <v>1.86</v>
      </c>
      <c r="E22" s="27">
        <f t="shared" si="4"/>
        <v>2.0180995475113122</v>
      </c>
    </row>
    <row r="23" spans="1:7" x14ac:dyDescent="0.3">
      <c r="B23" s="38">
        <v>1</v>
      </c>
      <c r="C23" s="39">
        <f>2.84+3.9</f>
        <v>6.74</v>
      </c>
      <c r="D23" s="39">
        <v>1.86</v>
      </c>
      <c r="E23" s="27">
        <f>(C23-D23)/($C$21-$D$21)</f>
        <v>2.2081447963800906</v>
      </c>
    </row>
    <row r="24" spans="1:7" x14ac:dyDescent="0.3">
      <c r="B24" s="38">
        <v>2</v>
      </c>
      <c r="C24" s="39">
        <f>3.23+3.9</f>
        <v>7.13</v>
      </c>
      <c r="D24" s="39">
        <v>1.86</v>
      </c>
      <c r="E24" s="27">
        <f t="shared" ref="E24:E27" si="5">(C24-D24)/($C$21-$D$21)</f>
        <v>2.3846153846153846</v>
      </c>
    </row>
    <row r="25" spans="1:7" x14ac:dyDescent="0.3">
      <c r="B25" s="38">
        <v>3</v>
      </c>
      <c r="C25" s="39">
        <f>3.65+3.9</f>
        <v>7.55</v>
      </c>
      <c r="D25" s="39">
        <v>1.86</v>
      </c>
      <c r="E25" s="27">
        <f t="shared" si="5"/>
        <v>2.5746606334841626</v>
      </c>
    </row>
    <row r="26" spans="1:7" x14ac:dyDescent="0.3">
      <c r="B26" s="38">
        <v>4</v>
      </c>
      <c r="C26" s="39">
        <f>4.07+3.9</f>
        <v>7.9700000000000006</v>
      </c>
      <c r="D26" s="39">
        <v>1.86</v>
      </c>
      <c r="E26" s="27">
        <f t="shared" si="5"/>
        <v>2.7647058823529416</v>
      </c>
    </row>
    <row r="27" spans="1:7" ht="14.5" thickBot="1" x14ac:dyDescent="0.35">
      <c r="B27" s="40">
        <v>5</v>
      </c>
      <c r="C27" s="41">
        <f>4.98+3.9</f>
        <v>8.8800000000000008</v>
      </c>
      <c r="D27" s="41">
        <v>1.86</v>
      </c>
      <c r="E27" s="28">
        <f t="shared" si="5"/>
        <v>3.1764705882352944</v>
      </c>
    </row>
    <row r="28" spans="1:7" ht="14.5" thickTop="1" x14ac:dyDescent="0.3"/>
    <row r="30" spans="1:7" x14ac:dyDescent="0.3">
      <c r="B30" t="s">
        <v>34</v>
      </c>
      <c r="C30" s="34"/>
      <c r="D30" s="34"/>
    </row>
    <row r="31" spans="1:7" x14ac:dyDescent="0.3">
      <c r="B31" t="s">
        <v>36</v>
      </c>
      <c r="C31" s="34"/>
      <c r="D31" s="34"/>
    </row>
    <row r="32" spans="1:7" x14ac:dyDescent="0.3">
      <c r="C32" s="34"/>
      <c r="D32" s="34"/>
    </row>
    <row r="33" spans="3:4" x14ac:dyDescent="0.3">
      <c r="C33" s="34"/>
      <c r="D33" s="34"/>
    </row>
    <row r="34" spans="3:4" x14ac:dyDescent="0.3">
      <c r="C34" s="34"/>
      <c r="D34" s="34"/>
    </row>
  </sheetData>
  <phoneticPr fontId="1" type="noConversion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topLeftCell="A4" workbookViewId="0">
      <selection activeCell="G6" sqref="G6:G20"/>
    </sheetView>
  </sheetViews>
  <sheetFormatPr defaultRowHeight="14" x14ac:dyDescent="0.3"/>
  <cols>
    <col min="1" max="1" width="14.5" bestFit="1" customWidth="1"/>
    <col min="2" max="2" width="11.08203125" bestFit="1" customWidth="1"/>
    <col min="3" max="3" width="10.4140625" bestFit="1" customWidth="1"/>
    <col min="4" max="6" width="15.4140625" bestFit="1" customWidth="1"/>
  </cols>
  <sheetData>
    <row r="1" spans="1:7" ht="14.5" thickBot="1" x14ac:dyDescent="0.35"/>
    <row r="2" spans="1:7" ht="14.5" thickTop="1" x14ac:dyDescent="0.3">
      <c r="A2" s="1" t="s">
        <v>9</v>
      </c>
      <c r="B2" s="2" t="s">
        <v>10</v>
      </c>
      <c r="C2" s="2" t="s">
        <v>11</v>
      </c>
      <c r="D2" s="2" t="s">
        <v>15</v>
      </c>
      <c r="E2" s="2" t="s">
        <v>12</v>
      </c>
      <c r="F2" s="2" t="s">
        <v>13</v>
      </c>
      <c r="G2" s="20" t="s">
        <v>20</v>
      </c>
    </row>
    <row r="3" spans="1:7" x14ac:dyDescent="0.3">
      <c r="A3" s="4" t="s">
        <v>14</v>
      </c>
      <c r="B3" s="14">
        <v>17.3</v>
      </c>
      <c r="C3" s="5">
        <v>1.3319000000000001</v>
      </c>
      <c r="D3" s="15">
        <v>17.66</v>
      </c>
      <c r="E3" s="16">
        <f>C3-(D3-B3)*1*POWER(10, -4)</f>
        <v>1.3318640000000002</v>
      </c>
      <c r="F3" s="32">
        <f>AVERAGE(E3:E5)</f>
        <v>1.331944</v>
      </c>
      <c r="G3" s="29">
        <f>F3-$D$23</f>
        <v>1.333234</v>
      </c>
    </row>
    <row r="4" spans="1:7" x14ac:dyDescent="0.3">
      <c r="A4" s="4" t="s">
        <v>14</v>
      </c>
      <c r="B4" s="14">
        <v>17.5</v>
      </c>
      <c r="C4" s="5">
        <v>1.3320000000000001</v>
      </c>
      <c r="D4" s="15">
        <v>17.66</v>
      </c>
      <c r="E4" s="16">
        <f t="shared" ref="E4" si="0">C4-(D4-B4)*1*POWER(10, -4)</f>
        <v>1.3319840000000001</v>
      </c>
      <c r="F4" s="32"/>
      <c r="G4" s="30"/>
    </row>
    <row r="5" spans="1:7" x14ac:dyDescent="0.3">
      <c r="A5" s="4" t="s">
        <v>14</v>
      </c>
      <c r="B5" s="14">
        <v>17.5</v>
      </c>
      <c r="C5" s="5">
        <v>1.3320000000000001</v>
      </c>
      <c r="D5" s="15">
        <v>17.66</v>
      </c>
      <c r="E5" s="16">
        <f>C5-(D5-B5)*1*POWER(10, -4)</f>
        <v>1.3319840000000001</v>
      </c>
      <c r="F5" s="32"/>
      <c r="G5" s="31"/>
    </row>
    <row r="6" spans="1:7" x14ac:dyDescent="0.3">
      <c r="A6" s="4">
        <v>1</v>
      </c>
      <c r="B6" s="14">
        <v>17.8</v>
      </c>
      <c r="C6" s="5">
        <v>1.423</v>
      </c>
      <c r="D6" s="15">
        <v>17.66</v>
      </c>
      <c r="E6" s="16">
        <f>C6-(D6-B6)*4*POWER(10, -4)</f>
        <v>1.4230560000000001</v>
      </c>
      <c r="F6" s="32">
        <f>AVERAGE(E6:E8)</f>
        <v>1.4230893333333334</v>
      </c>
      <c r="G6" s="29">
        <f t="shared" ref="G6" si="1">F6-$D$23</f>
        <v>1.4243793333333334</v>
      </c>
    </row>
    <row r="7" spans="1:7" x14ac:dyDescent="0.3">
      <c r="A7" s="4">
        <v>1</v>
      </c>
      <c r="B7" s="14">
        <v>17.8</v>
      </c>
      <c r="C7" s="5">
        <v>1.423</v>
      </c>
      <c r="D7" s="15">
        <v>17.66</v>
      </c>
      <c r="E7" s="16">
        <f t="shared" ref="E7:E20" si="2">C7-(D7-B7)*4*POWER(10, -4)</f>
        <v>1.4230560000000001</v>
      </c>
      <c r="F7" s="32"/>
      <c r="G7" s="30"/>
    </row>
    <row r="8" spans="1:7" x14ac:dyDescent="0.3">
      <c r="A8" s="4">
        <v>1</v>
      </c>
      <c r="B8" s="14">
        <v>17.8</v>
      </c>
      <c r="C8" s="5">
        <v>1.4231</v>
      </c>
      <c r="D8" s="15">
        <v>17.66</v>
      </c>
      <c r="E8" s="16">
        <f t="shared" si="2"/>
        <v>1.4231560000000001</v>
      </c>
      <c r="F8" s="32"/>
      <c r="G8" s="31"/>
    </row>
    <row r="9" spans="1:7" x14ac:dyDescent="0.3">
      <c r="A9" s="4">
        <v>2</v>
      </c>
      <c r="B9" s="14">
        <v>17.8</v>
      </c>
      <c r="C9" s="5">
        <v>1.4204000000000001</v>
      </c>
      <c r="D9" s="15">
        <v>17.66</v>
      </c>
      <c r="E9" s="16">
        <f t="shared" si="2"/>
        <v>1.4204560000000002</v>
      </c>
      <c r="F9" s="32">
        <f>AVERAGE(E9:E11)</f>
        <v>1.4201826666666666</v>
      </c>
      <c r="G9" s="29">
        <f t="shared" ref="G9" si="3">F9-$D$23</f>
        <v>1.4214726666666666</v>
      </c>
    </row>
    <row r="10" spans="1:7" x14ac:dyDescent="0.3">
      <c r="A10" s="4">
        <v>2</v>
      </c>
      <c r="B10" s="14">
        <v>17.899999999999999</v>
      </c>
      <c r="C10" s="5">
        <v>1.4198999999999999</v>
      </c>
      <c r="D10" s="15">
        <v>17.66</v>
      </c>
      <c r="E10" s="16">
        <f t="shared" si="2"/>
        <v>1.419996</v>
      </c>
      <c r="F10" s="32"/>
      <c r="G10" s="30"/>
    </row>
    <row r="11" spans="1:7" x14ac:dyDescent="0.3">
      <c r="A11" s="4">
        <v>2</v>
      </c>
      <c r="B11" s="14">
        <v>17.899999999999999</v>
      </c>
      <c r="C11" s="5">
        <v>1.42</v>
      </c>
      <c r="D11" s="15">
        <v>17.66</v>
      </c>
      <c r="E11" s="16">
        <f t="shared" si="2"/>
        <v>1.420096</v>
      </c>
      <c r="F11" s="32"/>
      <c r="G11" s="31"/>
    </row>
    <row r="12" spans="1:7" x14ac:dyDescent="0.3">
      <c r="A12" s="4">
        <v>3</v>
      </c>
      <c r="B12" s="14">
        <v>17.899999999999999</v>
      </c>
      <c r="C12" s="5">
        <v>1.4165000000000001</v>
      </c>
      <c r="D12" s="15">
        <v>17.66</v>
      </c>
      <c r="E12" s="16">
        <f t="shared" si="2"/>
        <v>1.4165960000000002</v>
      </c>
      <c r="F12" s="32">
        <f>AVERAGE(E12:E14)</f>
        <v>1.4166293333333335</v>
      </c>
      <c r="G12" s="29">
        <f t="shared" ref="G12" si="4">F12-$D$23</f>
        <v>1.4179193333333335</v>
      </c>
    </row>
    <row r="13" spans="1:7" x14ac:dyDescent="0.3">
      <c r="A13" s="4">
        <v>3</v>
      </c>
      <c r="B13" s="14">
        <v>17.899999999999999</v>
      </c>
      <c r="C13" s="5">
        <v>1.4165000000000001</v>
      </c>
      <c r="D13" s="15">
        <v>17.66</v>
      </c>
      <c r="E13" s="16">
        <f t="shared" si="2"/>
        <v>1.4165960000000002</v>
      </c>
      <c r="F13" s="32"/>
      <c r="G13" s="30"/>
    </row>
    <row r="14" spans="1:7" x14ac:dyDescent="0.3">
      <c r="A14" s="4">
        <v>3</v>
      </c>
      <c r="B14" s="14">
        <v>17.899999999999999</v>
      </c>
      <c r="C14" s="5">
        <v>1.4166000000000001</v>
      </c>
      <c r="D14" s="15">
        <v>17.66</v>
      </c>
      <c r="E14" s="16">
        <f t="shared" si="2"/>
        <v>1.4166960000000002</v>
      </c>
      <c r="F14" s="32"/>
      <c r="G14" s="31"/>
    </row>
    <row r="15" spans="1:7" x14ac:dyDescent="0.3">
      <c r="A15" s="4">
        <v>4</v>
      </c>
      <c r="B15" s="14">
        <v>17.899999999999999</v>
      </c>
      <c r="C15" s="5">
        <v>1.4134</v>
      </c>
      <c r="D15" s="15">
        <v>17.66</v>
      </c>
      <c r="E15" s="16">
        <f t="shared" si="2"/>
        <v>1.4134960000000001</v>
      </c>
      <c r="F15" s="32">
        <f>AVERAGE(E15:E17)</f>
        <v>1.413276</v>
      </c>
      <c r="G15" s="29">
        <f t="shared" ref="G15" si="5">F15-$D$23</f>
        <v>1.414566</v>
      </c>
    </row>
    <row r="16" spans="1:7" x14ac:dyDescent="0.3">
      <c r="A16" s="4">
        <v>4</v>
      </c>
      <c r="B16" s="14">
        <v>17.899999999999999</v>
      </c>
      <c r="C16" s="5">
        <v>1.4131</v>
      </c>
      <c r="D16" s="15">
        <v>17.66</v>
      </c>
      <c r="E16" s="16">
        <f t="shared" si="2"/>
        <v>1.4131960000000001</v>
      </c>
      <c r="F16" s="32"/>
      <c r="G16" s="30"/>
    </row>
    <row r="17" spans="1:7" x14ac:dyDescent="0.3">
      <c r="A17" s="4">
        <v>4</v>
      </c>
      <c r="B17" s="14">
        <v>18</v>
      </c>
      <c r="C17" s="5">
        <v>1.413</v>
      </c>
      <c r="D17" s="15">
        <v>17.66</v>
      </c>
      <c r="E17" s="16">
        <f t="shared" si="2"/>
        <v>1.4131359999999999</v>
      </c>
      <c r="F17" s="32"/>
      <c r="G17" s="31"/>
    </row>
    <row r="18" spans="1:7" x14ac:dyDescent="0.3">
      <c r="A18" s="4">
        <v>5</v>
      </c>
      <c r="B18" s="14">
        <v>18</v>
      </c>
      <c r="C18" s="5">
        <v>1.4069</v>
      </c>
      <c r="D18" s="15">
        <v>17.66</v>
      </c>
      <c r="E18" s="16">
        <f t="shared" si="2"/>
        <v>1.407036</v>
      </c>
      <c r="F18" s="32">
        <f>AVERAGE(E18:E20)</f>
        <v>1.4068026666666666</v>
      </c>
      <c r="G18" s="29">
        <f t="shared" ref="G18" si="6">F18-$D$23</f>
        <v>1.4080926666666667</v>
      </c>
    </row>
    <row r="19" spans="1:7" x14ac:dyDescent="0.3">
      <c r="A19" s="4">
        <v>5</v>
      </c>
      <c r="B19" s="14">
        <v>18</v>
      </c>
      <c r="C19" s="5">
        <v>1.4066000000000001</v>
      </c>
      <c r="D19" s="15">
        <v>17.66</v>
      </c>
      <c r="E19" s="16">
        <f t="shared" si="2"/>
        <v>1.406736</v>
      </c>
      <c r="F19" s="32"/>
      <c r="G19" s="30"/>
    </row>
    <row r="20" spans="1:7" ht="14.5" thickBot="1" x14ac:dyDescent="0.35">
      <c r="A20" s="9">
        <v>5</v>
      </c>
      <c r="B20" s="17">
        <v>18</v>
      </c>
      <c r="C20" s="10">
        <v>1.4065000000000001</v>
      </c>
      <c r="D20" s="18">
        <v>17.66</v>
      </c>
      <c r="E20" s="19">
        <f t="shared" si="2"/>
        <v>1.406636</v>
      </c>
      <c r="F20" s="33"/>
      <c r="G20" s="31"/>
    </row>
    <row r="21" spans="1:7" ht="15" thickTop="1" thickBot="1" x14ac:dyDescent="0.35"/>
    <row r="22" spans="1:7" ht="14.5" thickTop="1" x14ac:dyDescent="0.3">
      <c r="A22" s="1" t="s">
        <v>16</v>
      </c>
      <c r="B22" s="2" t="s">
        <v>18</v>
      </c>
      <c r="C22" s="2" t="s">
        <v>17</v>
      </c>
      <c r="D22" s="3" t="s">
        <v>19</v>
      </c>
    </row>
    <row r="23" spans="1:7" ht="14.5" thickBot="1" x14ac:dyDescent="0.35">
      <c r="A23" s="9">
        <v>1.3325</v>
      </c>
      <c r="B23" s="18">
        <v>17.66</v>
      </c>
      <c r="C23" s="10">
        <f>A23+(25-B23)*1*POWER(10, -4)</f>
        <v>1.333234</v>
      </c>
      <c r="D23" s="13">
        <f>F3-C23</f>
        <v>-1.2900000000000134E-3</v>
      </c>
    </row>
    <row r="24" spans="1:7" ht="14.5" thickTop="1" x14ac:dyDescent="0.3"/>
  </sheetData>
  <mergeCells count="12">
    <mergeCell ref="G18:G20"/>
    <mergeCell ref="F3:F5"/>
    <mergeCell ref="F6:F8"/>
    <mergeCell ref="F9:F11"/>
    <mergeCell ref="F12:F14"/>
    <mergeCell ref="F15:F17"/>
    <mergeCell ref="F18:F20"/>
    <mergeCell ref="G6:G8"/>
    <mergeCell ref="G3:G5"/>
    <mergeCell ref="G9:G11"/>
    <mergeCell ref="G12:G14"/>
    <mergeCell ref="G15:G17"/>
  </mergeCells>
  <phoneticPr fontId="1" type="noConversion"/>
  <pageMargins left="0.7" right="0.7" top="0.75" bottom="0.75" header="0.3" footer="0.3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2019-04-24T16:22:32Z</dcterms:modified>
</cp:coreProperties>
</file>