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.res\Desktop\"/>
    </mc:Choice>
  </mc:AlternateContent>
  <xr:revisionPtr revIDLastSave="0" documentId="8_{2D5E87F6-AAE9-4E57-B855-0FAAA38700B2}" xr6:coauthVersionLast="47" xr6:coauthVersionMax="47" xr10:uidLastSave="{00000000-0000-0000-0000-000000000000}"/>
  <bookViews>
    <workbookView xWindow="-108" yWindow="-108" windowWidth="23256" windowHeight="12456" tabRatio="702" activeTab="1" xr2:uid="{00000000-000D-0000-FFFF-FFFF00000000}"/>
  </bookViews>
  <sheets>
    <sheet name="DATA" sheetId="1" r:id="rId1"/>
    <sheet name="PARAMETERS" sheetId="12" r:id="rId2"/>
    <sheet name="DATA_normalised" sheetId="5" r:id="rId3"/>
    <sheet name="WEIGHTS" sheetId="7" r:id="rId4"/>
    <sheet name="land_price_2019" sheetId="2" r:id="rId5"/>
    <sheet name="net_capacity" sheetId="10" r:id="rId6"/>
    <sheet name="CBS" sheetId="3" r:id="rId7"/>
    <sheet name="Sustainability Categorisation" sheetId="8" r:id="rId8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2" l="1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2" i="12"/>
  <c r="AA3" i="12"/>
  <c r="AA4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2" i="12"/>
  <c r="Z3" i="12"/>
  <c r="Z4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2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2" i="12"/>
  <c r="W3" i="12"/>
  <c r="W4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2" i="12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2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2" i="12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2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2" i="12"/>
  <c r="K3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2" i="12"/>
  <c r="C2" i="12"/>
  <c r="B3" i="12"/>
  <c r="C3" i="12"/>
  <c r="B4" i="12"/>
  <c r="C4" i="12"/>
  <c r="B5" i="12"/>
  <c r="C5" i="12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2" i="12"/>
  <c r="B1" i="12" a="1"/>
  <c r="B1" i="12" s="1"/>
  <c r="F1" i="7"/>
  <c r="C31" i="7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L27" i="7"/>
  <c r="L28" i="7"/>
  <c r="L29" i="7"/>
  <c r="L30" i="7"/>
  <c r="L31" i="7"/>
  <c r="L32" i="7"/>
  <c r="K27" i="7"/>
  <c r="K28" i="7"/>
  <c r="K29" i="7"/>
  <c r="K30" i="7"/>
  <c r="K31" i="7"/>
  <c r="K32" i="7"/>
  <c r="J27" i="7"/>
  <c r="J28" i="7"/>
  <c r="J29" i="7"/>
  <c r="J30" i="7"/>
  <c r="J31" i="7"/>
  <c r="J32" i="7"/>
  <c r="F32" i="7"/>
  <c r="C32" i="7"/>
  <c r="A32" i="7"/>
  <c r="F31" i="7"/>
  <c r="A31" i="7"/>
  <c r="F30" i="7"/>
  <c r="C30" i="7"/>
  <c r="A30" i="7"/>
  <c r="F29" i="7"/>
  <c r="C29" i="7"/>
  <c r="A29" i="7"/>
  <c r="F28" i="7"/>
  <c r="C28" i="7"/>
  <c r="A28" i="7"/>
  <c r="F27" i="7"/>
  <c r="C27" i="7"/>
  <c r="A27" i="7"/>
  <c r="F26" i="7"/>
  <c r="C26" i="7"/>
  <c r="A26" i="7"/>
  <c r="F25" i="7"/>
  <c r="C25" i="7"/>
  <c r="A25" i="7"/>
  <c r="F24" i="7"/>
  <c r="C24" i="7"/>
  <c r="A24" i="7"/>
  <c r="F23" i="7"/>
  <c r="C23" i="7"/>
  <c r="A23" i="7"/>
  <c r="F22" i="7"/>
  <c r="C22" i="7"/>
  <c r="A22" i="7"/>
  <c r="F21" i="7"/>
  <c r="C21" i="7"/>
  <c r="A21" i="7"/>
  <c r="F20" i="7"/>
  <c r="C20" i="7"/>
  <c r="A20" i="7"/>
  <c r="F19" i="7"/>
  <c r="C19" i="7"/>
  <c r="A19" i="7"/>
  <c r="F18" i="7"/>
  <c r="C18" i="7"/>
  <c r="A18" i="7"/>
  <c r="F17" i="7"/>
  <c r="C17" i="7"/>
  <c r="A17" i="7"/>
  <c r="F16" i="7"/>
  <c r="C16" i="7"/>
  <c r="A16" i="7"/>
  <c r="F15" i="7"/>
  <c r="C15" i="7"/>
  <c r="A15" i="7"/>
  <c r="F14" i="7"/>
  <c r="C14" i="7"/>
  <c r="A14" i="7"/>
  <c r="F13" i="7"/>
  <c r="C13" i="7"/>
  <c r="A13" i="7"/>
  <c r="F12" i="7"/>
  <c r="C12" i="7"/>
  <c r="A12" i="7"/>
  <c r="F11" i="7"/>
  <c r="C11" i="7"/>
  <c r="A11" i="7"/>
  <c r="F10" i="7"/>
  <c r="C10" i="7"/>
  <c r="A10" i="7"/>
  <c r="F9" i="7"/>
  <c r="C9" i="7"/>
  <c r="A9" i="7"/>
  <c r="F8" i="7"/>
  <c r="C8" i="7"/>
  <c r="A8" i="7"/>
  <c r="F7" i="7"/>
  <c r="C7" i="7"/>
  <c r="A7" i="7"/>
  <c r="F6" i="7"/>
  <c r="C6" i="7"/>
  <c r="A6" i="7"/>
  <c r="F2" i="7"/>
  <c r="C2" i="7"/>
  <c r="A2" i="7"/>
  <c r="C1" i="7"/>
  <c r="A1" i="7"/>
  <c r="F13" i="8"/>
  <c r="F12" i="8"/>
  <c r="F14" i="8"/>
  <c r="F10" i="8"/>
  <c r="F9" i="8"/>
  <c r="F34" i="8" a="1"/>
  <c r="F34" i="8" s="1"/>
  <c r="F8" i="8"/>
  <c r="F3" i="8"/>
  <c r="F4" i="8"/>
  <c r="F6" i="8"/>
  <c r="F24" i="8"/>
  <c r="F25" i="8"/>
  <c r="F17" i="8"/>
  <c r="F21" i="8"/>
  <c r="F19" i="8"/>
  <c r="F20" i="8"/>
  <c r="F27" i="8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G1" i="5"/>
  <c r="F29" i="8"/>
  <c r="F28" i="8"/>
  <c r="J6" i="7" l="1"/>
  <c r="K6" i="7"/>
  <c r="L6" i="7"/>
  <c r="J7" i="7"/>
  <c r="K7" i="7"/>
  <c r="L7" i="7"/>
  <c r="J8" i="7"/>
  <c r="K8" i="7"/>
  <c r="L8" i="7"/>
  <c r="J9" i="7"/>
  <c r="K9" i="7"/>
  <c r="L9" i="7"/>
  <c r="J10" i="7"/>
  <c r="K10" i="7"/>
  <c r="L10" i="7"/>
  <c r="J11" i="7"/>
  <c r="K11" i="7"/>
  <c r="L11" i="7"/>
  <c r="J12" i="7"/>
  <c r="K12" i="7"/>
  <c r="L12" i="7"/>
  <c r="J13" i="7"/>
  <c r="K13" i="7"/>
  <c r="L13" i="7"/>
  <c r="J14" i="7"/>
  <c r="K14" i="7"/>
  <c r="L14" i="7"/>
  <c r="J15" i="7"/>
  <c r="K15" i="7"/>
  <c r="L15" i="7"/>
  <c r="J16" i="7"/>
  <c r="K16" i="7"/>
  <c r="L16" i="7"/>
  <c r="J17" i="7"/>
  <c r="K17" i="7"/>
  <c r="L17" i="7"/>
  <c r="J18" i="7"/>
  <c r="K18" i="7"/>
  <c r="L18" i="7"/>
  <c r="J19" i="7"/>
  <c r="K19" i="7"/>
  <c r="L19" i="7"/>
  <c r="J20" i="7"/>
  <c r="K20" i="7"/>
  <c r="L20" i="7"/>
  <c r="J21" i="7"/>
  <c r="K21" i="7"/>
  <c r="L21" i="7"/>
  <c r="J22" i="7"/>
  <c r="K22" i="7"/>
  <c r="L22" i="7"/>
  <c r="J23" i="7"/>
  <c r="K23" i="7"/>
  <c r="L23" i="7"/>
  <c r="J24" i="7"/>
  <c r="K24" i="7"/>
  <c r="L24" i="7"/>
  <c r="J25" i="7"/>
  <c r="K25" i="7"/>
  <c r="L25" i="7"/>
  <c r="J26" i="7"/>
  <c r="K26" i="7"/>
  <c r="L26" i="7"/>
  <c r="K2" i="7"/>
  <c r="L2" i="7"/>
  <c r="J2" i="7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X1" i="5"/>
  <c r="Y1" i="5"/>
  <c r="B1" i="5"/>
  <c r="C1" i="5"/>
  <c r="D1" i="5"/>
  <c r="E1" i="5"/>
  <c r="F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A1" i="5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5" i="5" l="1"/>
  <c r="E31" i="5"/>
  <c r="E32" i="5"/>
  <c r="E26" i="5"/>
  <c r="E19" i="5"/>
  <c r="E27" i="5"/>
  <c r="E30" i="5"/>
  <c r="E7" i="5"/>
  <c r="E23" i="5"/>
  <c r="E24" i="5"/>
  <c r="E25" i="5"/>
  <c r="E4" i="5"/>
  <c r="E28" i="5"/>
  <c r="E11" i="5"/>
  <c r="E12" i="5"/>
  <c r="E20" i="5"/>
  <c r="E5" i="5"/>
  <c r="E13" i="5"/>
  <c r="E21" i="5"/>
  <c r="E29" i="5"/>
  <c r="E17" i="5"/>
  <c r="E14" i="5"/>
  <c r="E22" i="5"/>
  <c r="E8" i="5"/>
  <c r="E9" i="5"/>
  <c r="E6" i="5"/>
  <c r="E3" i="5"/>
  <c r="E16" i="5"/>
  <c r="E10" i="5"/>
  <c r="E18" i="5"/>
  <c r="E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tc={7B5C88DF-F355-467B-B01E-BAD752E7D0FA}</author>
  </authors>
  <commentList>
    <comment ref="B1" authorId="0" shapeId="0" xr:uid="{7B5C88DF-F355-467B-B01E-BAD752E7D0F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https://www.itx-bouwconsult.nl/informatie/kavelprijzen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<sst xmlns="http://schemas.openxmlformats.org/spreadsheetml/2006/main" count="1867" uniqueCount="732">
  <si>
    <t>municipality</t>
  </si>
  <si>
    <t>province</t>
  </si>
  <si>
    <t>latitude</t>
  </si>
  <si>
    <t>longitude</t>
  </si>
  <si>
    <t>land_price</t>
  </si>
  <si>
    <t>subsidies</t>
  </si>
  <si>
    <t>drinkwater_capacity</t>
  </si>
  <si>
    <t>electric_capacity</t>
  </si>
  <si>
    <t>municipal_roads</t>
  </si>
  <si>
    <t>provincial_roads</t>
  </si>
  <si>
    <t>national_roads</t>
  </si>
  <si>
    <t>distance_highway</t>
  </si>
  <si>
    <t>distance_train_station</t>
  </si>
  <si>
    <t>distance_general_practitioner</t>
  </si>
  <si>
    <t>distance_hospital</t>
  </si>
  <si>
    <t>distance_childcare</t>
  </si>
  <si>
    <t>distance_primary_education</t>
  </si>
  <si>
    <t>distance_high_school</t>
  </si>
  <si>
    <t>distance_supermarket</t>
  </si>
  <si>
    <t>inhabitants</t>
  </si>
  <si>
    <t>density_housing</t>
  </si>
  <si>
    <t>nitrogen_deposition</t>
  </si>
  <si>
    <t>Aa en Hunze</t>
  </si>
  <si>
    <t>Drenthe</t>
  </si>
  <si>
    <t>Altena</t>
  </si>
  <si>
    <t>Brabant</t>
  </si>
  <si>
    <t>Berkelland</t>
  </si>
  <si>
    <t>Gelderland</t>
  </si>
  <si>
    <t>Borger-Odoorn</t>
  </si>
  <si>
    <t>Bronckhorst</t>
  </si>
  <si>
    <t>Dalfsen</t>
  </si>
  <si>
    <t>Overijssel</t>
  </si>
  <si>
    <t>De Fryske Marren</t>
  </si>
  <si>
    <t>Friesland</t>
  </si>
  <si>
    <t>De Wolden</t>
  </si>
  <si>
    <t>Dinkelland</t>
  </si>
  <si>
    <t>Goeree-Overflakkee</t>
  </si>
  <si>
    <t>Zuid-Holland</t>
  </si>
  <si>
    <t>Het Hogeland</t>
  </si>
  <si>
    <t>Groningen</t>
  </si>
  <si>
    <t>Hof van Twente</t>
  </si>
  <si>
    <t>Hollands Kroon</t>
  </si>
  <si>
    <t>Noord-Holland</t>
  </si>
  <si>
    <t>Horst aan de Maas</t>
  </si>
  <si>
    <t>Limburg</t>
  </si>
  <si>
    <t>Hulst</t>
  </si>
  <si>
    <t>Zeeland</t>
  </si>
  <si>
    <t>Leudal</t>
  </si>
  <si>
    <t>Medemblik</t>
  </si>
  <si>
    <t>Midden-Drenthe</t>
  </si>
  <si>
    <t>Noardeast-Fryslan</t>
  </si>
  <si>
    <t>Ooststellingwerf</t>
  </si>
  <si>
    <t>Opsterland</t>
  </si>
  <si>
    <t>Peel en Maas</t>
  </si>
  <si>
    <t>Schouwen-Duiveland</t>
  </si>
  <si>
    <t>Sluis</t>
  </si>
  <si>
    <t>Tubbergen</t>
  </si>
  <si>
    <t>Twenterand</t>
  </si>
  <si>
    <t>Veere</t>
  </si>
  <si>
    <t>West Betuwe</t>
  </si>
  <si>
    <t>Westerkwartier</t>
  </si>
  <si>
    <t>Westerveld</t>
  </si>
  <si>
    <t>Weststellingwerf</t>
  </si>
  <si>
    <t>Provincie</t>
  </si>
  <si>
    <t>Prijs excl. Btw</t>
  </si>
  <si>
    <t>Utrecht</t>
  </si>
  <si>
    <t>Flevoland</t>
  </si>
  <si>
    <t>Noord-brabant</t>
  </si>
  <si>
    <t>Regionale kerncijfers Nederland</t>
  </si>
  <si>
    <t>Verkeer en vervoer</t>
  </si>
  <si>
    <t>Onderwerp</t>
  </si>
  <si>
    <t>Verkeer en vervoer|Lengte van wegen|Totale weglengte</t>
  </si>
  <si>
    <t>Verkeer en vervoer|Lengte van wegen|Gemeentelijke en waterschapswegen</t>
  </si>
  <si>
    <t>Verkeer en vervoer|Lengte van wegen|Provinciale wegen</t>
  </si>
  <si>
    <t>Verkeer en vervoer|Lengte van wegen|Rijkswegen</t>
  </si>
  <si>
    <t>Nabijheid voorzieningen|Verkeer en vervoer|Afstand tot oprit hoofdverkeersweg</t>
  </si>
  <si>
    <t>Nabijheid voorzieningen|Verkeer en vervoer|Afstand tot treinstation</t>
  </si>
  <si>
    <t>Regio's</t>
  </si>
  <si>
    <t>Perioden</t>
  </si>
  <si>
    <t>kilometer</t>
  </si>
  <si>
    <t>kilometer2</t>
  </si>
  <si>
    <t>kilometer3</t>
  </si>
  <si>
    <t>kilometer4</t>
  </si>
  <si>
    <t>km</t>
  </si>
  <si>
    <t>Perioden5</t>
  </si>
  <si>
    <t>km6</t>
  </si>
  <si>
    <t>1,6</t>
  </si>
  <si>
    <t>12,5</t>
  </si>
  <si>
    <t>2,0</t>
  </si>
  <si>
    <t>12,9</t>
  </si>
  <si>
    <t>1,3</t>
  </si>
  <si>
    <t>9,4</t>
  </si>
  <si>
    <t>15,4</t>
  </si>
  <si>
    <t>1,1</t>
  </si>
  <si>
    <t>6,2</t>
  </si>
  <si>
    <t>1,2</t>
  </si>
  <si>
    <t>6,5</t>
  </si>
  <si>
    <t>1,8</t>
  </si>
  <si>
    <t>13,9</t>
  </si>
  <si>
    <t>2,5</t>
  </si>
  <si>
    <t>9,6</t>
  </si>
  <si>
    <t>10,1</t>
  </si>
  <si>
    <t>37,4</t>
  </si>
  <si>
    <t>0,9</t>
  </si>
  <si>
    <t>3,4</t>
  </si>
  <si>
    <t>3,2</t>
  </si>
  <si>
    <t>1,5</t>
  </si>
  <si>
    <t>10,2</t>
  </si>
  <si>
    <t>5,1</t>
  </si>
  <si>
    <t>47,0</t>
  </si>
  <si>
    <t>1,0</t>
  </si>
  <si>
    <t>2,4</t>
  </si>
  <si>
    <t>8,7</t>
  </si>
  <si>
    <t>6,6</t>
  </si>
  <si>
    <t>Noardeast-Fryslân</t>
  </si>
  <si>
    <t>1,4</t>
  </si>
  <si>
    <t>11,5</t>
  </si>
  <si>
    <t>21,9</t>
  </si>
  <si>
    <t>1,9</t>
  </si>
  <si>
    <t>16,7</t>
  </si>
  <si>
    <t>9,3</t>
  </si>
  <si>
    <t>27,3</t>
  </si>
  <si>
    <t>48,9</t>
  </si>
  <si>
    <t>10,6</t>
  </si>
  <si>
    <t>2,9</t>
  </si>
  <si>
    <t>9,7</t>
  </si>
  <si>
    <t>4,7</t>
  </si>
  <si>
    <t>11,8</t>
  </si>
  <si>
    <t>1,7</t>
  </si>
  <si>
    <t>5,4</t>
  </si>
  <si>
    <t>Nabijheid voorzieningen</t>
  </si>
  <si>
    <t>Nabijheid voorzieningen|Gezondheid|Afstand tot huisartsenpraktijk</t>
  </si>
  <si>
    <t>Nabijheid voorzieningen|Gezondheid|Afstand tot huisartsenpost</t>
  </si>
  <si>
    <t>Nabijheid voorzieningen|Gezondheid|Afstand tot ziekenhuis</t>
  </si>
  <si>
    <t>Nabijheid voorzieningen|Kinderopvang|Afstand tot kinderdagverblijf</t>
  </si>
  <si>
    <t>Nabijheid voorzieningen|Onderwijs|Afstand tot school basisonderwijs</t>
  </si>
  <si>
    <t>Nabijheid voorzieningen|Onderwijs|Afstand tot school vmbo</t>
  </si>
  <si>
    <t>Nabijheid voorzieningen|Onderwijs|Afstand tot school havo/vwo</t>
  </si>
  <si>
    <t>Nabijheid voorzieningen|Detailhandel|Afstand tot grote supermarkt</t>
  </si>
  <si>
    <t>Milieu en bodemgebruik|Bodemgebruik|Naar functie|Percentages|Verkeersterrein</t>
  </si>
  <si>
    <t>Milieu en bodemgebruik|Bodemgebruik|Naar functie|Percentages|Bebouwd terrein</t>
  </si>
  <si>
    <t>Milieu en bodemgebruik|Bodemgebruik|Naar functie|Percentages|Semi-bebouwd terrein</t>
  </si>
  <si>
    <t>Milieu en bodemgebruik|Bodemgebruik|Naar functie|Percentages|Recreatieterrein</t>
  </si>
  <si>
    <t>Milieu en bodemgebruik|Bodemgebruik|Naar functie|Percentages|Agrarisch terrein</t>
  </si>
  <si>
    <t>Milieu en bodemgebruik|Bodemgebruik|Naar functie|Percentages|Bos en open natuurlijk terrein</t>
  </si>
  <si>
    <t>km2</t>
  </si>
  <si>
    <t>km3</t>
  </si>
  <si>
    <t>km4</t>
  </si>
  <si>
    <t>km5</t>
  </si>
  <si>
    <t>km7</t>
  </si>
  <si>
    <t>km8</t>
  </si>
  <si>
    <t>in % oppervlakte land</t>
  </si>
  <si>
    <t>.</t>
  </si>
  <si>
    <t>11,1</t>
  </si>
  <si>
    <t>5,6</t>
  </si>
  <si>
    <t>11,3</t>
  </si>
  <si>
    <t>2,1</t>
  </si>
  <si>
    <t>12,3</t>
  </si>
  <si>
    <t>0,8</t>
  </si>
  <si>
    <t>0,7</t>
  </si>
  <si>
    <t>3,8</t>
  </si>
  <si>
    <t>18,8</t>
  </si>
  <si>
    <t>2,6</t>
  </si>
  <si>
    <t>11,6</t>
  </si>
  <si>
    <t>5,7</t>
  </si>
  <si>
    <t>10,0</t>
  </si>
  <si>
    <t>8,3</t>
  </si>
  <si>
    <t>7,8</t>
  </si>
  <si>
    <t>14,1</t>
  </si>
  <si>
    <t>11,2</t>
  </si>
  <si>
    <t>16,1</t>
  </si>
  <si>
    <t>8,4</t>
  </si>
  <si>
    <t>8,6</t>
  </si>
  <si>
    <t>8,9</t>
  </si>
  <si>
    <t>19,0</t>
  </si>
  <si>
    <t>8,5</t>
  </si>
  <si>
    <t>9,9</t>
  </si>
  <si>
    <t>9,0</t>
  </si>
  <si>
    <t>7,9</t>
  </si>
  <si>
    <t>8,1</t>
  </si>
  <si>
    <t>20,0</t>
  </si>
  <si>
    <t>4,4</t>
  </si>
  <si>
    <t>9,5</t>
  </si>
  <si>
    <t>9,8</t>
  </si>
  <si>
    <t>20,2</t>
  </si>
  <si>
    <t>12,2</t>
  </si>
  <si>
    <t>4,0</t>
  </si>
  <si>
    <t>5,0</t>
  </si>
  <si>
    <t>16,9</t>
  </si>
  <si>
    <t>4,8</t>
  </si>
  <si>
    <t>10,7</t>
  </si>
  <si>
    <t>13,5</t>
  </si>
  <si>
    <t>5,2</t>
  </si>
  <si>
    <t>9,1</t>
  </si>
  <si>
    <t>5,8</t>
  </si>
  <si>
    <t>25,3</t>
  </si>
  <si>
    <t>6,3</t>
  </si>
  <si>
    <t>19,9</t>
  </si>
  <si>
    <t>4,6</t>
  </si>
  <si>
    <t>10,3</t>
  </si>
  <si>
    <t>13,1</t>
  </si>
  <si>
    <t>27,1</t>
  </si>
  <si>
    <t>2,3</t>
  </si>
  <si>
    <t>8,0</t>
  </si>
  <si>
    <t>7,7</t>
  </si>
  <si>
    <t>13,8</t>
  </si>
  <si>
    <t>3,9</t>
  </si>
  <si>
    <t>2,7</t>
  </si>
  <si>
    <t>11,7</t>
  </si>
  <si>
    <t>13,2</t>
  </si>
  <si>
    <t>4,3</t>
  </si>
  <si>
    <t>2,2</t>
  </si>
  <si>
    <t>18,6</t>
  </si>
  <si>
    <t>6,9</t>
  </si>
  <si>
    <t>4,9</t>
  </si>
  <si>
    <t>5,5</t>
  </si>
  <si>
    <t>Windenergie op land; productie en capaciteit per provincie</t>
  </si>
  <si>
    <t>Windenergie</t>
  </si>
  <si>
    <t>Windmolens|In gebruik genomen windmolens</t>
  </si>
  <si>
    <t>Windmolens|Uit gebruik genomen windmolens</t>
  </si>
  <si>
    <t>Windmolens|Opgestelde windmolens einde van jaar</t>
  </si>
  <si>
    <t>Rotoroppervlak|In gebruik genomen rotoroppervlak</t>
  </si>
  <si>
    <t>Rotoroppervlak|Uit gebruik genomen rotoroppervlak</t>
  </si>
  <si>
    <t>Rotoroppervlak|Opgesteld rotoroppervlak einde jaar</t>
  </si>
  <si>
    <t>Elektrisch vermogen|In gebruik genomen vermogen</t>
  </si>
  <si>
    <t>Elektrisch vermogen|Uit gebruik genomen vermogen</t>
  </si>
  <si>
    <t>Elektrisch vermogen|Opgesteld vermogen einde jaar</t>
  </si>
  <si>
    <t>Elektriciteitsproductie|Genormaliseerde productie</t>
  </si>
  <si>
    <t>Elektriciteitsproductie|Niet-genormaliseerde productie</t>
  </si>
  <si>
    <t>Elektriciteitsproductie|Productiefactor</t>
  </si>
  <si>
    <t>Elektriciteitsproductie|Productie per rotoroppervlak</t>
  </si>
  <si>
    <t>Elektriciteitsproductie|Aantal vollasturen</t>
  </si>
  <si>
    <t>aantal</t>
  </si>
  <si>
    <t>aantal2</t>
  </si>
  <si>
    <t>aantal3</t>
  </si>
  <si>
    <t>1 000 m2</t>
  </si>
  <si>
    <t>1 000 m24</t>
  </si>
  <si>
    <t>1 000 m25</t>
  </si>
  <si>
    <t>megawatt</t>
  </si>
  <si>
    <t>megawatt6</t>
  </si>
  <si>
    <t>megawatt7</t>
  </si>
  <si>
    <t>mln kWh</t>
  </si>
  <si>
    <t>mln kWh8</t>
  </si>
  <si>
    <t>%</t>
  </si>
  <si>
    <t>kWh per m2</t>
  </si>
  <si>
    <t>uur</t>
  </si>
  <si>
    <t>Nederland</t>
  </si>
  <si>
    <t>2021**</t>
  </si>
  <si>
    <t>23,9</t>
  </si>
  <si>
    <t>Groningen (PV)</t>
  </si>
  <si>
    <t>Fryslân (PV)</t>
  </si>
  <si>
    <t>23,2</t>
  </si>
  <si>
    <t>Drenthe (PV)</t>
  </si>
  <si>
    <t>16,8</t>
  </si>
  <si>
    <t>Overijssel (PV)</t>
  </si>
  <si>
    <t>22,2</t>
  </si>
  <si>
    <t>Flevoland (PV)</t>
  </si>
  <si>
    <t>Gelderland (PV)</t>
  </si>
  <si>
    <t>24,2</t>
  </si>
  <si>
    <t>Utrecht (PV)</t>
  </si>
  <si>
    <t>24,0</t>
  </si>
  <si>
    <t>Noord-Holland (PV)</t>
  </si>
  <si>
    <t>27,7</t>
  </si>
  <si>
    <t>Zuid-Holland (PV)</t>
  </si>
  <si>
    <t>23,4</t>
  </si>
  <si>
    <t>Zeeland (PV)</t>
  </si>
  <si>
    <t>25,1</t>
  </si>
  <si>
    <t>Noord-Brabant (PV)</t>
  </si>
  <si>
    <t>22,7</t>
  </si>
  <si>
    <t>Limburg (PV)</t>
  </si>
  <si>
    <t>26,6</t>
  </si>
  <si>
    <t>People &amp; labour</t>
  </si>
  <si>
    <t>Bevolking|Bevolkingsontwikkeling|Bevolkingsgroei|Gemiddeld aantal inwoners</t>
  </si>
  <si>
    <t>Bouwen en wonen|Woningvoorraad|Woningdichtheid</t>
  </si>
  <si>
    <t>Bouwen en wonen|Waarde onroerende zaken|Woningen</t>
  </si>
  <si>
    <t>Bouwen en wonen|Waarde onroerende zaken|Niet-woningen</t>
  </si>
  <si>
    <t>Bouwen en wonen|Waarde onroerende zaken|Gemiddelde woningwaarde</t>
  </si>
  <si>
    <t>Bedrijfsvestigingen|Bedrijfsvestigingen naar activiteit|A Landbouw, bosbouw en visserij</t>
  </si>
  <si>
    <t>Bedrijfsvestigingen|Bedrijfsvestigingen naar activiteit|B-F Nijverheid en energie</t>
  </si>
  <si>
    <t>Bedrijfsvestigingen|Bedrijfsvestigingen naar activiteit|G+I Handel en horeca</t>
  </si>
  <si>
    <t>Bedrijfsvestigingen|Bedrijfsvestigingen naar activiteit|H+J Vervoer, informatie en communicatie</t>
  </si>
  <si>
    <t>Bedrijfsvestigingen|Bedrijfsvestigingen naar activiteit|K-L Financiële diensten, onroerend goed</t>
  </si>
  <si>
    <t>Bedrijfsvestigingen|Bedrijfsvestigingen naar activiteit|M-N Zakelijke dienstverlening</t>
  </si>
  <si>
    <t>Bedrijfsvestigingen|Bedrijfsvestigingen naar activiteit|R-U Cultuur, recreatie, overige diensten</t>
  </si>
  <si>
    <t>Landbouw|Graasdieren|Rundvee</t>
  </si>
  <si>
    <t>Landbouw|Graasdieren|Schapen</t>
  </si>
  <si>
    <t>Landbouw|Graasdieren|Geiten</t>
  </si>
  <si>
    <t>Landbouw|Graasdieren|Paarden en pony's</t>
  </si>
  <si>
    <t>Landbouw|Hokdieren|Varkens</t>
  </si>
  <si>
    <t>Landbouw|Hokdieren|Kippen</t>
  </si>
  <si>
    <t>Landbouw|Hokdieren|Kalkoenen</t>
  </si>
  <si>
    <t>Landbouw|Hokdieren|Slachteenden</t>
  </si>
  <si>
    <t>Landbouw|Hokdieren|Overig pluimvee</t>
  </si>
  <si>
    <t>Landbouw|Hokdieren|Konijnen</t>
  </si>
  <si>
    <t>Landbouw|Hokdieren|Edelpelsdieren</t>
  </si>
  <si>
    <t>Landbouw|Oppervlakte cultuurgrond|Totale oppervlakte</t>
  </si>
  <si>
    <t>Landbouw|Oppervlakte cultuurgrond|Akkerbouw</t>
  </si>
  <si>
    <t>Landbouw|Oppervlakte cultuurgrond|Tuinbouw open grond</t>
  </si>
  <si>
    <t>Landbouw|Oppervlakte cultuurgrond|Tuinbouw onder glas</t>
  </si>
  <si>
    <t>Landbouw|Oppervlakte cultuurgrond|Blijvend grasland</t>
  </si>
  <si>
    <t>Landbouw|Oppervlakte cultuurgrond|Natuurlijk grasland</t>
  </si>
  <si>
    <t>Landbouw|Oppervlakte cultuurgrond|Tijdelijk grasland</t>
  </si>
  <si>
    <t>Landbouw|Oppervlakte cultuurgrond|Groenvoedergewassen</t>
  </si>
  <si>
    <t>Landbouw|Mineralenuitscheiding|Stikstofuitscheiding</t>
  </si>
  <si>
    <t>Landbouw|Mineralenuitscheiding|Fosfaatuitscheiding</t>
  </si>
  <si>
    <t>Landbouw|Mineralenuitscheiding|Kali-uitscheiding</t>
  </si>
  <si>
    <t>Landbouw|Mestproductie|Dunne mest</t>
  </si>
  <si>
    <t>Landbouw|Mestproductie|Vaste mest</t>
  </si>
  <si>
    <t>Milieu en bodemgebruik|Bodemgebruik|Naar functie|Oppervlakte|Verkeersterrein</t>
  </si>
  <si>
    <t>Milieu en bodemgebruik|Bodemgebruik|Naar functie|Oppervlakte|Bebouwd terrein</t>
  </si>
  <si>
    <t>Milieu en bodemgebruik|Bodemgebruik|Naar functie|Oppervlakte|Semi-bebouwd terrein</t>
  </si>
  <si>
    <t>Milieu en bodemgebruik|Bodemgebruik|Naar functie|Oppervlakte|Recreatieterrein</t>
  </si>
  <si>
    <t>Milieu en bodemgebruik|Bodemgebruik|Naar functie|Oppervlakte|Agrarisch terrein</t>
  </si>
  <si>
    <t>Milieu en bodemgebruik|Bodemgebruik|Naar functie|Oppervlakte|Bos en open natuurlijk terrein</t>
  </si>
  <si>
    <t>aantal woningen per km²</t>
  </si>
  <si>
    <t>mln euro</t>
  </si>
  <si>
    <t>mln euro2</t>
  </si>
  <si>
    <t>1 000 euro</t>
  </si>
  <si>
    <t>aantal4</t>
  </si>
  <si>
    <t>aantal5</t>
  </si>
  <si>
    <t>aantal6</t>
  </si>
  <si>
    <t>aantal7</t>
  </si>
  <si>
    <t>aantal8</t>
  </si>
  <si>
    <t>aantal9</t>
  </si>
  <si>
    <t>aantal10</t>
  </si>
  <si>
    <t>aantal11</t>
  </si>
  <si>
    <t>aantal12</t>
  </si>
  <si>
    <t>aantal13</t>
  </si>
  <si>
    <t>aantal14</t>
  </si>
  <si>
    <t>aantal15</t>
  </si>
  <si>
    <t>aantal16</t>
  </si>
  <si>
    <t>aantal17</t>
  </si>
  <si>
    <t>aantal18</t>
  </si>
  <si>
    <t>aantal19</t>
  </si>
  <si>
    <t>aantal20</t>
  </si>
  <si>
    <t>are</t>
  </si>
  <si>
    <t>%21</t>
  </si>
  <si>
    <t>%22</t>
  </si>
  <si>
    <t>%23</t>
  </si>
  <si>
    <t>%24</t>
  </si>
  <si>
    <t>%25</t>
  </si>
  <si>
    <t>%26</t>
  </si>
  <si>
    <t>kg/ha</t>
  </si>
  <si>
    <t>kg/ha27</t>
  </si>
  <si>
    <t>kg/ha28</t>
  </si>
  <si>
    <t>mln kg</t>
  </si>
  <si>
    <t>mln kg29</t>
  </si>
  <si>
    <t>ha</t>
  </si>
  <si>
    <t>ha2</t>
  </si>
  <si>
    <t>ha3</t>
  </si>
  <si>
    <t>ha4</t>
  </si>
  <si>
    <t>ha5</t>
  </si>
  <si>
    <t>ha6</t>
  </si>
  <si>
    <t>25489,0</t>
  </si>
  <si>
    <t>49,5</t>
  </si>
  <si>
    <t>0,5</t>
  </si>
  <si>
    <t>0,0</t>
  </si>
  <si>
    <t>15,6</t>
  </si>
  <si>
    <t>14,0</t>
  </si>
  <si>
    <t>12,7</t>
  </si>
  <si>
    <t>56680,5</t>
  </si>
  <si>
    <t>42,7</t>
  </si>
  <si>
    <t>0,3</t>
  </si>
  <si>
    <t>27,5</t>
  </si>
  <si>
    <t>13,0</t>
  </si>
  <si>
    <t>43848,0</t>
  </si>
  <si>
    <t>0,2</t>
  </si>
  <si>
    <t>49,8</t>
  </si>
  <si>
    <t>20,3</t>
  </si>
  <si>
    <t>25639,5</t>
  </si>
  <si>
    <t>72,4</t>
  </si>
  <si>
    <t>36082,0</t>
  </si>
  <si>
    <t>14,6</t>
  </si>
  <si>
    <t>48,7</t>
  </si>
  <si>
    <t>14,3</t>
  </si>
  <si>
    <t>29031,5</t>
  </si>
  <si>
    <t>4,2</t>
  </si>
  <si>
    <t>61,3</t>
  </si>
  <si>
    <t>17,4</t>
  </si>
  <si>
    <t>51687,5</t>
  </si>
  <si>
    <t>3,0</t>
  </si>
  <si>
    <t>69,4</t>
  </si>
  <si>
    <t>4,5</t>
  </si>
  <si>
    <t>24442,5</t>
  </si>
  <si>
    <t>54,1</t>
  </si>
  <si>
    <t>15,2</t>
  </si>
  <si>
    <t>26600,0</t>
  </si>
  <si>
    <t>3,7</t>
  </si>
  <si>
    <t>55,2</t>
  </si>
  <si>
    <t>3,5</t>
  </si>
  <si>
    <t>16,4</t>
  </si>
  <si>
    <t>50820,0</t>
  </si>
  <si>
    <t>65,1</t>
  </si>
  <si>
    <t>6,8</t>
  </si>
  <si>
    <t>3,3</t>
  </si>
  <si>
    <t>47928,0</t>
  </si>
  <si>
    <t>57,6</t>
  </si>
  <si>
    <t>26,5</t>
  </si>
  <si>
    <t>2,8</t>
  </si>
  <si>
    <t>35048,0</t>
  </si>
  <si>
    <t>52,3</t>
  </si>
  <si>
    <t>18,7</t>
  </si>
  <si>
    <t>48680,5</t>
  </si>
  <si>
    <t>51,5</t>
  </si>
  <si>
    <t>17,0</t>
  </si>
  <si>
    <t>14,4</t>
  </si>
  <si>
    <t>42763,0</t>
  </si>
  <si>
    <t>30,1</t>
  </si>
  <si>
    <t>33,9</t>
  </si>
  <si>
    <t>7,4</t>
  </si>
  <si>
    <t>27554,0</t>
  </si>
  <si>
    <t>68,2</t>
  </si>
  <si>
    <t>7,5</t>
  </si>
  <si>
    <t>35986,5</t>
  </si>
  <si>
    <t>45,9</t>
  </si>
  <si>
    <t>15,7</t>
  </si>
  <si>
    <t>0,4</t>
  </si>
  <si>
    <t>11,4</t>
  </si>
  <si>
    <t>45314,5</t>
  </si>
  <si>
    <t>11,0</t>
  </si>
  <si>
    <t>33,3</t>
  </si>
  <si>
    <t>31,5</t>
  </si>
  <si>
    <t>33535,0</t>
  </si>
  <si>
    <t>42,1</t>
  </si>
  <si>
    <t>23,6</t>
  </si>
  <si>
    <t>3,1</t>
  </si>
  <si>
    <t>13,7</t>
  </si>
  <si>
    <t>45537,0</t>
  </si>
  <si>
    <t>50,5</t>
  </si>
  <si>
    <t>9,2</t>
  </si>
  <si>
    <t>25572,0</t>
  </si>
  <si>
    <t>7,1</t>
  </si>
  <si>
    <t>0,1</t>
  </si>
  <si>
    <t>57,9</t>
  </si>
  <si>
    <t>15,3</t>
  </si>
  <si>
    <t>29801,5</t>
  </si>
  <si>
    <t>70,9</t>
  </si>
  <si>
    <t>43969,0</t>
  </si>
  <si>
    <t>30,8</t>
  </si>
  <si>
    <t>28,2</t>
  </si>
  <si>
    <t>12,1</t>
  </si>
  <si>
    <t>34108,5</t>
  </si>
  <si>
    <t>65,3</t>
  </si>
  <si>
    <t>7,2</t>
  </si>
  <si>
    <t>23153,5</t>
  </si>
  <si>
    <t>77,9</t>
  </si>
  <si>
    <t>21339,5</t>
  </si>
  <si>
    <t>5,3</t>
  </si>
  <si>
    <t>17,1</t>
  </si>
  <si>
    <t>21,5</t>
  </si>
  <si>
    <t>33708,5</t>
  </si>
  <si>
    <t>43,2</t>
  </si>
  <si>
    <t>14,9</t>
  </si>
  <si>
    <t>22,6</t>
  </si>
  <si>
    <t>21901,5</t>
  </si>
  <si>
    <t>56,6</t>
  </si>
  <si>
    <t>16,6</t>
  </si>
  <si>
    <t>10,9</t>
  </si>
  <si>
    <t>51733,5</t>
  </si>
  <si>
    <t>6,4</t>
  </si>
  <si>
    <t>51,8</t>
  </si>
  <si>
    <t>12,8</t>
  </si>
  <si>
    <t>63992,0</t>
  </si>
  <si>
    <t>70,5</t>
  </si>
  <si>
    <t>7,6</t>
  </si>
  <si>
    <t>5,9</t>
  </si>
  <si>
    <t>19757,5</t>
  </si>
  <si>
    <t>47,3</t>
  </si>
  <si>
    <t>26204,0</t>
  </si>
  <si>
    <t>4,1</t>
  </si>
  <si>
    <t>63,1</t>
  </si>
  <si>
    <t>13,6</t>
  </si>
  <si>
    <t>13,3</t>
  </si>
  <si>
    <t>51,9</t>
  </si>
  <si>
    <t>43,5</t>
  </si>
  <si>
    <t>26,8</t>
  </si>
  <si>
    <t>8,8</t>
  </si>
  <si>
    <t>49,1</t>
  </si>
  <si>
    <t>20,4</t>
  </si>
  <si>
    <t>73,2</t>
  </si>
  <si>
    <t>48,1</t>
  </si>
  <si>
    <t>14,2</t>
  </si>
  <si>
    <t>17,3</t>
  </si>
  <si>
    <t>60,8</t>
  </si>
  <si>
    <t>53,5</t>
  </si>
  <si>
    <t>54,6</t>
  </si>
  <si>
    <t>16,5</t>
  </si>
  <si>
    <t>63,9</t>
  </si>
  <si>
    <t>10,4</t>
  </si>
  <si>
    <t>6,7</t>
  </si>
  <si>
    <t>58,6</t>
  </si>
  <si>
    <t>8,2</t>
  </si>
  <si>
    <t>6,0</t>
  </si>
  <si>
    <t>52,1</t>
  </si>
  <si>
    <t>18,2</t>
  </si>
  <si>
    <t>22,4</t>
  </si>
  <si>
    <t>51,3</t>
  </si>
  <si>
    <t>31,3</t>
  </si>
  <si>
    <t>34,7</t>
  </si>
  <si>
    <t>12,6</t>
  </si>
  <si>
    <t>67,8</t>
  </si>
  <si>
    <t>7,3</t>
  </si>
  <si>
    <t>6,1</t>
  </si>
  <si>
    <t>47,9</t>
  </si>
  <si>
    <t>11,9</t>
  </si>
  <si>
    <t>34,3</t>
  </si>
  <si>
    <t>30,5</t>
  </si>
  <si>
    <t>43,9</t>
  </si>
  <si>
    <t>22,3</t>
  </si>
  <si>
    <t>10,5</t>
  </si>
  <si>
    <t>24,9</t>
  </si>
  <si>
    <t>50,4</t>
  </si>
  <si>
    <t>57,1</t>
  </si>
  <si>
    <t>15,5</t>
  </si>
  <si>
    <t>16,3</t>
  </si>
  <si>
    <t>70,1</t>
  </si>
  <si>
    <t>31,4</t>
  </si>
  <si>
    <t>29,0</t>
  </si>
  <si>
    <t>12,4</t>
  </si>
  <si>
    <t>66,2</t>
  </si>
  <si>
    <t>78,4</t>
  </si>
  <si>
    <t>54,2</t>
  </si>
  <si>
    <t>20,9</t>
  </si>
  <si>
    <t>17,9</t>
  </si>
  <si>
    <t>41,2</t>
  </si>
  <si>
    <t>14,8</t>
  </si>
  <si>
    <t>22,9</t>
  </si>
  <si>
    <t>56,9</t>
  </si>
  <si>
    <t>16,0</t>
  </si>
  <si>
    <t>70,3</t>
  </si>
  <si>
    <t>46,9</t>
  </si>
  <si>
    <t>14,5</t>
  </si>
  <si>
    <t>62,6</t>
  </si>
  <si>
    <t>13,4</t>
  </si>
  <si>
    <t> </t>
  </si>
  <si>
    <t>Transformative farm practices</t>
  </si>
  <si>
    <t>Sustainability Dimension</t>
  </si>
  <si>
    <t>Cultural Viability</t>
  </si>
  <si>
    <t>Food Provisioning</t>
  </si>
  <si>
    <t xml:space="preserve">Alternative Food Networks </t>
  </si>
  <si>
    <t xml:space="preserve">Internal Governance </t>
  </si>
  <si>
    <t xml:space="preserve">Infrastructure </t>
  </si>
  <si>
    <t>Public Services</t>
  </si>
  <si>
    <t>Ownership</t>
  </si>
  <si>
    <t>Agency</t>
  </si>
  <si>
    <t>Economic Viability</t>
  </si>
  <si>
    <t>Income diversification through (other commercial activities)</t>
  </si>
  <si>
    <t xml:space="preserve">Attraction of new businesses </t>
  </si>
  <si>
    <t xml:space="preserve">External Governance </t>
  </si>
  <si>
    <t xml:space="preserve">Subsidies </t>
  </si>
  <si>
    <t xml:space="preserve">Zoning Plans </t>
  </si>
  <si>
    <t xml:space="preserve">Land Prices </t>
  </si>
  <si>
    <t>Land Availability</t>
  </si>
  <si>
    <t xml:space="preserve">Biodiversity </t>
  </si>
  <si>
    <t>Nitrogen deposition</t>
  </si>
  <si>
    <t>Fundamental/Elementary Viability</t>
  </si>
  <si>
    <t xml:space="preserve">Basic Infrastructure </t>
  </si>
  <si>
    <t>Raw data calculation</t>
  </si>
  <si>
    <t>Health and Wellbeing</t>
  </si>
  <si>
    <t xml:space="preserve">Flourishing Ecosystems </t>
  </si>
  <si>
    <t>Raw data legend</t>
  </si>
  <si>
    <t>Variable</t>
  </si>
  <si>
    <t>Description</t>
  </si>
  <si>
    <t>Constraints</t>
  </si>
  <si>
    <t>Fabbricatti et al. 2020</t>
  </si>
  <si>
    <t>Average land price</t>
  </si>
  <si>
    <t>Price et al. 2020 (, maybe also Gibson-Graham 2008?)</t>
  </si>
  <si>
    <t>P</t>
  </si>
  <si>
    <t>€</t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</si>
  <si>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/h</t>
    </r>
  </si>
  <si>
    <t>Total length of municipal roads</t>
  </si>
  <si>
    <t>Total length of provincial roads</t>
  </si>
  <si>
    <t>Total length of national roads</t>
  </si>
  <si>
    <t>Subsidies</t>
  </si>
  <si>
    <t>Distance to nearest highway</t>
  </si>
  <si>
    <t>Distance to nearest train station</t>
  </si>
  <si>
    <t>Distance to nearest general practitioner</t>
  </si>
  <si>
    <t>Average lot pricing in 2019 specified per province</t>
  </si>
  <si>
    <r>
      <t>Units/</t>
    </r>
    <r>
      <rPr>
        <i/>
        <sz val="11"/>
        <color theme="1"/>
        <rFont val="Calibri"/>
        <family val="2"/>
        <scheme val="minor"/>
      </rPr>
      <t>parameter type</t>
    </r>
  </si>
  <si>
    <t>Resource Use</t>
  </si>
  <si>
    <t>Inside/close to Natura2000 area</t>
  </si>
  <si>
    <t>Manevska-Tasevska et al. 2021</t>
  </si>
  <si>
    <t>Kang et al. 2022 &amp; Würfel 2012</t>
  </si>
  <si>
    <t>Kang et al. 2022 &amp; Smith et al. 2018</t>
  </si>
  <si>
    <t>Simons 2020 (machines + transport biggest polluters nitrogen emission)</t>
  </si>
  <si>
    <t>Distance to nearest hospital</t>
  </si>
  <si>
    <t>Density of residents</t>
  </si>
  <si>
    <t>Nitrogen_deposition</t>
  </si>
  <si>
    <t>Distance to nearest childcare</t>
  </si>
  <si>
    <t>Distance to nearest primary education</t>
  </si>
  <si>
    <t>Distance to nearest high school</t>
  </si>
  <si>
    <t>Distance to nearest supermarket</t>
  </si>
  <si>
    <t>Number of inhabitants in municipality</t>
  </si>
  <si>
    <t>Average clay content</t>
  </si>
  <si>
    <t>Source reference</t>
  </si>
  <si>
    <t>Prijspeil 2019, iTX BouwConsult</t>
  </si>
  <si>
    <t>CBS Statline https://opendata.cbs.nl/statline</t>
  </si>
  <si>
    <r>
      <t>km</t>
    </r>
    <r>
      <rPr>
        <vertAlign val="superscript"/>
        <sz val="11"/>
        <color theme="1"/>
        <rFont val="Calibri"/>
        <family val="2"/>
      </rPr>
      <t>-2</t>
    </r>
  </si>
  <si>
    <t>Education</t>
  </si>
  <si>
    <t>Police service</t>
  </si>
  <si>
    <t>External government economic Right (vs. Left) consensus</t>
  </si>
  <si>
    <t>Medical service</t>
  </si>
  <si>
    <t>Energy service</t>
  </si>
  <si>
    <t>Water service</t>
  </si>
  <si>
    <t>Local electric network capacity</t>
  </si>
  <si>
    <t>Local drinking water supply capacity</t>
  </si>
  <si>
    <t>Internal Authoritarian (vs. Libertarian) consensus</t>
  </si>
  <si>
    <t xml:space="preserve"> + </t>
  </si>
  <si>
    <t xml:space="preserve"> - </t>
  </si>
  <si>
    <t xml:space="preserve"> * </t>
  </si>
  <si>
    <t xml:space="preserve"> / </t>
  </si>
  <si>
    <t xml:space="preserve"> ^ </t>
  </si>
  <si>
    <t xml:space="preserve"> = </t>
  </si>
  <si>
    <t xml:space="preserve">Collective (vs. Private) </t>
  </si>
  <si>
    <t>Shared values (political compass approach)</t>
  </si>
  <si>
    <t>Sociale zekerheid|Uitkeringsontvangers per soort uitkering|Werkloosheid</t>
  </si>
  <si>
    <t>Sociale zekerheid|Uitkeringsontvangers per soort uitkering|Bijstand en bijstandsgerelateerd|Bijstand(gerelateerd) tot AOW-leeftijd</t>
  </si>
  <si>
    <t>Sociale zekerheid|Uitkeringsontvangers per soort uitkering|Bijstand en bijstandsgerelateerd|Bijstand(gerelateerd) vanaf AOW-leeftijd</t>
  </si>
  <si>
    <t>Sociale zekerheid|Uitkeringsontvangers per soort uitkering|Bijstand en bijstandsgerelateerd|Bijstand tot de AOW-leeftijd</t>
  </si>
  <si>
    <t>Sociale zekerheid|Uitkeringsontvangers per soort uitkering|Arbeidsongeschiktheid|Arbeidsongeschiktheid, totaal</t>
  </si>
  <si>
    <t>Sociale zekerheid|Uitkeringsontvangers per soort uitkering|Arbeidsongeschiktheid|WAO-uitkering</t>
  </si>
  <si>
    <t>Sociale zekerheid|Uitkeringsontvangers per soort uitkering|Arbeidsongeschiktheid|WIA-uitkering: WGA-regeling</t>
  </si>
  <si>
    <t>Sociale zekerheid|Uitkeringsontvangers per soort uitkering|Arbeidsongeschiktheid|Wajong-uitkering</t>
  </si>
  <si>
    <t>Sociale zekerheid|Uitkeringsontvangers per soort uitkering|AOW</t>
  </si>
  <si>
    <t>Sociale zekerheid</t>
  </si>
  <si>
    <r>
      <t>E_</t>
    </r>
    <r>
      <rPr>
        <vertAlign val="subscript"/>
        <sz val="11"/>
        <color rgb="FF000000"/>
        <rFont val="Calibri"/>
        <family val="2"/>
      </rPr>
      <t>g1</t>
    </r>
  </si>
  <si>
    <r>
      <t>E_</t>
    </r>
    <r>
      <rPr>
        <vertAlign val="subscript"/>
        <sz val="11"/>
        <color rgb="FF000000"/>
        <rFont val="Calibri"/>
        <family val="2"/>
      </rPr>
      <t>g2</t>
    </r>
  </si>
  <si>
    <r>
      <t>I_</t>
    </r>
    <r>
      <rPr>
        <vertAlign val="subscript"/>
        <sz val="11"/>
        <color rgb="FF000000"/>
        <rFont val="Calibri"/>
        <family val="2"/>
      </rPr>
      <t>g1</t>
    </r>
  </si>
  <si>
    <r>
      <t>I_</t>
    </r>
    <r>
      <rPr>
        <vertAlign val="subscript"/>
        <sz val="11"/>
        <color rgb="FF000000"/>
        <rFont val="Calibri"/>
        <family val="2"/>
      </rPr>
      <t>g2</t>
    </r>
  </si>
  <si>
    <t>boolean {0, 1}</t>
  </si>
  <si>
    <r>
      <t>n</t>
    </r>
    <r>
      <rPr>
        <vertAlign val="subscript"/>
        <sz val="11"/>
        <color theme="1"/>
        <rFont val="Calibri"/>
        <family val="2"/>
      </rPr>
      <t>_2k</t>
    </r>
  </si>
  <si>
    <r>
      <rPr>
        <sz val="11"/>
        <color theme="1"/>
        <rFont val="Abadi Extra Light"/>
        <family val="2"/>
      </rPr>
      <t>ρ_</t>
    </r>
    <r>
      <rPr>
        <vertAlign val="subscript"/>
        <sz val="11"/>
        <color theme="1"/>
        <rFont val="Calibri"/>
        <family val="2"/>
      </rPr>
      <t>c</t>
    </r>
  </si>
  <si>
    <r>
      <t>€_</t>
    </r>
    <r>
      <rPr>
        <vertAlign val="subscript"/>
        <sz val="11"/>
        <color theme="1"/>
        <rFont val="Calibri"/>
        <family val="2"/>
      </rPr>
      <t>s</t>
    </r>
  </si>
  <si>
    <r>
      <t>Q_</t>
    </r>
    <r>
      <rPr>
        <vertAlign val="subscript"/>
        <sz val="11"/>
        <color theme="1"/>
        <rFont val="Calibri"/>
        <family val="2"/>
      </rPr>
      <t>dw</t>
    </r>
  </si>
  <si>
    <r>
      <t>P_</t>
    </r>
    <r>
      <rPr>
        <vertAlign val="subscript"/>
        <sz val="11"/>
        <color theme="1"/>
        <rFont val="Calibri"/>
        <family val="2"/>
      </rPr>
      <t>el</t>
    </r>
  </si>
  <si>
    <r>
      <t>L_</t>
    </r>
    <r>
      <rPr>
        <vertAlign val="subscript"/>
        <sz val="11"/>
        <color theme="1"/>
        <rFont val="Calibri"/>
        <family val="2"/>
      </rPr>
      <t>mr</t>
    </r>
  </si>
  <si>
    <r>
      <t>L_</t>
    </r>
    <r>
      <rPr>
        <vertAlign val="subscript"/>
        <sz val="11"/>
        <color theme="1"/>
        <rFont val="Calibri"/>
        <family val="2"/>
      </rPr>
      <t>pr</t>
    </r>
  </si>
  <si>
    <r>
      <t>L_</t>
    </r>
    <r>
      <rPr>
        <vertAlign val="subscript"/>
        <sz val="11"/>
        <color theme="1"/>
        <rFont val="Calibri"/>
        <family val="2"/>
      </rPr>
      <t>nr</t>
    </r>
  </si>
  <si>
    <r>
      <t>d_</t>
    </r>
    <r>
      <rPr>
        <vertAlign val="subscript"/>
        <sz val="11"/>
        <color theme="1"/>
        <rFont val="Calibri"/>
        <family val="2"/>
      </rPr>
      <t>hi</t>
    </r>
  </si>
  <si>
    <r>
      <t>d_</t>
    </r>
    <r>
      <rPr>
        <vertAlign val="subscript"/>
        <sz val="11"/>
        <color theme="1"/>
        <rFont val="Calibri"/>
        <family val="2"/>
      </rPr>
      <t>ts</t>
    </r>
  </si>
  <si>
    <r>
      <t>d_</t>
    </r>
    <r>
      <rPr>
        <vertAlign val="subscript"/>
        <sz val="11"/>
        <color theme="1"/>
        <rFont val="Calibri"/>
        <family val="2"/>
      </rPr>
      <t>gp</t>
    </r>
  </si>
  <si>
    <r>
      <t>d_</t>
    </r>
    <r>
      <rPr>
        <vertAlign val="subscript"/>
        <sz val="11"/>
        <color theme="1"/>
        <rFont val="Calibri"/>
        <family val="2"/>
      </rPr>
      <t>ho</t>
    </r>
  </si>
  <si>
    <r>
      <t>d_</t>
    </r>
    <r>
      <rPr>
        <vertAlign val="subscript"/>
        <sz val="11"/>
        <color theme="1"/>
        <rFont val="Calibri"/>
        <family val="2"/>
      </rPr>
      <t>ch</t>
    </r>
  </si>
  <si>
    <r>
      <t>d_</t>
    </r>
    <r>
      <rPr>
        <vertAlign val="subscript"/>
        <sz val="11"/>
        <color theme="1"/>
        <rFont val="Calibri"/>
        <family val="2"/>
      </rPr>
      <t>pe</t>
    </r>
  </si>
  <si>
    <r>
      <t>d_</t>
    </r>
    <r>
      <rPr>
        <vertAlign val="subscript"/>
        <sz val="11"/>
        <color theme="1"/>
        <rFont val="Calibri"/>
        <family val="2"/>
      </rPr>
      <t>hs</t>
    </r>
  </si>
  <si>
    <r>
      <t>d_</t>
    </r>
    <r>
      <rPr>
        <vertAlign val="subscript"/>
        <sz val="11"/>
        <color theme="1"/>
        <rFont val="Calibri"/>
        <family val="2"/>
      </rPr>
      <t>sp</t>
    </r>
  </si>
  <si>
    <r>
      <t>N_</t>
    </r>
    <r>
      <rPr>
        <vertAlign val="subscript"/>
        <sz val="11"/>
        <color theme="1"/>
        <rFont val="Calibri"/>
        <family val="2"/>
      </rPr>
      <t>i</t>
    </r>
  </si>
  <si>
    <r>
      <rPr>
        <sz val="11"/>
        <color theme="1"/>
        <rFont val="Abadi Extra Light"/>
        <family val="2"/>
      </rPr>
      <t>ρ_</t>
    </r>
    <r>
      <rPr>
        <vertAlign val="subscript"/>
        <sz val="11"/>
        <color theme="1"/>
        <rFont val="Calibri"/>
        <family val="2"/>
      </rPr>
      <t>h</t>
    </r>
  </si>
  <si>
    <r>
      <t>N_</t>
    </r>
    <r>
      <rPr>
        <vertAlign val="subscript"/>
        <sz val="11"/>
        <color theme="1"/>
        <rFont val="Calibri"/>
        <family val="2"/>
      </rPr>
      <t>2</t>
    </r>
  </si>
  <si>
    <t>social_welfare_jobless</t>
  </si>
  <si>
    <t>Data sheet column name</t>
  </si>
  <si>
    <t>Internal economic Left (vs. Right) consensus</t>
  </si>
  <si>
    <t>External government Authoritarian (vs. Libertarian) consensus</t>
  </si>
  <si>
    <r>
      <t>Mean Euclidian distance estimated on</t>
    </r>
    <r>
      <rPr>
        <b/>
        <sz val="11"/>
        <color rgb="FF000000"/>
        <rFont val="Calibri"/>
        <family val="2"/>
      </rPr>
      <t xml:space="preserve"> political compass </t>
    </r>
    <r>
      <rPr>
        <sz val="11"/>
        <color rgb="FF000000"/>
        <rFont val="Calibri"/>
        <family val="2"/>
      </rPr>
      <t>scale</t>
    </r>
  </si>
  <si>
    <t>ext_cons_A</t>
  </si>
  <si>
    <t>int_cons_A</t>
  </si>
  <si>
    <t>ext_cons_E</t>
  </si>
  <si>
    <t>int_cons_E</t>
  </si>
  <si>
    <t>natura2000</t>
  </si>
  <si>
    <t>soil_clay_content</t>
  </si>
  <si>
    <t>social_welfare_WAO</t>
  </si>
  <si>
    <t>social_welfare_WIA</t>
  </si>
  <si>
    <t>social welfare_wajong</t>
  </si>
  <si>
    <t>totaal relevant</t>
  </si>
  <si>
    <r>
      <t>s_</t>
    </r>
    <r>
      <rPr>
        <vertAlign val="subscript"/>
        <sz val="11"/>
        <color theme="1"/>
        <rFont val="Calibri"/>
        <family val="2"/>
      </rPr>
      <t>j</t>
    </r>
  </si>
  <si>
    <r>
      <t>s_</t>
    </r>
    <r>
      <rPr>
        <vertAlign val="subscript"/>
        <sz val="11"/>
        <color theme="1"/>
        <rFont val="Calibri"/>
        <family val="2"/>
        <scheme val="minor"/>
      </rPr>
      <t>WAO</t>
    </r>
  </si>
  <si>
    <r>
      <t>s_</t>
    </r>
    <r>
      <rPr>
        <vertAlign val="subscript"/>
        <sz val="11"/>
        <color theme="1"/>
        <rFont val="Calibri"/>
        <family val="2"/>
        <scheme val="minor"/>
      </rPr>
      <t>WIA</t>
    </r>
  </si>
  <si>
    <r>
      <t>s_</t>
    </r>
    <r>
      <rPr>
        <vertAlign val="subscript"/>
        <sz val="11"/>
        <color theme="1"/>
        <rFont val="Calibri"/>
        <family val="2"/>
        <scheme val="minor"/>
      </rPr>
      <t>WAJ</t>
    </r>
  </si>
  <si>
    <r>
      <t xml:space="preserve">#, </t>
    </r>
    <r>
      <rPr>
        <i/>
        <sz val="11"/>
        <color theme="1"/>
        <rFont val="Calibri"/>
        <family val="2"/>
      </rPr>
      <t>integer</t>
    </r>
  </si>
  <si>
    <t>Number of inhabitants with unemployment allowance</t>
  </si>
  <si>
    <t>Number of inhabitants with WAO allowance</t>
  </si>
  <si>
    <t>Number of inhabitants with WIA allowance</t>
  </si>
  <si>
    <t>Number of inhabitants with wajong allowance</t>
  </si>
  <si>
    <t>Ecovillage typology survey</t>
  </si>
  <si>
    <t>missing</t>
  </si>
  <si>
    <t xml:space="preserve">Positive (vs negative) resource use </t>
  </si>
  <si>
    <t>Bottom-Up (vs. Top-Down)</t>
  </si>
  <si>
    <t>Land use change flexibility</t>
  </si>
  <si>
    <t>Local Prosperity</t>
  </si>
  <si>
    <t xml:space="preserve">Manevska-Tasevska et al. 2021 (farmers resilience increases with income diversification) </t>
  </si>
  <si>
    <t>Extensification of farming practices</t>
  </si>
  <si>
    <t>Typology</t>
  </si>
  <si>
    <t>Context</t>
  </si>
  <si>
    <t xml:space="preserve"> &gt; 2500 mol/ha/jaar = piekbelaster</t>
  </si>
  <si>
    <t xml:space="preserve">Vehicle transport </t>
  </si>
  <si>
    <t>Local policy</t>
  </si>
  <si>
    <t>ALL(?)</t>
  </si>
  <si>
    <t>Self provisioning (vs. Conventional Food Provisioning)</t>
  </si>
  <si>
    <t>(</t>
  </si>
  <si>
    <t>)</t>
  </si>
  <si>
    <t>land_area</t>
  </si>
  <si>
    <t>Muncipality land surface area</t>
  </si>
  <si>
    <t>A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</si>
  <si>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</si>
  <si>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Housing availability</t>
  </si>
  <si>
    <t>Scientific literature references</t>
  </si>
  <si>
    <t>Unemployment rate</t>
  </si>
  <si>
    <t>Williams 2019 (for benefits/pitfalls collective)</t>
  </si>
  <si>
    <t>Smith et al 2018. (writes about degree of integration with existing infrastructure)</t>
  </si>
  <si>
    <t>Ecologic Viability</t>
  </si>
  <si>
    <t>Security</t>
  </si>
  <si>
    <t>Basic Infrastructure</t>
  </si>
  <si>
    <t>Farming practices</t>
  </si>
  <si>
    <t>Flourishing Ecosystems</t>
  </si>
  <si>
    <t>External Governance</t>
  </si>
  <si>
    <t>Cultural Heritage</t>
  </si>
  <si>
    <t>Social Viability</t>
  </si>
  <si>
    <t>Subcategory</t>
  </si>
  <si>
    <t>Parameter</t>
  </si>
  <si>
    <t xml:space="preserve">Parameter type </t>
  </si>
  <si>
    <t>https://www.tennet.eu/nl/de-elektriciteitsmarkt/congestiemanagement/netcapaciteitskaart</t>
  </si>
  <si>
    <t>Afname capaciteitsscore</t>
  </si>
  <si>
    <t>T1_WEIGHTS</t>
  </si>
  <si>
    <t>T2_WEIGHTS</t>
  </si>
  <si>
    <t>T3_WEIGHTS</t>
  </si>
  <si>
    <t>Parameter_description</t>
  </si>
  <si>
    <t>Relationship between communities</t>
  </si>
  <si>
    <t>Relationship between individuals</t>
  </si>
  <si>
    <t>financial resilience</t>
  </si>
  <si>
    <t>ecological resilience</t>
  </si>
  <si>
    <t>External governance</t>
  </si>
  <si>
    <t>Heritage community resilience (Integration of "new" communities)</t>
  </si>
  <si>
    <t> supports the building of a community able to prevent, cope with and recover from disturbances and/ or disasters</t>
  </si>
  <si>
    <t>Sense of belonging to community</t>
  </si>
  <si>
    <t xml:space="preserve">Social cohesion through cooperation and commitment </t>
  </si>
  <si>
    <t>Democracy</t>
  </si>
  <si>
    <t>Influenced by</t>
  </si>
  <si>
    <t>Operationalization</t>
  </si>
  <si>
    <t>Legal ownership</t>
  </si>
  <si>
    <t>Interdependency</t>
  </si>
  <si>
    <t xml:space="preserve">Majumder, M., &amp; Majumder, M. (2015). Multi criteria decision making. </t>
  </si>
  <si>
    <t>Raw data calculation strategy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</si>
</sst>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8"/>
      <name val="Calibri"/>
      <family val="2"/>
      <scheme val="minor"/>
    </font>
    <font>
      <b/>
      <sz val="9"/>
      <color theme="0"/>
      <name val="Verdan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vertAlign val="sub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8D08D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9" fillId="0" borderId="0"/>
  </cellStyleXfs>
  <cellXfs count="135">
    <xf numFmtId="0" fontId="0" fillId="0" borderId="0" xfId="0"/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3" fillId="2" borderId="1" xfId="1"/>
    <xf numFmtId="164" fontId="0" fillId="0" borderId="0" xfId="0" applyNumberFormat="1"/>
    <xf numFmtId="0" fontId="0" fillId="0" borderId="4" xfId="0" applyBorder="1"/>
    <xf numFmtId="0" fontId="4" fillId="0" borderId="4" xfId="0" applyFont="1" applyBorder="1"/>
    <xf numFmtId="0" fontId="8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4" borderId="8" xfId="0" applyFill="1" applyBorder="1"/>
    <xf numFmtId="0" fontId="8" fillId="0" borderId="5" xfId="0" applyFont="1" applyBorder="1"/>
    <xf numFmtId="0" fontId="4" fillId="0" borderId="10" xfId="0" applyFont="1" applyBorder="1"/>
    <xf numFmtId="0" fontId="8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8" xfId="0" applyFont="1" applyBorder="1"/>
    <xf numFmtId="0" fontId="0" fillId="0" borderId="16" xfId="0" applyBorder="1"/>
    <xf numFmtId="0" fontId="4" fillId="0" borderId="9" xfId="0" applyFont="1" applyBorder="1"/>
    <xf numFmtId="0" fontId="0" fillId="0" borderId="15" xfId="0" applyBorder="1"/>
    <xf numFmtId="0" fontId="8" fillId="0" borderId="16" xfId="0" applyFont="1" applyBorder="1"/>
    <xf numFmtId="0" fontId="4" fillId="0" borderId="17" xfId="0" applyFont="1" applyBorder="1"/>
    <xf numFmtId="0" fontId="8" fillId="0" borderId="17" xfId="0" applyFont="1" applyBorder="1"/>
    <xf numFmtId="0" fontId="4" fillId="0" borderId="19" xfId="0" applyFont="1" applyBorder="1"/>
    <xf numFmtId="0" fontId="4" fillId="0" borderId="20" xfId="0" applyFont="1" applyBorder="1"/>
    <xf numFmtId="0" fontId="0" fillId="5" borderId="8" xfId="0" applyFill="1" applyBorder="1"/>
    <xf numFmtId="0" fontId="12" fillId="0" borderId="6" xfId="0" applyFont="1" applyBorder="1"/>
    <xf numFmtId="0" fontId="0" fillId="0" borderId="6" xfId="0" applyBorder="1"/>
    <xf numFmtId="0" fontId="5" fillId="0" borderId="0" xfId="0" applyFont="1" applyAlignment="1">
      <alignment horizontal="right"/>
    </xf>
    <xf numFmtId="0" fontId="9" fillId="0" borderId="0" xfId="2"/>
    <xf numFmtId="0" fontId="4" fillId="0" borderId="0" xfId="0" applyFont="1" applyBorder="1"/>
    <xf numFmtId="0" fontId="8" fillId="0" borderId="0" xfId="0" applyFont="1" applyBorder="1"/>
    <xf numFmtId="0" fontId="17" fillId="0" borderId="4" xfId="0" applyFont="1" applyBorder="1"/>
    <xf numFmtId="0" fontId="0" fillId="0" borderId="0" xfId="0" applyAlignment="1">
      <alignment horizontal="left"/>
    </xf>
    <xf numFmtId="0" fontId="4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18" xfId="0" applyFont="1" applyBorder="1"/>
    <xf numFmtId="0" fontId="8" fillId="0" borderId="15" xfId="0" applyFont="1" applyBorder="1"/>
    <xf numFmtId="0" fontId="8" fillId="0" borderId="15" xfId="0" applyFont="1" applyBorder="1" applyAlignment="1">
      <alignment horizontal="center"/>
    </xf>
    <xf numFmtId="0" fontId="6" fillId="4" borderId="21" xfId="0" applyFont="1" applyFill="1" applyBorder="1"/>
    <xf numFmtId="0" fontId="6" fillId="4" borderId="22" xfId="0" applyFont="1" applyFill="1" applyBorder="1"/>
    <xf numFmtId="0" fontId="7" fillId="4" borderId="24" xfId="0" applyFont="1" applyFill="1" applyBorder="1"/>
    <xf numFmtId="0" fontId="4" fillId="0" borderId="27" xfId="0" applyFont="1" applyBorder="1"/>
    <xf numFmtId="0" fontId="8" fillId="0" borderId="29" xfId="0" applyFont="1" applyBorder="1"/>
    <xf numFmtId="0" fontId="8" fillId="0" borderId="30" xfId="0" applyFont="1" applyBorder="1"/>
    <xf numFmtId="0" fontId="8" fillId="0" borderId="31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1" xfId="0" applyFont="1" applyBorder="1"/>
    <xf numFmtId="0" fontId="0" fillId="0" borderId="29" xfId="0" applyBorder="1"/>
    <xf numFmtId="0" fontId="4" fillId="0" borderId="29" xfId="0" applyFont="1" applyBorder="1"/>
    <xf numFmtId="0" fontId="4" fillId="0" borderId="0" xfId="0" applyFont="1" applyFill="1" applyBorder="1"/>
    <xf numFmtId="0" fontId="6" fillId="5" borderId="21" xfId="0" applyFont="1" applyFill="1" applyBorder="1"/>
    <xf numFmtId="0" fontId="6" fillId="5" borderId="22" xfId="0" applyFont="1" applyFill="1" applyBorder="1"/>
    <xf numFmtId="0" fontId="6" fillId="5" borderId="23" xfId="0" applyFont="1" applyFill="1" applyBorder="1"/>
    <xf numFmtId="0" fontId="0" fillId="5" borderId="24" xfId="0" applyFill="1" applyBorder="1"/>
    <xf numFmtId="0" fontId="0" fillId="5" borderId="25" xfId="0" applyFill="1" applyBorder="1"/>
    <xf numFmtId="0" fontId="0" fillId="0" borderId="36" xfId="0" applyBorder="1"/>
    <xf numFmtId="0" fontId="8" fillId="0" borderId="37" xfId="0" applyFont="1" applyBorder="1"/>
    <xf numFmtId="0" fontId="0" fillId="0" borderId="38" xfId="0" applyBorder="1"/>
    <xf numFmtId="0" fontId="0" fillId="0" borderId="39" xfId="0" applyBorder="1"/>
    <xf numFmtId="0" fontId="8" fillId="0" borderId="39" xfId="0" applyFont="1" applyBorder="1"/>
    <xf numFmtId="0" fontId="4" fillId="0" borderId="39" xfId="0" applyFont="1" applyBorder="1"/>
    <xf numFmtId="0" fontId="4" fillId="0" borderId="40" xfId="0" applyFont="1" applyBorder="1"/>
    <xf numFmtId="0" fontId="0" fillId="0" borderId="41" xfId="0" applyBorder="1"/>
    <xf numFmtId="0" fontId="4" fillId="0" borderId="41" xfId="0" applyFont="1" applyBorder="1"/>
    <xf numFmtId="0" fontId="0" fillId="0" borderId="42" xfId="0" applyBorder="1"/>
    <xf numFmtId="0" fontId="0" fillId="0" borderId="12" xfId="0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9" fillId="0" borderId="28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26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8" fillId="0" borderId="1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28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22" fillId="0" borderId="30" xfId="0" applyFont="1" applyBorder="1"/>
    <xf numFmtId="0" fontId="20" fillId="0" borderId="4" xfId="0" applyFont="1" applyBorder="1"/>
    <xf numFmtId="14" fontId="0" fillId="0" borderId="0" xfId="0" applyNumberFormat="1"/>
    <xf numFmtId="0" fontId="22" fillId="0" borderId="34" xfId="0" applyFont="1" applyBorder="1"/>
    <xf numFmtId="0" fontId="5" fillId="0" borderId="0" xfId="2" applyFont="1"/>
    <xf numFmtId="0" fontId="6" fillId="4" borderId="43" xfId="0" applyFont="1" applyFill="1" applyBorder="1"/>
    <xf numFmtId="0" fontId="0" fillId="4" borderId="33" xfId="0" applyFill="1" applyBorder="1"/>
    <xf numFmtId="0" fontId="22" fillId="0" borderId="44" xfId="0" applyFont="1" applyBorder="1"/>
    <xf numFmtId="0" fontId="8" fillId="0" borderId="45" xfId="0" applyFont="1" applyBorder="1"/>
    <xf numFmtId="0" fontId="23" fillId="0" borderId="31" xfId="0" applyFont="1" applyBorder="1"/>
    <xf numFmtId="0" fontId="0" fillId="0" borderId="30" xfId="0" applyBorder="1"/>
    <xf numFmtId="0" fontId="0" fillId="0" borderId="34" xfId="0" applyBorder="1"/>
    <xf numFmtId="0" fontId="4" fillId="0" borderId="44" xfId="0" applyFont="1" applyBorder="1"/>
    <xf numFmtId="0" fontId="22" fillId="0" borderId="35" xfId="0" applyFont="1" applyBorder="1"/>
    <xf numFmtId="0" fontId="4" fillId="0" borderId="46" xfId="0" applyFont="1" applyBorder="1"/>
    <xf numFmtId="0" fontId="8" fillId="0" borderId="47" xfId="0" applyFont="1" applyBorder="1"/>
    <xf numFmtId="0" fontId="22" fillId="0" borderId="48" xfId="0" applyFont="1" applyBorder="1"/>
    <xf numFmtId="0" fontId="8" fillId="0" borderId="49" xfId="0" applyFont="1" applyBorder="1"/>
    <xf numFmtId="0" fontId="22" fillId="0" borderId="50" xfId="0" applyFont="1" applyBorder="1"/>
    <xf numFmtId="0" fontId="22" fillId="0" borderId="47" xfId="0" applyFont="1" applyBorder="1"/>
    <xf numFmtId="0" fontId="4" fillId="0" borderId="51" xfId="0" applyFont="1" applyBorder="1"/>
    <xf numFmtId="0" fontId="22" fillId="0" borderId="52" xfId="0" applyFont="1" applyBorder="1"/>
    <xf numFmtId="0" fontId="4" fillId="0" borderId="49" xfId="0" applyFont="1" applyBorder="1"/>
    <xf numFmtId="0" fontId="23" fillId="0" borderId="53" xfId="0" applyFont="1" applyBorder="1"/>
    <xf numFmtId="0" fontId="0" fillId="0" borderId="47" xfId="0" applyBorder="1"/>
    <xf numFmtId="0" fontId="0" fillId="0" borderId="46" xfId="0" applyBorder="1"/>
    <xf numFmtId="0" fontId="4" fillId="0" borderId="50" xfId="0" applyFont="1" applyBorder="1"/>
    <xf numFmtId="0" fontId="4" fillId="0" borderId="53" xfId="0" applyFont="1" applyBorder="1"/>
    <xf numFmtId="0" fontId="22" fillId="0" borderId="54" xfId="0" applyFont="1" applyBorder="1"/>
  </cellXfs>
  <cellStyles count="3">
    <cellStyle name="Check Cell" xfId="1" builtinId="23"/>
    <cellStyle name="Normal" xfId="0" builtinId="0"/>
    <cellStyle name="Style 1" xfId="2" xr:uid="{B05AB478-4A86-A546-8F8B-3E589E508229}"/>
  </cellStyles>
  <dxfs count="5">
    <dxf>
      <font>
        <b/>
        <i val="0"/>
        <color rgb="FFFF0000"/>
      </font>
    </dxf>
    <dxf>
      <font>
        <color theme="0"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s, Thijs" id="{A781E0FB-037A-4074-A2AD-C62644597BA8}" userId="S::thijs.res@wur.nl::f3c8ead5-549c-4efb-aff5-b3d06c114cf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47B6C7-EC1B-43D5-8534-DC71A0C2A4A1}" name="Table2" displayName="Table2" ref="A4:I35" totalsRowShown="0">
  <autoFilter ref="A4:I35" xr:uid="{CC47B6C7-EC1B-43D5-8534-DC71A0C2A4A1}"/>
  <sortState xmlns:xlrd2="http://schemas.microsoft.com/office/spreadsheetml/2017/richdata2" ref="A5:I35">
    <sortCondition ref="A4:A35"/>
  </sortState>
  <tableColumns count="9">
    <tableColumn id="1" xr3:uid="{50E39425-7DA2-42C3-8384-32D4B106E5F6}" name="Regio's"/>
    <tableColumn id="2" xr3:uid="{9C655A92-0DA5-43E0-ABB7-27573D3268F5}" name="Perioden"/>
    <tableColumn id="3" xr3:uid="{CF27EC00-AB7C-41AB-A20E-855676BC07DA}" name="kilometer"/>
    <tableColumn id="4" xr3:uid="{3414186B-4C24-40C2-A6F9-077D32F71EB4}" name="kilometer2"/>
    <tableColumn id="5" xr3:uid="{A08355F3-4A8D-4E10-B7AD-C919E2895726}" name="kilometer3"/>
    <tableColumn id="6" xr3:uid="{C07154B5-6275-4D16-9426-33F13D1E50E2}" name="kilometer4"/>
    <tableColumn id="7" xr3:uid="{98325B34-9A8B-4FEC-B8EE-D5439CFF1FA3}" name="km"/>
    <tableColumn id="8" xr3:uid="{59746E0E-D02D-4028-AE26-B23A7CABACB5}" name="Perioden5"/>
    <tableColumn id="9" xr3:uid="{83B1EF40-C1B5-4E23-ABDF-D680EF1BC24F}" name="km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12613-BF24-4018-90B5-87541E33F415}" name="Table3" displayName="Table3" ref="A40:J71" totalsRowShown="0">
  <autoFilter ref="A40:J71" xr:uid="{A4412613-BF24-4018-90B5-87541E33F415}"/>
  <sortState xmlns:xlrd2="http://schemas.microsoft.com/office/spreadsheetml/2017/richdata2" ref="A41:J71">
    <sortCondition ref="A40:A71"/>
  </sortState>
  <tableColumns count="10">
    <tableColumn id="1" xr3:uid="{48B3A50D-C8D3-49E4-BA09-4F9099049CCD}" name="Regio's"/>
    <tableColumn id="2" xr3:uid="{B9B8F0CB-4839-472D-8150-78EF00947C12}" name="Perioden"/>
    <tableColumn id="3" xr3:uid="{3EFDF2F0-A729-44BC-88FC-2E02FBFEBC7E}" name="km"/>
    <tableColumn id="4" xr3:uid="{0E1B4ED4-7AA1-4EB1-9BE3-AC4DF94A66FD}" name="km2"/>
    <tableColumn id="5" xr3:uid="{10BD6A9D-E42B-43FD-873E-4DB62500C7DD}" name="km3"/>
    <tableColumn id="6" xr3:uid="{0B4F4E7C-0201-4095-8F9F-124426A72028}" name="km4"/>
    <tableColumn id="7" xr3:uid="{6DAB07BB-20AC-4A20-9A8A-FC5C00CEAA7D}" name="km5"/>
    <tableColumn id="8" xr3:uid="{ADB8DE77-5D16-483B-9881-A072CAC3BF87}" name="km6"/>
    <tableColumn id="9" xr3:uid="{B3BB638A-BB69-441F-BF82-9CD8DFD25F26}" name="km7"/>
    <tableColumn id="10" xr3:uid="{252F2E13-08EA-4DFC-99A3-E8AC3D6052DE}" name="km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2A4793-2759-4741-83BF-E5A6859AF2BB}" name="Table5" displayName="Table5" ref="A79:P92" totalsRowShown="0">
  <autoFilter ref="A79:P92" xr:uid="{882A4793-2759-4741-83BF-E5A6859AF2BB}"/>
  <tableColumns count="16">
    <tableColumn id="1" xr3:uid="{8F688FD1-0FFA-4E5C-8310-10BBB674A1EB}" name="Regio's"/>
    <tableColumn id="2" xr3:uid="{64A46406-C69A-43B4-B706-0EF7CB6CF2DE}" name="Perioden"/>
    <tableColumn id="3" xr3:uid="{DF46B46D-9D3E-421C-84A5-54B55C291A2C}" name="aantal"/>
    <tableColumn id="4" xr3:uid="{5ABAD5F5-ACBB-4558-BA10-DA27CFE1355D}" name="aantal2"/>
    <tableColumn id="5" xr3:uid="{80584480-1F76-484F-B7F5-7FFA4FA54C7A}" name="aantal3"/>
    <tableColumn id="6" xr3:uid="{69BE3A86-6EB8-44AE-BF67-86412E712D25}" name="1 000 m2"/>
    <tableColumn id="7" xr3:uid="{35F4F80A-9E8D-4E95-98E7-EA2105F51753}" name="1 000 m24"/>
    <tableColumn id="8" xr3:uid="{AADB3F83-3F59-465E-B480-088BDC8A1964}" name="1 000 m25"/>
    <tableColumn id="9" xr3:uid="{4EA78E8F-FCA3-4170-9219-DACDAC3DFD7E}" name="megawatt"/>
    <tableColumn id="10" xr3:uid="{3B03A1BF-A773-460C-8E57-B21A856E546A}" name="megawatt6"/>
    <tableColumn id="11" xr3:uid="{ECF8335E-434D-42B0-93EF-2D02D15B9011}" name="megawatt7"/>
    <tableColumn id="12" xr3:uid="{C089BB9D-9408-4150-9087-458EF438BE9B}" name="mln kWh"/>
    <tableColumn id="13" xr3:uid="{038052F6-1D31-49DD-BB4E-3389FDC90021}" name="mln kWh8"/>
    <tableColumn id="14" xr3:uid="{D4A862AA-BBF4-47A6-9BE1-3071B11F3D98}" name="%"/>
    <tableColumn id="15" xr3:uid="{7C387082-79F1-4CD1-B3CE-D4A0CAACC61C}" name="kWh per m2"/>
    <tableColumn id="16" xr3:uid="{4AEA0DB3-F65E-4627-B74E-40356C37B106}" name="uu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AC306C-6297-475E-83AD-1A408DEF7D33}" name="Table7" displayName="Table7" ref="A99:AR130" totalsRowShown="0">
  <autoFilter ref="A99:AR130" xr:uid="{D3AC306C-6297-475E-83AD-1A408DEF7D33}"/>
  <tableColumns count="44">
    <tableColumn id="1" xr3:uid="{CB41B249-9420-4668-B092-EFECFA9462AB}" name="Regio's"/>
    <tableColumn id="2" xr3:uid="{3DA7B31B-4F07-4BFA-814F-D6469C93A7CD}" name="Perioden"/>
    <tableColumn id="3" xr3:uid="{0C553F0A-BA7B-4341-A79F-656A986D2C07}" name="aantal"/>
    <tableColumn id="4" xr3:uid="{119AE9FD-9674-48AB-AC12-686D97F529E0}" name="aantal woningen per km²"/>
    <tableColumn id="5" xr3:uid="{04DCE785-DA11-48FD-B1BB-856A98BB990B}" name="mln euro"/>
    <tableColumn id="6" xr3:uid="{BC52C820-BBF7-4CE8-A528-2D32B4AAFF11}" name="mln euro2"/>
    <tableColumn id="7" xr3:uid="{03C6AF49-067E-4CEF-B26A-A1400A4BE5A4}" name="1 000 euro"/>
    <tableColumn id="8" xr3:uid="{54C72E2E-17C0-4FF7-94BA-EF91809A60DE}" name="aantal3"/>
    <tableColumn id="9" xr3:uid="{398B1746-4B1E-4A7B-A688-B5FC0692B2CA}" name="aantal4"/>
    <tableColumn id="10" xr3:uid="{C11A168C-2C73-48CD-A938-27E0B98F6341}" name="aantal5"/>
    <tableColumn id="11" xr3:uid="{23F404E6-BB2A-4005-8225-CA486316BFD5}" name="aantal6"/>
    <tableColumn id="12" xr3:uid="{53EB78D5-3DA1-4F24-AE14-B170DBAAC34A}" name="aantal7"/>
    <tableColumn id="13" xr3:uid="{2FAECCE6-2644-4437-9838-496DC54C2E72}" name="aantal8"/>
    <tableColumn id="14" xr3:uid="{33CDBFA1-5B99-45A5-A041-6C9EB50D2E97}" name="aantal9"/>
    <tableColumn id="15" xr3:uid="{7AD4F709-57C7-4553-AB76-DCB10C0594D8}" name="aantal10"/>
    <tableColumn id="16" xr3:uid="{CF72B8FE-3F50-4BBE-85CF-B7D2C3696913}" name="aantal11"/>
    <tableColumn id="17" xr3:uid="{719F0C96-DC13-40E5-AAA6-0DF5172A4550}" name="aantal12"/>
    <tableColumn id="18" xr3:uid="{FD5D1093-372F-4B82-AA56-F97462532ED3}" name="aantal13"/>
    <tableColumn id="19" xr3:uid="{084525CA-8034-4127-AB07-EF696CB1F2D6}" name="aantal14"/>
    <tableColumn id="20" xr3:uid="{D32E6592-E1CB-4983-B960-ABC53B3A96E6}" name="aantal15"/>
    <tableColumn id="21" xr3:uid="{81853CB0-2A17-4B51-9BE9-F0C40253B695}" name="aantal16"/>
    <tableColumn id="22" xr3:uid="{5C63422B-34C6-4C4F-B23A-67816E33B3C8}" name="aantal17"/>
    <tableColumn id="23" xr3:uid="{8740F364-90E0-466F-8AEF-E75B54111455}" name="aantal18"/>
    <tableColumn id="24" xr3:uid="{270D3BA0-0C13-4D23-AEB1-B9CF5429A93D}" name="aantal19"/>
    <tableColumn id="25" xr3:uid="{342548B8-889A-412A-B3EE-E618E49D538D}" name="aantal20"/>
    <tableColumn id="26" xr3:uid="{25785D2E-6498-453E-BE45-13573D8972AC}" name="are"/>
    <tableColumn id="27" xr3:uid="{8FD48563-BA16-4D65-966A-47DC00436D69}" name="%"/>
    <tableColumn id="28" xr3:uid="{B3DB5D35-AA77-4923-9B96-C1F6DD26A336}" name="%21"/>
    <tableColumn id="29" xr3:uid="{4B6DD756-6C21-49BB-9475-612EF6242287}" name="%22"/>
    <tableColumn id="30" xr3:uid="{BEAACF88-25AA-4E82-B8CB-3ABF889549CE}" name="%23"/>
    <tableColumn id="31" xr3:uid="{FCC06B39-5BC2-47CB-8C7E-5350440717F9}" name="%24"/>
    <tableColumn id="32" xr3:uid="{9B43B51A-9228-44C5-B2A2-92FC3991EFD0}" name="%25"/>
    <tableColumn id="33" xr3:uid="{F93220E5-CF32-4419-A589-3FD996BECBC9}" name="%26"/>
    <tableColumn id="34" xr3:uid="{F406D889-88A0-4CA4-B671-D6F82E49FB51}" name="kg/ha"/>
    <tableColumn id="35" xr3:uid="{B59E44BD-FEFF-46C5-A2BE-761E517D9FC3}" name="kg/ha27"/>
    <tableColumn id="36" xr3:uid="{DEE36D18-AE44-4EAB-AA20-E8674B6BE82C}" name="kg/ha28"/>
    <tableColumn id="37" xr3:uid="{BF9D5F4F-2186-41C9-B86A-CF5D562FF459}" name="mln kg"/>
    <tableColumn id="38" xr3:uid="{5A31E2F3-9F13-4778-A461-48939B8D57E4}" name="mln kg29"/>
    <tableColumn id="39" xr3:uid="{0101F5A8-F68B-4381-A271-4671B1C4E923}" name="ha"/>
    <tableColumn id="40" xr3:uid="{D7807A67-88CA-4BC7-B9C3-1F679A44DF25}" name="ha2"/>
    <tableColumn id="41" xr3:uid="{E3201BFA-8138-4EAF-AF64-9C434733A71E}" name="ha3"/>
    <tableColumn id="42" xr3:uid="{7C92AF01-4C77-4D69-8CF6-952B2913F779}" name="ha4"/>
    <tableColumn id="43" xr3:uid="{0FE488AB-731A-4D29-9C4F-9615A4C5696C}" name="ha5"/>
    <tableColumn id="44" xr3:uid="{0C861FF9-FAB9-4B3B-A456-B79DE7B41880}" name="ha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9168C4-B61C-4BC6-9CDA-ADBB0EA78F3E}" name="Table4" displayName="Table4" ref="A166:L197" totalsRowShown="0">
  <autoFilter ref="A166:L197" xr:uid="{2B9168C4-B61C-4BC6-9CDA-ADBB0EA78F3E}"/>
  <tableColumns count="12">
    <tableColumn id="1" xr3:uid="{DEE8B0F2-7B41-4DEB-8249-82E8711FAFB8}" name="Regio's"/>
    <tableColumn id="2" xr3:uid="{A49E0360-BC56-4710-ACBF-4F1E3B989649}" name="Perioden"/>
    <tableColumn id="3" xr3:uid="{2EE9068C-2CB1-4166-8548-CAB40F616086}" name="aantal"/>
    <tableColumn id="4" xr3:uid="{53A8A25A-A3BD-456C-8169-9EF993AF673A}" name="aantal2"/>
    <tableColumn id="5" xr3:uid="{21C9BDDD-9EFD-4725-A399-4565C96FA829}" name="aantal3"/>
    <tableColumn id="6" xr3:uid="{4AC62038-5AF9-49A9-A285-DC9EE6F4E01C}" name="aantal4"/>
    <tableColumn id="7" xr3:uid="{0B30ED43-C8B7-4AE1-9D0D-459520DB4312}" name="aantal5"/>
    <tableColumn id="8" xr3:uid="{EEDF2C39-1D71-4875-A56A-FADA1686D7CC}" name="aantal6"/>
    <tableColumn id="9" xr3:uid="{433E467D-0B92-4412-99D8-0CB36DA6BFF5}" name="aantal7"/>
    <tableColumn id="10" xr3:uid="{1F01C938-75FB-43E7-BD3C-69121F5627A9}" name="aantal8"/>
    <tableColumn id="11" xr3:uid="{5915FF5D-F96C-4610-9427-9F8AAF195024}" name="aantal9"/>
    <tableColumn id="12" xr3:uid="{0D757226-603E-4466-AC80-8FAF3E3F4283}" name="totaal relevant" dataDxfId="4">
      <calculatedColumnFormula>Table4[[#This Row],[aantal8]]+Table4[[#This Row],[aantal7]]+Table4[[#This Row],[aantal6]]+Table4[[#This Row],[aantal]]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06T08:15:30.95" personId="{A781E0FB-037A-4074-A2AD-C62644597BA8}" id="{7B5C88DF-F355-467B-B01E-BAD752E7D0FA}">
    <text>https://www.itx-bouwconsult.nl/informatie/kavelprijzen</text>
    <extLst>
      <x:ext xmlns:xltc2="http://schemas.microsoft.com/office/spreadsheetml/2020/threadedcomments2" uri="{F7C98A9C-CBB3-438F-8F68-D28B6AF4A901}">
        <xltc2:checksum>3167838489</xltc2:checksum>
        <xltc2:hyperlink startIndex="0" length="54" url="https://www.itx-bouwconsult.nl/informatie/kavelprijzen"/>
      </x:ext>
    </extLs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opLeftCell="S1" workbookViewId="0">
      <selection activeCell="G3" sqref="G3"/>
    </sheetView>
  </sheetViews>
  <sheetFormatPr defaultColWidth="8.88671875" defaultRowHeight="14.4" x14ac:dyDescent="0.3"/>
  <cols>
    <col min="1" max="1" width="18.33203125" bestFit="1" customWidth="1"/>
    <col min="2" max="2" width="13.33203125" bestFit="1" customWidth="1"/>
    <col min="3" max="3" width="9.44140625" bestFit="1" customWidth="1"/>
    <col min="4" max="4" width="11" bestFit="1" customWidth="1"/>
    <col min="5" max="5" width="11" customWidth="1"/>
    <col min="6" max="6" width="11.6640625" bestFit="1" customWidth="1"/>
    <col min="7" max="7" width="16.88671875" bestFit="1" customWidth="1"/>
    <col min="8" max="8" width="13" customWidth="1"/>
    <col min="9" max="9" width="13.6640625" bestFit="1" customWidth="1"/>
    <col min="10" max="10" width="13.6640625" customWidth="1"/>
    <col min="11" max="11" width="12.88671875" customWidth="1"/>
    <col min="12" max="12" width="15.88671875" bestFit="1" customWidth="1"/>
    <col min="13" max="13" width="12" customWidth="1"/>
    <col min="14" max="14" width="20.44140625" bestFit="1" customWidth="1"/>
    <col min="15" max="15" width="17.109375" bestFit="1" customWidth="1"/>
    <col min="16" max="17" width="17" bestFit="1" customWidth="1"/>
    <col min="18" max="18" width="15.109375" bestFit="1" customWidth="1"/>
    <col min="19" max="19" width="18.33203125" bestFit="1" customWidth="1"/>
    <col min="20" max="20" width="20.88671875" bestFit="1" customWidth="1"/>
    <col min="21" max="21" width="28.44140625" bestFit="1" customWidth="1"/>
    <col min="22" max="22" width="24" customWidth="1"/>
    <col min="23" max="23" width="19.88671875" bestFit="1" customWidth="1"/>
    <col min="24" max="24" width="27.44140625" bestFit="1" customWidth="1"/>
    <col min="25" max="25" width="21.33203125" bestFit="1" customWidth="1"/>
    <col min="26" max="26" width="21.88671875" bestFit="1" customWidth="1"/>
    <col min="27" max="27" width="12.33203125" bestFit="1" customWidth="1"/>
    <col min="28" max="28" width="16.88671875" bestFit="1" customWidth="1"/>
    <col min="29" max="29" width="20.109375" bestFit="1" customWidth="1"/>
    <col min="30" max="30" width="21.88671875" bestFit="1" customWidth="1"/>
    <col min="31" max="31" width="20.44140625" bestFit="1" customWidth="1"/>
    <col min="32" max="32" width="20.21875" bestFit="1" customWidth="1"/>
    <col min="33" max="33" width="21.77734375" bestFit="1" customWidth="1"/>
  </cols>
  <sheetData>
    <row r="1" spans="1:33" s="6" customFormat="1" x14ac:dyDescent="0.3">
      <c r="A1" s="110" t="s">
        <v>0</v>
      </c>
      <c r="B1" s="110" t="s">
        <v>1</v>
      </c>
      <c r="C1" s="110" t="s">
        <v>2</v>
      </c>
      <c r="D1" s="110" t="s">
        <v>3</v>
      </c>
      <c r="E1" s="110" t="s">
        <v>690</v>
      </c>
      <c r="F1" s="110" t="s">
        <v>4</v>
      </c>
      <c r="G1" s="110" t="s">
        <v>654</v>
      </c>
      <c r="H1" s="110" t="s">
        <v>656</v>
      </c>
      <c r="I1" s="110" t="s">
        <v>655</v>
      </c>
      <c r="J1" s="110" t="s">
        <v>657</v>
      </c>
      <c r="K1" s="110" t="s">
        <v>658</v>
      </c>
      <c r="L1" s="110" t="s">
        <v>659</v>
      </c>
      <c r="M1" s="110" t="s">
        <v>5</v>
      </c>
      <c r="N1" s="110" t="s">
        <v>6</v>
      </c>
      <c r="O1" s="110" t="s">
        <v>7</v>
      </c>
      <c r="P1" s="110" t="s">
        <v>8</v>
      </c>
      <c r="Q1" s="110" t="s">
        <v>9</v>
      </c>
      <c r="R1" s="110" t="s">
        <v>10</v>
      </c>
      <c r="S1" s="110" t="s">
        <v>11</v>
      </c>
      <c r="T1" s="110" t="s">
        <v>12</v>
      </c>
      <c r="U1" s="110" t="s">
        <v>13</v>
      </c>
      <c r="V1" s="110" t="s">
        <v>14</v>
      </c>
      <c r="W1" s="110" t="s">
        <v>15</v>
      </c>
      <c r="X1" s="110" t="s">
        <v>16</v>
      </c>
      <c r="Y1" s="110" t="s">
        <v>17</v>
      </c>
      <c r="Z1" s="110" t="s">
        <v>18</v>
      </c>
      <c r="AA1" s="110" t="s">
        <v>19</v>
      </c>
      <c r="AB1" s="110" t="s">
        <v>20</v>
      </c>
      <c r="AC1" s="110" t="s">
        <v>21</v>
      </c>
      <c r="AD1" s="110" t="s">
        <v>649</v>
      </c>
      <c r="AE1" s="110" t="s">
        <v>660</v>
      </c>
      <c r="AF1" s="110" t="s">
        <v>661</v>
      </c>
      <c r="AG1" s="110" t="s">
        <v>662</v>
      </c>
    </row>
    <row r="2" spans="1:33" x14ac:dyDescent="0.3">
      <c r="A2" s="35" t="s">
        <v>22</v>
      </c>
      <c r="B2" s="35" t="s">
        <v>23</v>
      </c>
      <c r="C2" s="35">
        <v>53.005603426555602</v>
      </c>
      <c r="D2" s="35">
        <v>6.7365967955655401</v>
      </c>
      <c r="E2" s="35">
        <v>276.08999999999997</v>
      </c>
      <c r="F2" s="35">
        <f>VLOOKUP(B2,land_price_2019!$A$1:$B$13,2,FALSE)</f>
        <v>170</v>
      </c>
      <c r="G2" s="35"/>
      <c r="H2" s="35"/>
      <c r="I2" s="35"/>
      <c r="J2" s="35"/>
      <c r="K2" s="35"/>
      <c r="L2" s="35"/>
      <c r="M2" s="35"/>
      <c r="N2" s="35"/>
      <c r="O2" s="35">
        <f>VLOOKUP(B2,net_capacity!$A$2:$B$13,2,FALSE)</f>
        <v>0.75</v>
      </c>
      <c r="P2" s="35">
        <v>553</v>
      </c>
      <c r="Q2" s="35">
        <v>57</v>
      </c>
      <c r="R2" s="35">
        <v>26</v>
      </c>
      <c r="S2" s="35">
        <v>1.6</v>
      </c>
      <c r="T2" s="35">
        <v>12.5</v>
      </c>
      <c r="U2" s="35">
        <v>2.5</v>
      </c>
      <c r="V2" s="35">
        <v>11.1</v>
      </c>
      <c r="W2" s="35">
        <v>1.2</v>
      </c>
      <c r="X2" s="35">
        <v>1.2</v>
      </c>
      <c r="Y2" s="35">
        <v>11.3</v>
      </c>
      <c r="Z2" s="35">
        <v>2.1</v>
      </c>
      <c r="AA2" s="35">
        <v>25489</v>
      </c>
      <c r="AB2" s="35">
        <v>41</v>
      </c>
      <c r="AC2" s="35">
        <v>108</v>
      </c>
      <c r="AD2" s="35">
        <v>240</v>
      </c>
      <c r="AE2" s="35">
        <v>230</v>
      </c>
      <c r="AF2" s="35">
        <v>190</v>
      </c>
      <c r="AG2" s="35">
        <v>450</v>
      </c>
    </row>
    <row r="3" spans="1:33" x14ac:dyDescent="0.3">
      <c r="A3" s="35" t="s">
        <v>24</v>
      </c>
      <c r="B3" s="35" t="s">
        <v>25</v>
      </c>
      <c r="C3" s="35">
        <v>51.769758909331202</v>
      </c>
      <c r="D3" s="35">
        <v>4.94237958006015</v>
      </c>
      <c r="E3" s="35">
        <v>200.63</v>
      </c>
      <c r="F3" s="35">
        <f>VLOOKUP(B3,land_price_2019!$A$1:$B$13,2,FALSE)</f>
        <v>320</v>
      </c>
      <c r="G3" s="35"/>
      <c r="H3" s="35"/>
      <c r="I3" s="35"/>
      <c r="J3" s="35"/>
      <c r="K3" s="35"/>
      <c r="L3" s="35"/>
      <c r="M3" s="35"/>
      <c r="N3" s="35"/>
      <c r="O3" s="35">
        <f>VLOOKUP(B3,net_capacity!$A$2:$B$13,2,FALSE)</f>
        <v>0.6</v>
      </c>
      <c r="P3" s="35">
        <v>637</v>
      </c>
      <c r="Q3" s="35">
        <v>36</v>
      </c>
      <c r="R3" s="35">
        <v>19</v>
      </c>
      <c r="S3" s="35">
        <v>2</v>
      </c>
      <c r="T3" s="35">
        <v>12.9</v>
      </c>
      <c r="U3" s="35">
        <v>1</v>
      </c>
      <c r="V3" s="35">
        <v>12.3</v>
      </c>
      <c r="W3" s="35">
        <v>0.8</v>
      </c>
      <c r="X3" s="35">
        <v>0.7</v>
      </c>
      <c r="Y3" s="35">
        <v>6.6</v>
      </c>
      <c r="Z3" s="35">
        <v>1</v>
      </c>
      <c r="AA3" s="35">
        <v>56680.5</v>
      </c>
      <c r="AB3" s="35">
        <v>114</v>
      </c>
      <c r="AC3" s="35">
        <v>145</v>
      </c>
      <c r="AD3" s="35">
        <v>390</v>
      </c>
      <c r="AE3" s="35">
        <v>460</v>
      </c>
      <c r="AF3" s="35">
        <v>480</v>
      </c>
      <c r="AG3" s="35">
        <v>500</v>
      </c>
    </row>
    <row r="4" spans="1:33" x14ac:dyDescent="0.3">
      <c r="A4" s="35" t="s">
        <v>26</v>
      </c>
      <c r="B4" s="35" t="s">
        <v>27</v>
      </c>
      <c r="C4" s="35">
        <v>52.106374181269899</v>
      </c>
      <c r="D4" s="35">
        <v>6.5113202458979798</v>
      </c>
      <c r="E4" s="35">
        <v>258.06</v>
      </c>
      <c r="F4" s="35">
        <f>VLOOKUP(B4,land_price_2019!$A$1:$B$13,2,FALSE)</f>
        <v>318</v>
      </c>
      <c r="G4" s="35"/>
      <c r="H4" s="35"/>
      <c r="I4" s="35"/>
      <c r="J4" s="35"/>
      <c r="K4" s="35"/>
      <c r="L4" s="35"/>
      <c r="M4" s="35"/>
      <c r="N4" s="35"/>
      <c r="O4" s="35">
        <f>VLOOKUP(B4,net_capacity!$A$2:$B$13,2,FALSE)</f>
        <v>0.5</v>
      </c>
      <c r="P4" s="35">
        <v>913</v>
      </c>
      <c r="Q4" s="35">
        <v>89</v>
      </c>
      <c r="R4" s="35">
        <v>11</v>
      </c>
      <c r="S4" s="35">
        <v>1.3</v>
      </c>
      <c r="T4" s="35">
        <v>9.4</v>
      </c>
      <c r="U4" s="35">
        <v>1.6</v>
      </c>
      <c r="V4" s="35">
        <v>18.8</v>
      </c>
      <c r="W4" s="35">
        <v>1.1000000000000001</v>
      </c>
      <c r="X4" s="35">
        <v>0.9</v>
      </c>
      <c r="Y4" s="35">
        <v>9.6999999999999993</v>
      </c>
      <c r="Z4" s="35">
        <v>1.5</v>
      </c>
      <c r="AA4" s="35">
        <v>43848</v>
      </c>
      <c r="AB4" s="35">
        <v>76</v>
      </c>
      <c r="AC4" s="35">
        <v>363</v>
      </c>
      <c r="AD4" s="35">
        <v>310</v>
      </c>
      <c r="AE4" s="35">
        <v>490</v>
      </c>
      <c r="AF4" s="35">
        <v>490</v>
      </c>
      <c r="AG4" s="35">
        <v>580</v>
      </c>
    </row>
    <row r="5" spans="1:33" x14ac:dyDescent="0.3">
      <c r="A5" s="35" t="s">
        <v>28</v>
      </c>
      <c r="B5" s="35" t="s">
        <v>23</v>
      </c>
      <c r="C5" s="35">
        <v>52.907919883373502</v>
      </c>
      <c r="D5" s="35">
        <v>6.8747168911758401</v>
      </c>
      <c r="E5" s="35">
        <v>274.52999999999997</v>
      </c>
      <c r="F5" s="35">
        <f>VLOOKUP(B5,land_price_2019!$A$1:$B$13,2,FALSE)</f>
        <v>170</v>
      </c>
      <c r="G5" s="35"/>
      <c r="H5" s="35"/>
      <c r="I5" s="35"/>
      <c r="J5" s="35"/>
      <c r="K5" s="35"/>
      <c r="L5" s="35"/>
      <c r="M5" s="35"/>
      <c r="N5" s="35"/>
      <c r="O5" s="35">
        <f>VLOOKUP(B5,net_capacity!$A$2:$B$13,2,FALSE)</f>
        <v>0.75</v>
      </c>
      <c r="P5" s="35">
        <v>584</v>
      </c>
      <c r="Q5" s="35">
        <v>63</v>
      </c>
      <c r="R5" s="35">
        <v>0</v>
      </c>
      <c r="S5" s="35">
        <v>2</v>
      </c>
      <c r="T5" s="35">
        <v>15.4</v>
      </c>
      <c r="U5" s="35">
        <v>1.9</v>
      </c>
      <c r="V5" s="35">
        <v>11.6</v>
      </c>
      <c r="W5" s="35">
        <v>1.4</v>
      </c>
      <c r="X5" s="35">
        <v>1.4</v>
      </c>
      <c r="Y5" s="35">
        <v>10</v>
      </c>
      <c r="Z5" s="35">
        <v>1.9</v>
      </c>
      <c r="AA5" s="35">
        <v>25639.5</v>
      </c>
      <c r="AB5" s="35">
        <v>41</v>
      </c>
      <c r="AC5" s="35">
        <v>97</v>
      </c>
      <c r="AD5" s="35">
        <v>250</v>
      </c>
      <c r="AE5" s="35">
        <v>330</v>
      </c>
      <c r="AF5" s="35">
        <v>310</v>
      </c>
      <c r="AG5" s="35">
        <v>390</v>
      </c>
    </row>
    <row r="6" spans="1:33" x14ac:dyDescent="0.3">
      <c r="A6" s="35" t="s">
        <v>29</v>
      </c>
      <c r="B6" s="35" t="s">
        <v>27</v>
      </c>
      <c r="C6" s="35">
        <v>52.040495988566398</v>
      </c>
      <c r="D6" s="35">
        <v>6.2933635975934097</v>
      </c>
      <c r="E6" s="35">
        <v>283.5</v>
      </c>
      <c r="F6" s="35">
        <f>VLOOKUP(B6,land_price_2019!$A$1:$B$13,2,FALSE)</f>
        <v>318</v>
      </c>
      <c r="G6" s="35"/>
      <c r="H6" s="35"/>
      <c r="I6" s="35"/>
      <c r="J6" s="35"/>
      <c r="K6" s="35"/>
      <c r="L6" s="35"/>
      <c r="M6" s="35"/>
      <c r="N6" s="35"/>
      <c r="O6" s="35">
        <f>VLOOKUP(B6,net_capacity!$A$2:$B$13,2,FALSE)</f>
        <v>0.5</v>
      </c>
      <c r="P6" s="35">
        <v>864</v>
      </c>
      <c r="Q6" s="35">
        <v>83</v>
      </c>
      <c r="R6" s="35">
        <v>0</v>
      </c>
      <c r="S6" s="35">
        <v>1.1000000000000001</v>
      </c>
      <c r="T6" s="35">
        <v>6.2</v>
      </c>
      <c r="U6" s="35">
        <v>1.8</v>
      </c>
      <c r="V6" s="35">
        <v>8.3000000000000007</v>
      </c>
      <c r="W6" s="35">
        <v>1.1000000000000001</v>
      </c>
      <c r="X6" s="35">
        <v>1.2</v>
      </c>
      <c r="Y6" s="35">
        <v>7.8</v>
      </c>
      <c r="Z6" s="35">
        <v>1.7</v>
      </c>
      <c r="AA6" s="35">
        <v>36082</v>
      </c>
      <c r="AB6" s="35">
        <v>58</v>
      </c>
      <c r="AC6" s="35">
        <v>259</v>
      </c>
      <c r="AD6" s="35">
        <v>230</v>
      </c>
      <c r="AE6" s="35">
        <v>340</v>
      </c>
      <c r="AF6" s="35">
        <v>370</v>
      </c>
      <c r="AG6" s="35">
        <v>430</v>
      </c>
    </row>
    <row r="7" spans="1:33" x14ac:dyDescent="0.3">
      <c r="A7" s="35" t="s">
        <v>30</v>
      </c>
      <c r="B7" s="35" t="s">
        <v>31</v>
      </c>
      <c r="C7" s="35">
        <v>52.506881999999997</v>
      </c>
      <c r="D7" s="35">
        <v>6.2608899999999998</v>
      </c>
      <c r="E7" s="35">
        <v>165.07</v>
      </c>
      <c r="F7" s="35">
        <f>VLOOKUP(B7,land_price_2019!$A$1:$B$13,2,FALSE)</f>
        <v>264</v>
      </c>
      <c r="G7" s="35"/>
      <c r="H7" s="35"/>
      <c r="I7" s="35"/>
      <c r="J7" s="35"/>
      <c r="K7" s="35"/>
      <c r="L7" s="35"/>
      <c r="M7" s="35"/>
      <c r="N7" s="35"/>
      <c r="O7" s="35">
        <f>VLOOKUP(B7,net_capacity!$A$2:$B$13,2,FALSE)</f>
        <v>0.9</v>
      </c>
      <c r="P7" s="35">
        <v>523</v>
      </c>
      <c r="Q7" s="35">
        <v>62</v>
      </c>
      <c r="R7" s="35">
        <v>3</v>
      </c>
      <c r="S7" s="35">
        <v>1.2</v>
      </c>
      <c r="T7" s="35">
        <v>6.5</v>
      </c>
      <c r="U7" s="35">
        <v>2.1</v>
      </c>
      <c r="V7" s="35">
        <v>14.1</v>
      </c>
      <c r="W7" s="35">
        <v>1.1000000000000001</v>
      </c>
      <c r="X7" s="35">
        <v>1</v>
      </c>
      <c r="Y7" s="35">
        <v>11.2</v>
      </c>
      <c r="Z7" s="35">
        <v>1.6</v>
      </c>
      <c r="AA7" s="35">
        <v>29031.5</v>
      </c>
      <c r="AB7" s="35">
        <v>74</v>
      </c>
      <c r="AC7" s="35">
        <v>363</v>
      </c>
      <c r="AD7" s="35">
        <v>190</v>
      </c>
      <c r="AE7" s="35">
        <v>230</v>
      </c>
      <c r="AF7" s="35">
        <v>230</v>
      </c>
      <c r="AG7" s="35">
        <v>280</v>
      </c>
    </row>
    <row r="8" spans="1:33" x14ac:dyDescent="0.3">
      <c r="A8" s="35" t="s">
        <v>32</v>
      </c>
      <c r="B8" s="35" t="s">
        <v>33</v>
      </c>
      <c r="C8" s="35">
        <v>52.909433070121999</v>
      </c>
      <c r="D8" s="35">
        <v>5.7388176642726396</v>
      </c>
      <c r="E8" s="35">
        <v>351.29</v>
      </c>
      <c r="F8" s="35">
        <f>VLOOKUP(B8,land_price_2019!$A$1:$B$13,2,FALSE)</f>
        <v>192</v>
      </c>
      <c r="G8" s="35"/>
      <c r="H8" s="35"/>
      <c r="I8" s="35"/>
      <c r="J8" s="35"/>
      <c r="K8" s="35"/>
      <c r="L8" s="35"/>
      <c r="M8" s="35"/>
      <c r="N8" s="35"/>
      <c r="O8" s="35">
        <f>VLOOKUP(B8,net_capacity!$A$2:$B$13,2,FALSE)</f>
        <v>1</v>
      </c>
      <c r="P8" s="35">
        <v>749</v>
      </c>
      <c r="Q8" s="35">
        <v>71</v>
      </c>
      <c r="R8" s="35">
        <v>47</v>
      </c>
      <c r="S8" s="35">
        <v>1.8</v>
      </c>
      <c r="T8" s="35">
        <v>13.9</v>
      </c>
      <c r="U8" s="35">
        <v>1.9</v>
      </c>
      <c r="V8" s="35">
        <v>16.100000000000001</v>
      </c>
      <c r="W8" s="35">
        <v>1.1000000000000001</v>
      </c>
      <c r="X8" s="35">
        <v>0.9</v>
      </c>
      <c r="Y8" s="35">
        <v>13.9</v>
      </c>
      <c r="Z8" s="35">
        <v>1.5</v>
      </c>
      <c r="AA8" s="35">
        <v>51687.5</v>
      </c>
      <c r="AB8" s="35">
        <v>67</v>
      </c>
      <c r="AC8" s="35">
        <v>267</v>
      </c>
      <c r="AD8" s="35">
        <v>180</v>
      </c>
      <c r="AE8" s="35">
        <v>200</v>
      </c>
      <c r="AF8" s="35">
        <v>200</v>
      </c>
      <c r="AG8" s="35">
        <v>270</v>
      </c>
    </row>
    <row r="9" spans="1:33" x14ac:dyDescent="0.3">
      <c r="A9" s="35" t="s">
        <v>34</v>
      </c>
      <c r="B9" s="35" t="s">
        <v>23</v>
      </c>
      <c r="C9" s="35">
        <v>52.657657735666</v>
      </c>
      <c r="D9" s="35">
        <v>6.4286887793163903</v>
      </c>
      <c r="E9" s="35">
        <v>224.55</v>
      </c>
      <c r="F9" s="35">
        <f>VLOOKUP(B9,land_price_2019!$A$1:$B$13,2,FALSE)</f>
        <v>170</v>
      </c>
      <c r="G9" s="35"/>
      <c r="H9" s="35"/>
      <c r="I9" s="35"/>
      <c r="J9" s="35"/>
      <c r="K9" s="35"/>
      <c r="L9" s="35"/>
      <c r="M9" s="35"/>
      <c r="N9" s="35"/>
      <c r="O9" s="35">
        <f>VLOOKUP(B9,net_capacity!$A$2:$B$13,2,FALSE)</f>
        <v>0.75</v>
      </c>
      <c r="P9" s="35">
        <v>516</v>
      </c>
      <c r="Q9" s="35">
        <v>12</v>
      </c>
      <c r="R9" s="35">
        <v>24</v>
      </c>
      <c r="S9" s="35">
        <v>2.5</v>
      </c>
      <c r="T9" s="35">
        <v>9.6</v>
      </c>
      <c r="U9" s="35">
        <v>2</v>
      </c>
      <c r="V9" s="35">
        <v>8.4</v>
      </c>
      <c r="W9" s="35">
        <v>1.2</v>
      </c>
      <c r="X9" s="35">
        <v>1.2</v>
      </c>
      <c r="Y9" s="35">
        <v>8.9</v>
      </c>
      <c r="Z9" s="35">
        <v>1.7</v>
      </c>
      <c r="AA9" s="35">
        <v>24442.5</v>
      </c>
      <c r="AB9" s="35">
        <v>47</v>
      </c>
      <c r="AC9" s="35">
        <v>281</v>
      </c>
      <c r="AD9" s="35">
        <v>460</v>
      </c>
      <c r="AE9" s="35">
        <v>350</v>
      </c>
      <c r="AF9" s="35">
        <v>330</v>
      </c>
      <c r="AG9" s="35">
        <v>540</v>
      </c>
    </row>
    <row r="10" spans="1:33" x14ac:dyDescent="0.3">
      <c r="A10" s="35" t="s">
        <v>35</v>
      </c>
      <c r="B10" s="35" t="s">
        <v>31</v>
      </c>
      <c r="C10" s="35">
        <v>52.374828000000001</v>
      </c>
      <c r="D10" s="35">
        <v>7.0050299999999996</v>
      </c>
      <c r="E10" s="35">
        <v>175.71</v>
      </c>
      <c r="F10" s="35">
        <f>VLOOKUP(B10,land_price_2019!$A$1:$B$13,2,FALSE)</f>
        <v>264</v>
      </c>
      <c r="G10" s="35"/>
      <c r="H10" s="35"/>
      <c r="I10" s="35"/>
      <c r="J10" s="35"/>
      <c r="K10" s="35"/>
      <c r="L10" s="35"/>
      <c r="M10" s="35"/>
      <c r="N10" s="35"/>
      <c r="O10" s="35">
        <f>VLOOKUP(B10,net_capacity!$A$2:$B$13,2,FALSE)</f>
        <v>0.9</v>
      </c>
      <c r="P10" s="35">
        <v>585</v>
      </c>
      <c r="Q10" s="35">
        <v>45</v>
      </c>
      <c r="R10" s="35">
        <v>6</v>
      </c>
      <c r="S10" s="35">
        <v>1.1000000000000001</v>
      </c>
      <c r="T10" s="35">
        <v>10.1</v>
      </c>
      <c r="U10" s="35">
        <v>2.1</v>
      </c>
      <c r="V10" s="35">
        <v>19</v>
      </c>
      <c r="W10" s="35">
        <v>1</v>
      </c>
      <c r="X10" s="35">
        <v>0.9</v>
      </c>
      <c r="Y10" s="35">
        <v>9.9</v>
      </c>
      <c r="Z10" s="35">
        <v>1.9</v>
      </c>
      <c r="AA10" s="35">
        <v>26600</v>
      </c>
      <c r="AB10" s="35">
        <v>63</v>
      </c>
      <c r="AC10" s="35">
        <v>358</v>
      </c>
      <c r="AD10" s="35">
        <v>330</v>
      </c>
      <c r="AE10" s="35">
        <v>400</v>
      </c>
      <c r="AF10" s="35">
        <v>440</v>
      </c>
      <c r="AG10" s="35">
        <v>660</v>
      </c>
    </row>
    <row r="11" spans="1:33" x14ac:dyDescent="0.3">
      <c r="A11" s="35" t="s">
        <v>36</v>
      </c>
      <c r="B11" s="35" t="s">
        <v>37</v>
      </c>
      <c r="C11" s="35">
        <v>51.745942754376003</v>
      </c>
      <c r="D11" s="35">
        <v>4.1145811694341399</v>
      </c>
      <c r="E11" s="35">
        <v>260.48</v>
      </c>
      <c r="F11" s="35">
        <f>VLOOKUP(B11,land_price_2019!$A$1:$B$13,2,FALSE)</f>
        <v>447</v>
      </c>
      <c r="G11" s="35"/>
      <c r="H11" s="35"/>
      <c r="I11" s="35"/>
      <c r="J11" s="35"/>
      <c r="K11" s="35"/>
      <c r="L11" s="35"/>
      <c r="M11" s="35"/>
      <c r="N11" s="35"/>
      <c r="O11" s="35">
        <f>VLOOKUP(B11,net_capacity!$A$2:$B$13,2,FALSE)</f>
        <v>0.9</v>
      </c>
      <c r="P11" s="35">
        <v>748</v>
      </c>
      <c r="Q11" s="35">
        <v>50</v>
      </c>
      <c r="R11" s="35">
        <v>69</v>
      </c>
      <c r="S11" s="35">
        <v>1.6</v>
      </c>
      <c r="T11" s="35">
        <v>37.4</v>
      </c>
      <c r="U11" s="35">
        <v>1.3</v>
      </c>
      <c r="V11" s="35">
        <v>9</v>
      </c>
      <c r="W11" s="35">
        <v>0.7</v>
      </c>
      <c r="X11" s="35">
        <v>0.7</v>
      </c>
      <c r="Y11" s="35">
        <v>8.1</v>
      </c>
      <c r="Z11" s="35">
        <v>1.1000000000000001</v>
      </c>
      <c r="AA11" s="35">
        <v>50820</v>
      </c>
      <c r="AB11" s="35">
        <v>85</v>
      </c>
      <c r="AC11" s="35">
        <v>60</v>
      </c>
      <c r="AD11" s="35">
        <v>260</v>
      </c>
      <c r="AE11" s="35">
        <v>310</v>
      </c>
      <c r="AF11" s="35">
        <v>300</v>
      </c>
      <c r="AG11" s="35">
        <v>360</v>
      </c>
    </row>
    <row r="12" spans="1:33" x14ac:dyDescent="0.3">
      <c r="A12" s="35" t="s">
        <v>38</v>
      </c>
      <c r="B12" s="35" t="s">
        <v>39</v>
      </c>
      <c r="C12" s="35">
        <v>53.375349785049799</v>
      </c>
      <c r="D12" s="35">
        <v>6.5160661296798299</v>
      </c>
      <c r="E12" s="35">
        <v>482.75</v>
      </c>
      <c r="F12" s="35">
        <f>VLOOKUP(B12,land_price_2019!$A$1:$B$13,2,FALSE)</f>
        <v>138</v>
      </c>
      <c r="G12" s="35"/>
      <c r="H12" s="35"/>
      <c r="I12" s="35"/>
      <c r="J12" s="35"/>
      <c r="K12" s="35"/>
      <c r="L12" s="35"/>
      <c r="M12" s="35"/>
      <c r="N12" s="35"/>
      <c r="O12" s="35">
        <f>VLOOKUP(B12,net_capacity!$A$2:$B$13,2,FALSE)</f>
        <v>1</v>
      </c>
      <c r="P12" s="35">
        <v>855</v>
      </c>
      <c r="Q12" s="35">
        <v>112</v>
      </c>
      <c r="R12" s="35">
        <v>2</v>
      </c>
      <c r="S12" s="35">
        <v>0.9</v>
      </c>
      <c r="T12" s="35">
        <v>3.4</v>
      </c>
      <c r="U12" s="35">
        <v>1.3</v>
      </c>
      <c r="V12" s="35">
        <v>20</v>
      </c>
      <c r="W12" s="35">
        <v>0.9</v>
      </c>
      <c r="X12" s="35">
        <v>0.9</v>
      </c>
      <c r="Y12" s="35">
        <v>9.5</v>
      </c>
      <c r="Z12" s="35">
        <v>1.5</v>
      </c>
      <c r="AA12" s="35">
        <v>47928</v>
      </c>
      <c r="AB12" s="35">
        <v>48</v>
      </c>
      <c r="AC12" s="35">
        <v>118</v>
      </c>
      <c r="AD12" s="35">
        <v>390</v>
      </c>
      <c r="AE12" s="35">
        <v>480</v>
      </c>
      <c r="AF12" s="35">
        <v>440</v>
      </c>
      <c r="AG12" s="35">
        <v>910</v>
      </c>
    </row>
    <row r="13" spans="1:33" x14ac:dyDescent="0.3">
      <c r="A13" s="35" t="s">
        <v>40</v>
      </c>
      <c r="B13" s="35" t="s">
        <v>31</v>
      </c>
      <c r="C13" s="35">
        <v>52.232079497005103</v>
      </c>
      <c r="D13" s="35">
        <v>6.5857258214749503</v>
      </c>
      <c r="E13" s="35">
        <v>212.56</v>
      </c>
      <c r="F13" s="35">
        <f>VLOOKUP(B13,land_price_2019!$A$1:$B$13,2,FALSE)</f>
        <v>264</v>
      </c>
      <c r="G13" s="35"/>
      <c r="H13" s="35"/>
      <c r="I13" s="35"/>
      <c r="J13" s="35"/>
      <c r="K13" s="35"/>
      <c r="L13" s="35"/>
      <c r="M13" s="35"/>
      <c r="N13" s="35"/>
      <c r="O13" s="35">
        <f>VLOOKUP(B13,net_capacity!$A$2:$B$13,2,FALSE)</f>
        <v>0.9</v>
      </c>
      <c r="P13" s="35">
        <v>670</v>
      </c>
      <c r="Q13" s="35">
        <v>87</v>
      </c>
      <c r="R13" s="35">
        <v>1</v>
      </c>
      <c r="S13" s="35">
        <v>1.1000000000000001</v>
      </c>
      <c r="T13" s="35">
        <v>3.2</v>
      </c>
      <c r="U13" s="35">
        <v>1.7</v>
      </c>
      <c r="V13" s="35">
        <v>12.9</v>
      </c>
      <c r="W13" s="35">
        <v>0.9</v>
      </c>
      <c r="X13" s="35">
        <v>0.9</v>
      </c>
      <c r="Y13" s="35">
        <v>9.8000000000000007</v>
      </c>
      <c r="Z13" s="35">
        <v>1.3</v>
      </c>
      <c r="AA13" s="35">
        <v>35048</v>
      </c>
      <c r="AB13" s="35">
        <v>72</v>
      </c>
      <c r="AC13" s="35">
        <v>442</v>
      </c>
      <c r="AD13" s="35">
        <v>370</v>
      </c>
      <c r="AE13" s="35">
        <v>570</v>
      </c>
      <c r="AF13" s="35">
        <v>620</v>
      </c>
      <c r="AG13" s="35">
        <v>540</v>
      </c>
    </row>
    <row r="14" spans="1:33" x14ac:dyDescent="0.3">
      <c r="A14" s="35" t="s">
        <v>41</v>
      </c>
      <c r="B14" s="35" t="s">
        <v>42</v>
      </c>
      <c r="C14" s="35">
        <v>52.827192938789203</v>
      </c>
      <c r="D14" s="35">
        <v>4.96527181274576</v>
      </c>
      <c r="E14" s="35">
        <v>357.34</v>
      </c>
      <c r="F14" s="35">
        <f>VLOOKUP(B14,land_price_2019!$A$1:$B$13,2,FALSE)</f>
        <v>466</v>
      </c>
      <c r="G14" s="35"/>
      <c r="H14" s="35"/>
      <c r="I14" s="35"/>
      <c r="J14" s="35"/>
      <c r="K14" s="35"/>
      <c r="L14" s="35"/>
      <c r="M14" s="35"/>
      <c r="N14" s="35"/>
      <c r="O14" s="35">
        <f>VLOOKUP(B14,net_capacity!$A$2:$B$13,2,FALSE)</f>
        <v>0.25</v>
      </c>
      <c r="P14" s="35">
        <v>733</v>
      </c>
      <c r="Q14" s="35">
        <v>78</v>
      </c>
      <c r="R14" s="35">
        <v>67</v>
      </c>
      <c r="S14" s="35">
        <v>1.5</v>
      </c>
      <c r="T14" s="35">
        <v>10.199999999999999</v>
      </c>
      <c r="U14" s="35">
        <v>1.9</v>
      </c>
      <c r="V14" s="35">
        <v>20.2</v>
      </c>
      <c r="W14" s="35">
        <v>1.1000000000000001</v>
      </c>
      <c r="X14" s="35">
        <v>1.1000000000000001</v>
      </c>
      <c r="Y14" s="35">
        <v>8.6999999999999993</v>
      </c>
      <c r="Z14" s="35">
        <v>1.5</v>
      </c>
      <c r="AA14" s="35">
        <v>48680.5</v>
      </c>
      <c r="AB14" s="35">
        <v>59</v>
      </c>
      <c r="AC14" s="35">
        <v>97</v>
      </c>
      <c r="AD14" s="35">
        <v>470</v>
      </c>
      <c r="AE14" s="35">
        <v>370</v>
      </c>
      <c r="AF14" s="35">
        <v>450</v>
      </c>
      <c r="AG14" s="35">
        <v>440</v>
      </c>
    </row>
    <row r="15" spans="1:33" x14ac:dyDescent="0.3">
      <c r="A15" s="35" t="s">
        <v>43</v>
      </c>
      <c r="B15" s="35" t="s">
        <v>44</v>
      </c>
      <c r="C15" s="35">
        <v>51.4428959722838</v>
      </c>
      <c r="D15" s="35">
        <v>6.0473023305012203</v>
      </c>
      <c r="E15" s="35">
        <v>188.73</v>
      </c>
      <c r="F15" s="35">
        <f>VLOOKUP(B15,land_price_2019!$A$1:$B$13,2,FALSE)</f>
        <v>197</v>
      </c>
      <c r="G15" s="35"/>
      <c r="H15" s="35"/>
      <c r="I15" s="35"/>
      <c r="J15" s="35"/>
      <c r="K15" s="35"/>
      <c r="L15" s="35"/>
      <c r="M15" s="35"/>
      <c r="N15" s="35"/>
      <c r="O15" s="35">
        <f>VLOOKUP(B15,net_capacity!$A$2:$B$13,2,FALSE)</f>
        <v>0.25</v>
      </c>
      <c r="P15" s="35">
        <v>669</v>
      </c>
      <c r="Q15" s="35">
        <v>26</v>
      </c>
      <c r="R15" s="35">
        <v>14</v>
      </c>
      <c r="S15" s="35">
        <v>1.5</v>
      </c>
      <c r="T15" s="35">
        <v>5.0999999999999996</v>
      </c>
      <c r="U15" s="35">
        <v>1.5</v>
      </c>
      <c r="V15" s="35">
        <v>12.2</v>
      </c>
      <c r="W15" s="35">
        <v>0.8</v>
      </c>
      <c r="X15" s="35">
        <v>0.8</v>
      </c>
      <c r="Y15" s="35">
        <v>5</v>
      </c>
      <c r="Z15" s="35">
        <v>1.4</v>
      </c>
      <c r="AA15" s="35">
        <v>42763</v>
      </c>
      <c r="AB15" s="35">
        <v>96</v>
      </c>
      <c r="AC15" s="35">
        <v>307</v>
      </c>
      <c r="AD15" s="35">
        <v>180</v>
      </c>
      <c r="AE15" s="35">
        <v>280</v>
      </c>
      <c r="AF15" s="35">
        <v>280</v>
      </c>
      <c r="AG15" s="35">
        <v>460</v>
      </c>
    </row>
    <row r="16" spans="1:33" x14ac:dyDescent="0.3">
      <c r="A16" s="35" t="s">
        <v>45</v>
      </c>
      <c r="B16" s="35" t="s">
        <v>46</v>
      </c>
      <c r="C16" s="35">
        <v>51.280269979582897</v>
      </c>
      <c r="D16" s="35">
        <v>4.0362338248022498</v>
      </c>
      <c r="E16" s="35">
        <v>201.71</v>
      </c>
      <c r="F16" s="35">
        <f>VLOOKUP(B16,land_price_2019!$A$1:$B$13,2,FALSE)</f>
        <v>231</v>
      </c>
      <c r="G16" s="35"/>
      <c r="H16" s="35"/>
      <c r="I16" s="35"/>
      <c r="J16" s="35"/>
      <c r="K16" s="35"/>
      <c r="L16" s="35"/>
      <c r="M16" s="35"/>
      <c r="N16" s="35"/>
      <c r="O16" s="35">
        <f>VLOOKUP(B16,net_capacity!$A$2:$B$13,2,FALSE)</f>
        <v>0.6</v>
      </c>
      <c r="P16" s="35">
        <v>545</v>
      </c>
      <c r="Q16" s="35">
        <v>36</v>
      </c>
      <c r="R16" s="35">
        <v>0</v>
      </c>
      <c r="S16" s="35">
        <v>2</v>
      </c>
      <c r="T16" s="35">
        <v>47</v>
      </c>
      <c r="U16" s="35">
        <v>2.6</v>
      </c>
      <c r="V16" s="35">
        <v>16.899999999999999</v>
      </c>
      <c r="W16" s="35">
        <v>0.9</v>
      </c>
      <c r="X16" s="35">
        <v>1</v>
      </c>
      <c r="Y16" s="35">
        <v>5</v>
      </c>
      <c r="Z16" s="35">
        <v>2</v>
      </c>
      <c r="AA16" s="35">
        <v>27554</v>
      </c>
      <c r="AB16" s="35">
        <v>68</v>
      </c>
      <c r="AC16" s="35">
        <v>66</v>
      </c>
      <c r="AD16" s="35">
        <v>340</v>
      </c>
      <c r="AE16" s="35">
        <v>340</v>
      </c>
      <c r="AF16" s="35">
        <v>500</v>
      </c>
      <c r="AG16" s="35">
        <v>370</v>
      </c>
    </row>
    <row r="17" spans="1:33" x14ac:dyDescent="0.3">
      <c r="A17" s="35" t="s">
        <v>47</v>
      </c>
      <c r="B17" s="35" t="s">
        <v>44</v>
      </c>
      <c r="C17" s="35">
        <v>51.229205201619401</v>
      </c>
      <c r="D17" s="35">
        <v>5.8685014247753102</v>
      </c>
      <c r="E17" s="35">
        <v>162.72999999999999</v>
      </c>
      <c r="F17" s="35">
        <f>VLOOKUP(B17,land_price_2019!$A$1:$B$13,2,FALSE)</f>
        <v>197</v>
      </c>
      <c r="G17" s="35"/>
      <c r="H17" s="35"/>
      <c r="I17" s="35"/>
      <c r="J17" s="35"/>
      <c r="K17" s="35"/>
      <c r="L17" s="35"/>
      <c r="M17" s="35"/>
      <c r="N17" s="35"/>
      <c r="O17" s="35">
        <f>VLOOKUP(B17,net_capacity!$A$2:$B$13,2,FALSE)</f>
        <v>0.25</v>
      </c>
      <c r="P17" s="35">
        <v>622</v>
      </c>
      <c r="Q17" s="35">
        <v>51</v>
      </c>
      <c r="R17" s="35">
        <v>12</v>
      </c>
      <c r="S17" s="35">
        <v>1</v>
      </c>
      <c r="T17" s="35">
        <v>10.199999999999999</v>
      </c>
      <c r="U17" s="35">
        <v>1.4</v>
      </c>
      <c r="V17" s="35">
        <v>10.7</v>
      </c>
      <c r="W17" s="35">
        <v>1.1000000000000001</v>
      </c>
      <c r="X17" s="35">
        <v>1</v>
      </c>
      <c r="Y17" s="35">
        <v>4.7</v>
      </c>
      <c r="Z17" s="35">
        <v>1.1000000000000001</v>
      </c>
      <c r="AA17" s="35">
        <v>35986.5</v>
      </c>
      <c r="AB17" s="35">
        <v>100</v>
      </c>
      <c r="AC17" s="35">
        <v>452</v>
      </c>
      <c r="AD17" s="35">
        <v>400</v>
      </c>
      <c r="AE17" s="35">
        <v>560</v>
      </c>
      <c r="AF17" s="35">
        <v>540</v>
      </c>
      <c r="AG17" s="35">
        <v>750</v>
      </c>
    </row>
    <row r="18" spans="1:33" x14ac:dyDescent="0.3">
      <c r="A18" s="35" t="s">
        <v>48</v>
      </c>
      <c r="B18" s="35" t="s">
        <v>42</v>
      </c>
      <c r="C18" s="35">
        <v>52.765146384528599</v>
      </c>
      <c r="D18" s="35">
        <v>5.1056771948103998</v>
      </c>
      <c r="E18" s="35">
        <v>121.42</v>
      </c>
      <c r="F18" s="35">
        <f>VLOOKUP(B18,land_price_2019!$A$1:$B$13,2,FALSE)</f>
        <v>466</v>
      </c>
      <c r="G18" s="35"/>
      <c r="H18" s="35"/>
      <c r="I18" s="35"/>
      <c r="J18" s="35"/>
      <c r="K18" s="35"/>
      <c r="L18" s="35"/>
      <c r="M18" s="35"/>
      <c r="N18" s="35"/>
      <c r="O18" s="35">
        <f>VLOOKUP(B18,net_capacity!$A$2:$B$13,2,FALSE)</f>
        <v>0.25</v>
      </c>
      <c r="P18" s="35">
        <v>357</v>
      </c>
      <c r="Q18" s="35">
        <v>28</v>
      </c>
      <c r="R18" s="35">
        <v>19</v>
      </c>
      <c r="S18" s="35">
        <v>2.4</v>
      </c>
      <c r="T18" s="35">
        <v>8.6999999999999993</v>
      </c>
      <c r="U18" s="35">
        <v>1.3</v>
      </c>
      <c r="V18" s="35">
        <v>13.5</v>
      </c>
      <c r="W18" s="35">
        <v>0.8</v>
      </c>
      <c r="X18" s="35">
        <v>0.7</v>
      </c>
      <c r="Y18" s="35">
        <v>9.1</v>
      </c>
      <c r="Z18" s="35">
        <v>1.1000000000000001</v>
      </c>
      <c r="AA18" s="35">
        <v>45314.5</v>
      </c>
      <c r="AB18" s="35">
        <v>160</v>
      </c>
      <c r="AC18" s="35">
        <v>142</v>
      </c>
      <c r="AD18" s="35">
        <v>290</v>
      </c>
      <c r="AE18" s="35">
        <v>350</v>
      </c>
      <c r="AF18" s="35">
        <v>290</v>
      </c>
      <c r="AG18" s="35">
        <v>430</v>
      </c>
    </row>
    <row r="19" spans="1:33" x14ac:dyDescent="0.3">
      <c r="A19" s="35" t="s">
        <v>49</v>
      </c>
      <c r="B19" s="35" t="s">
        <v>23</v>
      </c>
      <c r="C19" s="35">
        <v>52.862444603868497</v>
      </c>
      <c r="D19" s="35">
        <v>6.56293672558302</v>
      </c>
      <c r="E19" s="35">
        <v>340.51</v>
      </c>
      <c r="F19" s="35">
        <f>VLOOKUP(B19,land_price_2019!$A$1:$B$13,2,FALSE)</f>
        <v>170</v>
      </c>
      <c r="G19" s="35"/>
      <c r="H19" s="35"/>
      <c r="I19" s="35"/>
      <c r="J19" s="35"/>
      <c r="K19" s="35"/>
      <c r="L19" s="35"/>
      <c r="M19" s="35"/>
      <c r="N19" s="35"/>
      <c r="O19" s="35">
        <f>VLOOKUP(B19,net_capacity!$A$2:$B$13,2,FALSE)</f>
        <v>0.75</v>
      </c>
      <c r="P19" s="35">
        <v>733</v>
      </c>
      <c r="Q19" s="35">
        <v>72</v>
      </c>
      <c r="R19" s="35">
        <v>26</v>
      </c>
      <c r="S19" s="35">
        <v>1.5</v>
      </c>
      <c r="T19" s="35">
        <v>6.6</v>
      </c>
      <c r="U19" s="35">
        <v>2.6</v>
      </c>
      <c r="V19" s="35">
        <v>14.1</v>
      </c>
      <c r="W19" s="35">
        <v>1.1000000000000001</v>
      </c>
      <c r="X19" s="35">
        <v>1.2</v>
      </c>
      <c r="Y19" s="35">
        <v>13.9</v>
      </c>
      <c r="Z19" s="35">
        <v>1.9</v>
      </c>
      <c r="AA19" s="35">
        <v>33535</v>
      </c>
      <c r="AB19" s="35">
        <v>43</v>
      </c>
      <c r="AC19" s="35">
        <v>190</v>
      </c>
      <c r="AD19" s="35">
        <v>380</v>
      </c>
      <c r="AE19" s="35">
        <v>450</v>
      </c>
      <c r="AF19" s="35">
        <v>350</v>
      </c>
      <c r="AG19" s="35">
        <v>840</v>
      </c>
    </row>
    <row r="20" spans="1:33" x14ac:dyDescent="0.3">
      <c r="A20" s="35" t="s">
        <v>50</v>
      </c>
      <c r="B20" s="35" t="s">
        <v>33</v>
      </c>
      <c r="C20" s="35">
        <v>53.347129636863002</v>
      </c>
      <c r="D20" s="35">
        <v>6.0048215427082603</v>
      </c>
      <c r="E20" s="35">
        <v>377.83</v>
      </c>
      <c r="F20" s="35">
        <f>VLOOKUP(B20,land_price_2019!$A$1:$B$13,2,FALSE)</f>
        <v>192</v>
      </c>
      <c r="G20" s="35"/>
      <c r="H20" s="35"/>
      <c r="I20" s="35"/>
      <c r="J20" s="35"/>
      <c r="K20" s="35"/>
      <c r="L20" s="35"/>
      <c r="M20" s="35"/>
      <c r="N20" s="35"/>
      <c r="O20" s="35">
        <f>VLOOKUP(B20,net_capacity!$A$2:$B$13,2,FALSE)</f>
        <v>1</v>
      </c>
      <c r="P20" s="35">
        <v>817</v>
      </c>
      <c r="Q20" s="35">
        <v>101</v>
      </c>
      <c r="R20" s="35">
        <v>0</v>
      </c>
      <c r="S20" s="35">
        <v>1.4</v>
      </c>
      <c r="T20" s="35">
        <v>11.5</v>
      </c>
      <c r="U20" s="35">
        <v>1.9</v>
      </c>
      <c r="V20" s="35">
        <v>25.3</v>
      </c>
      <c r="W20" s="35">
        <v>0.9</v>
      </c>
      <c r="X20" s="35">
        <v>0.8</v>
      </c>
      <c r="Y20" s="35">
        <v>6.3</v>
      </c>
      <c r="Z20" s="35">
        <v>1.5</v>
      </c>
      <c r="AA20" s="35">
        <v>45537</v>
      </c>
      <c r="AB20" s="35">
        <v>55</v>
      </c>
      <c r="AC20" s="35">
        <v>195</v>
      </c>
      <c r="AD20" s="35">
        <v>260</v>
      </c>
      <c r="AE20" s="35">
        <v>240</v>
      </c>
      <c r="AF20" s="35">
        <v>220</v>
      </c>
      <c r="AG20" s="35">
        <v>620</v>
      </c>
    </row>
    <row r="21" spans="1:33" x14ac:dyDescent="0.3">
      <c r="A21" s="35" t="s">
        <v>51</v>
      </c>
      <c r="B21" s="35" t="s">
        <v>33</v>
      </c>
      <c r="C21" s="35">
        <v>52.979862124138798</v>
      </c>
      <c r="D21" s="35">
        <v>6.2906677739151799</v>
      </c>
      <c r="E21" s="35">
        <v>223.42</v>
      </c>
      <c r="F21" s="35">
        <f>VLOOKUP(B21,land_price_2019!$A$1:$B$13,2,FALSE)</f>
        <v>192</v>
      </c>
      <c r="G21" s="35"/>
      <c r="H21" s="35"/>
      <c r="I21" s="35"/>
      <c r="J21" s="35"/>
      <c r="K21" s="35"/>
      <c r="L21" s="35"/>
      <c r="M21" s="35"/>
      <c r="N21" s="35"/>
      <c r="O21" s="35">
        <f>VLOOKUP(B21,net_capacity!$A$2:$B$13,2,FALSE)</f>
        <v>1</v>
      </c>
      <c r="P21" s="35">
        <v>420</v>
      </c>
      <c r="Q21" s="35">
        <v>77</v>
      </c>
      <c r="R21" s="35">
        <v>0</v>
      </c>
      <c r="S21" s="35">
        <v>1.5</v>
      </c>
      <c r="T21" s="35">
        <v>21.9</v>
      </c>
      <c r="U21" s="35">
        <v>1.4</v>
      </c>
      <c r="V21" s="35">
        <v>19.899999999999999</v>
      </c>
      <c r="W21" s="35">
        <v>1.1000000000000001</v>
      </c>
      <c r="X21" s="35">
        <v>1</v>
      </c>
      <c r="Y21" s="35">
        <v>5.8</v>
      </c>
      <c r="Z21" s="35">
        <v>1.6</v>
      </c>
      <c r="AA21" s="35">
        <v>25572</v>
      </c>
      <c r="AB21" s="35">
        <v>51</v>
      </c>
      <c r="AC21" s="35">
        <v>291</v>
      </c>
      <c r="AD21" s="35">
        <v>240</v>
      </c>
      <c r="AE21" s="35">
        <v>250</v>
      </c>
      <c r="AF21" s="35">
        <v>200</v>
      </c>
      <c r="AG21" s="35">
        <v>600</v>
      </c>
    </row>
    <row r="22" spans="1:33" x14ac:dyDescent="0.3">
      <c r="A22" s="35" t="s">
        <v>52</v>
      </c>
      <c r="B22" s="35" t="s">
        <v>33</v>
      </c>
      <c r="C22" s="35">
        <v>53.045711315871202</v>
      </c>
      <c r="D22" s="35">
        <v>6.1239160365887804</v>
      </c>
      <c r="E22" s="35">
        <v>224.4</v>
      </c>
      <c r="F22" s="35">
        <f>VLOOKUP(B22,land_price_2019!$A$1:$B$13,2,FALSE)</f>
        <v>192</v>
      </c>
      <c r="G22" s="35"/>
      <c r="H22" s="35"/>
      <c r="I22" s="35"/>
      <c r="J22" s="35"/>
      <c r="K22" s="35"/>
      <c r="L22" s="35"/>
      <c r="M22" s="35"/>
      <c r="N22" s="35"/>
      <c r="O22" s="35">
        <f>VLOOKUP(B22,net_capacity!$A$2:$B$13,2,FALSE)</f>
        <v>1</v>
      </c>
      <c r="P22" s="35">
        <v>455</v>
      </c>
      <c r="Q22" s="35">
        <v>43</v>
      </c>
      <c r="R22" s="35">
        <v>21</v>
      </c>
      <c r="S22" s="35">
        <v>1.9</v>
      </c>
      <c r="T22" s="35">
        <v>16.7</v>
      </c>
      <c r="U22" s="35">
        <v>1.4</v>
      </c>
      <c r="V22" s="35">
        <v>10.3</v>
      </c>
      <c r="W22" s="35">
        <v>1</v>
      </c>
      <c r="X22" s="35">
        <v>0.9</v>
      </c>
      <c r="Y22" s="35">
        <v>10.1</v>
      </c>
      <c r="Z22" s="35">
        <v>1.9</v>
      </c>
      <c r="AA22" s="35">
        <v>29801.5</v>
      </c>
      <c r="AB22" s="35">
        <v>59</v>
      </c>
      <c r="AC22" s="35">
        <v>275</v>
      </c>
      <c r="AD22" s="35">
        <v>470</v>
      </c>
      <c r="AE22" s="35">
        <v>390</v>
      </c>
      <c r="AF22" s="35">
        <v>500</v>
      </c>
      <c r="AG22" s="35">
        <v>550</v>
      </c>
    </row>
    <row r="23" spans="1:33" x14ac:dyDescent="0.3">
      <c r="A23" s="35" t="s">
        <v>53</v>
      </c>
      <c r="B23" s="35" t="s">
        <v>44</v>
      </c>
      <c r="C23" s="35">
        <v>51.340533483633102</v>
      </c>
      <c r="D23" s="35">
        <v>5.9960961626489899</v>
      </c>
      <c r="E23" s="35">
        <v>159.37</v>
      </c>
      <c r="F23" s="35">
        <f>VLOOKUP(B23,land_price_2019!$A$1:$B$13,2,FALSE)</f>
        <v>197</v>
      </c>
      <c r="G23" s="35"/>
      <c r="H23" s="35"/>
      <c r="I23" s="35"/>
      <c r="J23" s="35"/>
      <c r="K23" s="35"/>
      <c r="L23" s="35"/>
      <c r="M23" s="35"/>
      <c r="N23" s="35"/>
      <c r="O23" s="35">
        <f>VLOOKUP(B23,net_capacity!$A$2:$B$13,2,FALSE)</f>
        <v>0.25</v>
      </c>
      <c r="P23" s="35">
        <v>616</v>
      </c>
      <c r="Q23" s="35">
        <v>50</v>
      </c>
      <c r="R23" s="35">
        <v>14</v>
      </c>
      <c r="S23" s="35">
        <v>0.9</v>
      </c>
      <c r="T23" s="35">
        <v>9.3000000000000007</v>
      </c>
      <c r="U23" s="35">
        <v>1.5</v>
      </c>
      <c r="V23" s="35">
        <v>13.1</v>
      </c>
      <c r="W23" s="35">
        <v>0.8</v>
      </c>
      <c r="X23" s="35">
        <v>0.8</v>
      </c>
      <c r="Y23" s="35">
        <v>4.7</v>
      </c>
      <c r="Z23" s="35">
        <v>1.2</v>
      </c>
      <c r="AA23" s="35">
        <v>43969</v>
      </c>
      <c r="AB23" s="35">
        <v>118</v>
      </c>
      <c r="AC23" s="35">
        <v>401</v>
      </c>
      <c r="AD23" s="35">
        <v>220</v>
      </c>
      <c r="AE23" s="35">
        <v>260</v>
      </c>
      <c r="AF23" s="35">
        <v>330</v>
      </c>
      <c r="AG23" s="35">
        <v>280</v>
      </c>
    </row>
    <row r="24" spans="1:33" x14ac:dyDescent="0.3">
      <c r="A24" s="35" t="s">
        <v>54</v>
      </c>
      <c r="B24" s="35" t="s">
        <v>46</v>
      </c>
      <c r="C24" s="35">
        <v>51.693331340275698</v>
      </c>
      <c r="D24" s="35">
        <v>3.9076999726203501</v>
      </c>
      <c r="E24" s="35">
        <v>229.65</v>
      </c>
      <c r="F24" s="35">
        <f>VLOOKUP(B24,land_price_2019!$A$1:$B$13,2,FALSE)</f>
        <v>231</v>
      </c>
      <c r="G24" s="35"/>
      <c r="H24" s="35"/>
      <c r="I24" s="35"/>
      <c r="J24" s="35"/>
      <c r="K24" s="35"/>
      <c r="L24" s="35"/>
      <c r="M24" s="35"/>
      <c r="N24" s="35"/>
      <c r="O24" s="35">
        <f>VLOOKUP(B24,net_capacity!$A$2:$B$13,2,FALSE)</f>
        <v>0.6</v>
      </c>
      <c r="P24" s="35">
        <v>655</v>
      </c>
      <c r="Q24" s="35">
        <v>52</v>
      </c>
      <c r="R24" s="35">
        <v>92</v>
      </c>
      <c r="S24" s="35">
        <v>1.1000000000000001</v>
      </c>
      <c r="T24" s="35">
        <v>27.3</v>
      </c>
      <c r="U24" s="35">
        <v>1.6</v>
      </c>
      <c r="V24" s="35">
        <v>27.1</v>
      </c>
      <c r="W24" s="35">
        <v>1</v>
      </c>
      <c r="X24" s="35">
        <v>1</v>
      </c>
      <c r="Y24" s="35">
        <v>8.1</v>
      </c>
      <c r="Z24" s="35">
        <v>1.4</v>
      </c>
      <c r="AA24" s="35">
        <v>34108.5</v>
      </c>
      <c r="AB24" s="35">
        <v>74</v>
      </c>
      <c r="AC24" s="35">
        <v>41</v>
      </c>
      <c r="AD24" s="35">
        <v>150</v>
      </c>
      <c r="AE24" s="35">
        <v>250</v>
      </c>
      <c r="AF24" s="35">
        <v>210</v>
      </c>
      <c r="AG24" s="35">
        <v>210</v>
      </c>
    </row>
    <row r="25" spans="1:33" x14ac:dyDescent="0.3">
      <c r="A25" s="35" t="s">
        <v>55</v>
      </c>
      <c r="B25" s="35" t="s">
        <v>46</v>
      </c>
      <c r="C25" s="35">
        <v>51.292380508482402</v>
      </c>
      <c r="D25" s="35">
        <v>3.39954106955964</v>
      </c>
      <c r="E25" s="35">
        <v>279.36</v>
      </c>
      <c r="F25" s="35">
        <f>VLOOKUP(B25,land_price_2019!$A$1:$B$13,2,FALSE)</f>
        <v>231</v>
      </c>
      <c r="G25" s="35"/>
      <c r="H25" s="35"/>
      <c r="I25" s="35"/>
      <c r="J25" s="35"/>
      <c r="K25" s="35"/>
      <c r="L25" s="35"/>
      <c r="M25" s="35"/>
      <c r="N25" s="35"/>
      <c r="O25" s="35">
        <f>VLOOKUP(B25,net_capacity!$A$2:$B$13,2,FALSE)</f>
        <v>0.6</v>
      </c>
      <c r="P25" s="35">
        <v>819</v>
      </c>
      <c r="Q25" s="35">
        <v>57</v>
      </c>
      <c r="R25" s="35">
        <v>34</v>
      </c>
      <c r="S25" s="35">
        <v>1.4</v>
      </c>
      <c r="T25" s="35">
        <v>48.9</v>
      </c>
      <c r="U25" s="35">
        <v>2.2999999999999998</v>
      </c>
      <c r="V25" s="35">
        <v>8</v>
      </c>
      <c r="W25" s="35">
        <v>1.3</v>
      </c>
      <c r="X25" s="35">
        <v>1.3</v>
      </c>
      <c r="Y25" s="35">
        <v>7.7</v>
      </c>
      <c r="Z25" s="35">
        <v>1.6</v>
      </c>
      <c r="AA25" s="35">
        <v>23153.5</v>
      </c>
      <c r="AB25" s="35">
        <v>51</v>
      </c>
      <c r="AC25" s="35">
        <v>44</v>
      </c>
      <c r="AD25" s="35">
        <v>130</v>
      </c>
      <c r="AE25" s="35">
        <v>190</v>
      </c>
      <c r="AF25" s="35">
        <v>190</v>
      </c>
      <c r="AG25" s="35">
        <v>210</v>
      </c>
    </row>
    <row r="26" spans="1:33" x14ac:dyDescent="0.3">
      <c r="A26" s="35" t="s">
        <v>56</v>
      </c>
      <c r="B26" s="35" t="s">
        <v>31</v>
      </c>
      <c r="C26" s="35">
        <v>52.407187999999998</v>
      </c>
      <c r="D26" s="35">
        <v>6.7818199999999997</v>
      </c>
      <c r="E26" s="35">
        <v>147</v>
      </c>
      <c r="F26" s="35">
        <f>VLOOKUP(B26,land_price_2019!$A$1:$B$13,2,FALSE)</f>
        <v>264</v>
      </c>
      <c r="G26" s="35"/>
      <c r="H26" s="35"/>
      <c r="I26" s="35"/>
      <c r="J26" s="35"/>
      <c r="K26" s="35"/>
      <c r="L26" s="35"/>
      <c r="M26" s="35"/>
      <c r="N26" s="35"/>
      <c r="O26" s="35">
        <f>VLOOKUP(B26,net_capacity!$A$2:$B$13,2,FALSE)</f>
        <v>0.9</v>
      </c>
      <c r="P26" s="35">
        <v>484</v>
      </c>
      <c r="Q26" s="35">
        <v>49</v>
      </c>
      <c r="R26" s="35">
        <v>0</v>
      </c>
      <c r="S26" s="35">
        <v>1.2</v>
      </c>
      <c r="T26" s="35">
        <v>10.6</v>
      </c>
      <c r="U26" s="35">
        <v>2</v>
      </c>
      <c r="V26" s="35">
        <v>13.8</v>
      </c>
      <c r="W26" s="35">
        <v>1</v>
      </c>
      <c r="X26" s="35">
        <v>1.1000000000000001</v>
      </c>
      <c r="Y26" s="35">
        <v>8.1</v>
      </c>
      <c r="Z26" s="35">
        <v>1.7</v>
      </c>
      <c r="AA26" s="35">
        <v>21339.5</v>
      </c>
      <c r="AB26" s="35">
        <v>59</v>
      </c>
      <c r="AC26" s="35">
        <v>434</v>
      </c>
      <c r="AD26" s="35">
        <v>240</v>
      </c>
      <c r="AE26" s="35">
        <v>430</v>
      </c>
      <c r="AF26" s="35">
        <v>370</v>
      </c>
      <c r="AG26" s="35">
        <v>540</v>
      </c>
    </row>
    <row r="27" spans="1:33" x14ac:dyDescent="0.3">
      <c r="A27" s="35" t="s">
        <v>57</v>
      </c>
      <c r="B27" s="35" t="s">
        <v>31</v>
      </c>
      <c r="C27" s="35">
        <v>52.4522769818903</v>
      </c>
      <c r="D27" s="35">
        <v>6.6241886434628103</v>
      </c>
      <c r="E27" s="35">
        <v>106.17</v>
      </c>
      <c r="F27" s="35">
        <f>VLOOKUP(B27,land_price_2019!$A$1:$B$13,2,FALSE)</f>
        <v>264</v>
      </c>
      <c r="G27" s="35"/>
      <c r="H27" s="35"/>
      <c r="I27" s="35"/>
      <c r="J27" s="35"/>
      <c r="K27" s="35"/>
      <c r="L27" s="35"/>
      <c r="M27" s="35"/>
      <c r="N27" s="35"/>
      <c r="O27" s="35">
        <f>VLOOKUP(B27,net_capacity!$A$2:$B$13,2,FALSE)</f>
        <v>0.9</v>
      </c>
      <c r="P27" s="35">
        <v>379</v>
      </c>
      <c r="Q27" s="35">
        <v>16</v>
      </c>
      <c r="R27" s="35">
        <v>14</v>
      </c>
      <c r="S27" s="35">
        <v>1.2</v>
      </c>
      <c r="T27" s="35">
        <v>2.9</v>
      </c>
      <c r="U27" s="35">
        <v>1</v>
      </c>
      <c r="V27" s="35">
        <v>13.5</v>
      </c>
      <c r="W27" s="35">
        <v>0.9</v>
      </c>
      <c r="X27" s="35">
        <v>0.8</v>
      </c>
      <c r="Y27" s="35">
        <v>10.199999999999999</v>
      </c>
      <c r="Z27" s="35">
        <v>1</v>
      </c>
      <c r="AA27" s="35">
        <v>33708.5</v>
      </c>
      <c r="AB27" s="35">
        <v>131</v>
      </c>
      <c r="AC27" s="35">
        <v>290</v>
      </c>
      <c r="AD27" s="35">
        <v>130</v>
      </c>
      <c r="AE27" s="35">
        <v>120</v>
      </c>
      <c r="AF27" s="35">
        <v>150</v>
      </c>
      <c r="AG27" s="35">
        <v>160</v>
      </c>
    </row>
    <row r="28" spans="1:33" x14ac:dyDescent="0.3">
      <c r="A28" s="35" t="s">
        <v>58</v>
      </c>
      <c r="B28" s="35" t="s">
        <v>46</v>
      </c>
      <c r="C28" s="35">
        <v>51.482680999999999</v>
      </c>
      <c r="D28" s="35">
        <v>3.5546500000000001</v>
      </c>
      <c r="E28" s="35">
        <v>132.56</v>
      </c>
      <c r="F28" s="35">
        <f>VLOOKUP(B28,land_price_2019!$A$1:$B$13,2,FALSE)</f>
        <v>231</v>
      </c>
      <c r="G28" s="35"/>
      <c r="H28" s="35"/>
      <c r="I28" s="35"/>
      <c r="J28" s="35"/>
      <c r="K28" s="35"/>
      <c r="L28" s="35"/>
      <c r="M28" s="35"/>
      <c r="N28" s="35"/>
      <c r="O28" s="35">
        <f>VLOOKUP(B28,net_capacity!$A$2:$B$13,2,FALSE)</f>
        <v>0.6</v>
      </c>
      <c r="P28" s="35">
        <v>438</v>
      </c>
      <c r="Q28" s="35">
        <v>19</v>
      </c>
      <c r="R28" s="35">
        <v>36</v>
      </c>
      <c r="S28" s="35">
        <v>1.4</v>
      </c>
      <c r="T28" s="35">
        <v>9.6999999999999993</v>
      </c>
      <c r="U28" s="35">
        <v>1.4</v>
      </c>
      <c r="V28" s="35">
        <v>11.7</v>
      </c>
      <c r="W28" s="35">
        <v>0.8</v>
      </c>
      <c r="X28" s="35">
        <v>0.7</v>
      </c>
      <c r="Y28" s="35">
        <v>8.5</v>
      </c>
      <c r="Z28" s="35">
        <v>1.1000000000000001</v>
      </c>
      <c r="AA28" s="35">
        <v>21901.5</v>
      </c>
      <c r="AB28" s="35">
        <v>83</v>
      </c>
      <c r="AC28" s="35">
        <v>125</v>
      </c>
      <c r="AD28" s="35">
        <v>360</v>
      </c>
      <c r="AE28" s="35">
        <v>370</v>
      </c>
      <c r="AF28" s="35">
        <v>510</v>
      </c>
      <c r="AG28" s="35">
        <v>420</v>
      </c>
    </row>
    <row r="29" spans="1:33" x14ac:dyDescent="0.3">
      <c r="A29" s="35" t="s">
        <v>59</v>
      </c>
      <c r="B29" s="35" t="s">
        <v>27</v>
      </c>
      <c r="C29" s="35">
        <v>51.883228000000003</v>
      </c>
      <c r="D29" s="35">
        <v>5.2884200000000003</v>
      </c>
      <c r="E29" s="35">
        <v>216.12</v>
      </c>
      <c r="F29" s="35">
        <f>VLOOKUP(B29,land_price_2019!$A$1:$B$13,2,FALSE)</f>
        <v>318</v>
      </c>
      <c r="G29" s="35"/>
      <c r="H29" s="35"/>
      <c r="I29" s="35"/>
      <c r="J29" s="35"/>
      <c r="K29" s="35"/>
      <c r="L29" s="35"/>
      <c r="M29" s="35"/>
      <c r="N29" s="35"/>
      <c r="O29" s="35">
        <f>VLOOKUP(B29,net_capacity!$A$2:$B$13,2,FALSE)</f>
        <v>0.5</v>
      </c>
      <c r="P29" s="35">
        <v>642</v>
      </c>
      <c r="Q29" s="35">
        <v>72</v>
      </c>
      <c r="R29" s="35">
        <v>68</v>
      </c>
      <c r="S29" s="35">
        <v>1.4</v>
      </c>
      <c r="T29" s="35">
        <v>4.7</v>
      </c>
      <c r="U29" s="35">
        <v>1.5</v>
      </c>
      <c r="V29" s="35">
        <v>13.2</v>
      </c>
      <c r="W29" s="35">
        <v>0.9</v>
      </c>
      <c r="X29" s="35">
        <v>0.8</v>
      </c>
      <c r="Y29" s="35">
        <v>5.0999999999999996</v>
      </c>
      <c r="Z29" s="35">
        <v>1.3</v>
      </c>
      <c r="AA29" s="35">
        <v>51733.5</v>
      </c>
      <c r="AB29" s="35">
        <v>98</v>
      </c>
      <c r="AC29" s="35">
        <v>233</v>
      </c>
      <c r="AD29" s="35">
        <v>500</v>
      </c>
      <c r="AE29" s="35">
        <v>530</v>
      </c>
      <c r="AF29" s="35">
        <v>520</v>
      </c>
      <c r="AG29" s="35">
        <v>1000</v>
      </c>
    </row>
    <row r="30" spans="1:33" x14ac:dyDescent="0.3">
      <c r="A30" s="35" t="s">
        <v>60</v>
      </c>
      <c r="B30" s="35" t="s">
        <v>39</v>
      </c>
      <c r="C30" s="35">
        <v>53.218765748819202</v>
      </c>
      <c r="D30" s="35">
        <v>6.3311312880840198</v>
      </c>
      <c r="E30" s="35">
        <v>362.69</v>
      </c>
      <c r="F30" s="35">
        <f>VLOOKUP(B30,land_price_2019!$A$1:$B$13,2,FALSE)</f>
        <v>138</v>
      </c>
      <c r="G30" s="35"/>
      <c r="H30" s="35"/>
      <c r="I30" s="35"/>
      <c r="J30" s="35"/>
      <c r="K30" s="35"/>
      <c r="L30" s="35"/>
      <c r="M30" s="35"/>
      <c r="N30" s="35"/>
      <c r="O30" s="35">
        <f>VLOOKUP(B30,net_capacity!$A$2:$B$13,2,FALSE)</f>
        <v>1</v>
      </c>
      <c r="P30" s="35">
        <v>853</v>
      </c>
      <c r="Q30" s="35">
        <v>92</v>
      </c>
      <c r="R30" s="35">
        <v>32</v>
      </c>
      <c r="S30" s="35">
        <v>1.2</v>
      </c>
      <c r="T30" s="35">
        <v>9.3000000000000007</v>
      </c>
      <c r="U30" s="35">
        <v>1.6</v>
      </c>
      <c r="V30" s="35">
        <v>16.100000000000001</v>
      </c>
      <c r="W30" s="35">
        <v>1</v>
      </c>
      <c r="X30" s="35">
        <v>0.9</v>
      </c>
      <c r="Y30" s="35">
        <v>8.1</v>
      </c>
      <c r="Z30" s="35">
        <v>1.5</v>
      </c>
      <c r="AA30" s="35">
        <v>63992</v>
      </c>
      <c r="AB30" s="35">
        <v>77</v>
      </c>
      <c r="AC30" s="35">
        <v>251</v>
      </c>
      <c r="AD30" s="35">
        <v>190</v>
      </c>
      <c r="AE30" s="35">
        <v>210</v>
      </c>
      <c r="AF30" s="35">
        <v>190</v>
      </c>
      <c r="AG30" s="35">
        <v>330</v>
      </c>
    </row>
    <row r="31" spans="1:33" x14ac:dyDescent="0.3">
      <c r="A31" s="35" t="s">
        <v>61</v>
      </c>
      <c r="B31" s="35" t="s">
        <v>23</v>
      </c>
      <c r="C31" s="35">
        <v>52.841421189126898</v>
      </c>
      <c r="D31" s="35">
        <v>6.2811847280473003</v>
      </c>
      <c r="E31" s="35">
        <v>278.35000000000002</v>
      </c>
      <c r="F31" s="35">
        <f>VLOOKUP(B31,land_price_2019!$A$1:$B$13,2,FALSE)</f>
        <v>170</v>
      </c>
      <c r="G31" s="35"/>
      <c r="H31" s="35"/>
      <c r="I31" s="35"/>
      <c r="J31" s="35"/>
      <c r="K31" s="35"/>
      <c r="L31" s="35"/>
      <c r="M31" s="35"/>
      <c r="N31" s="35"/>
      <c r="O31" s="35">
        <f>VLOOKUP(B31,net_capacity!$A$2:$B$13,2,FALSE)</f>
        <v>0.75</v>
      </c>
      <c r="P31" s="35">
        <v>555</v>
      </c>
      <c r="Q31" s="35">
        <v>50</v>
      </c>
      <c r="R31" s="35">
        <v>8</v>
      </c>
      <c r="S31" s="35">
        <v>1.1000000000000001</v>
      </c>
      <c r="T31" s="35">
        <v>11.8</v>
      </c>
      <c r="U31" s="35">
        <v>2.2000000000000002</v>
      </c>
      <c r="V31" s="35">
        <v>18.600000000000001</v>
      </c>
      <c r="W31" s="35">
        <v>1.3</v>
      </c>
      <c r="X31" s="35">
        <v>1.4</v>
      </c>
      <c r="Y31" s="35">
        <v>6.9</v>
      </c>
      <c r="Z31" s="35">
        <v>2.4</v>
      </c>
      <c r="AA31" s="35">
        <v>19757.5</v>
      </c>
      <c r="AB31" s="35">
        <v>31</v>
      </c>
      <c r="AC31" s="35">
        <v>207</v>
      </c>
      <c r="AD31" s="35">
        <v>240</v>
      </c>
      <c r="AE31" s="35">
        <v>240</v>
      </c>
      <c r="AF31" s="35">
        <v>250</v>
      </c>
      <c r="AG31" s="35">
        <v>390</v>
      </c>
    </row>
    <row r="32" spans="1:33" x14ac:dyDescent="0.3">
      <c r="A32" s="35" t="s">
        <v>62</v>
      </c>
      <c r="B32" s="35" t="s">
        <v>33</v>
      </c>
      <c r="C32" s="35">
        <v>52.875554936921297</v>
      </c>
      <c r="D32" s="35">
        <v>5.9944016860484597</v>
      </c>
      <c r="E32" s="35">
        <v>220.3</v>
      </c>
      <c r="F32" s="35">
        <f>VLOOKUP(B32,land_price_2019!$A$1:$B$13,2,FALSE)</f>
        <v>192</v>
      </c>
      <c r="G32" s="35"/>
      <c r="H32" s="35"/>
      <c r="I32" s="35"/>
      <c r="J32" s="35"/>
      <c r="K32" s="35"/>
      <c r="L32" s="35"/>
      <c r="M32" s="35"/>
      <c r="N32" s="35"/>
      <c r="O32" s="35">
        <f>VLOOKUP(B32,net_capacity!$A$2:$B$13,2,FALSE)</f>
        <v>1</v>
      </c>
      <c r="P32" s="35">
        <v>436</v>
      </c>
      <c r="Q32" s="35">
        <v>45</v>
      </c>
      <c r="R32" s="35">
        <v>19</v>
      </c>
      <c r="S32" s="35">
        <v>1.7</v>
      </c>
      <c r="T32" s="35">
        <v>5.4</v>
      </c>
      <c r="U32" s="35">
        <v>1.9</v>
      </c>
      <c r="V32" s="35">
        <v>16.7</v>
      </c>
      <c r="W32" s="35">
        <v>1</v>
      </c>
      <c r="X32" s="35">
        <v>0.9</v>
      </c>
      <c r="Y32" s="35">
        <v>5.5</v>
      </c>
      <c r="Z32" s="35">
        <v>2.2000000000000002</v>
      </c>
      <c r="AA32" s="35">
        <v>26204</v>
      </c>
      <c r="AB32" s="35">
        <v>54</v>
      </c>
      <c r="AC32" s="35">
        <v>305</v>
      </c>
      <c r="AD32" s="35">
        <v>200</v>
      </c>
      <c r="AE32" s="35">
        <v>210</v>
      </c>
      <c r="AF32" s="35">
        <v>170</v>
      </c>
      <c r="AG32" s="35">
        <v>260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5D1E-A0D0-4AE6-8FE4-76529E34006D}">
  <dimension ref="A1:AF32"/>
  <sheetViews>
    <sheetView tabSelected="1" topLeftCell="U1" workbookViewId="0">
      <selection activeCell="AD29" sqref="AD29"/>
    </sheetView>
  </sheetViews>
  <sheetFormatPr defaultRowHeight="14.4" x14ac:dyDescent="0.3"/>
  <cols>
    <col min="1" max="1" width="18.21875" bestFit="1" customWidth="1"/>
    <col min="2" max="2" width="58" bestFit="1" customWidth="1"/>
    <col min="3" max="3" width="38" bestFit="1" customWidth="1"/>
    <col min="4" max="4" width="24.109375" bestFit="1" customWidth="1"/>
    <col min="5" max="5" width="47.109375" bestFit="1" customWidth="1"/>
    <col min="6" max="6" width="24.109375" bestFit="1" customWidth="1"/>
    <col min="7" max="7" width="15.88671875" bestFit="1" customWidth="1"/>
    <col min="8" max="8" width="17.44140625" bestFit="1" customWidth="1"/>
    <col min="9" max="9" width="13.44140625" bestFit="1" customWidth="1"/>
    <col min="10" max="10" width="7.21875" bestFit="1" customWidth="1"/>
    <col min="11" max="11" width="20.21875" bestFit="1" customWidth="1"/>
    <col min="12" max="12" width="18.21875" bestFit="1" customWidth="1"/>
    <col min="13" max="13" width="9.44140625" bestFit="1" customWidth="1"/>
    <col min="14" max="14" width="52.21875" bestFit="1" customWidth="1"/>
    <col min="15" max="15" width="25.88671875" bestFit="1" customWidth="1"/>
    <col min="16" max="16" width="9.21875" bestFit="1" customWidth="1"/>
    <col min="17" max="17" width="12.109375" bestFit="1" customWidth="1"/>
    <col min="18" max="18" width="10.88671875" bestFit="1" customWidth="1"/>
    <col min="19" max="19" width="14.88671875" bestFit="1" customWidth="1"/>
    <col min="20" max="20" width="17.88671875" bestFit="1" customWidth="1"/>
    <col min="21" max="21" width="11.21875" bestFit="1" customWidth="1"/>
    <col min="22" max="22" width="26.5546875" bestFit="1" customWidth="1"/>
    <col min="23" max="23" width="30.88671875" bestFit="1" customWidth="1"/>
    <col min="24" max="24" width="23.33203125" bestFit="1" customWidth="1"/>
    <col min="25" max="25" width="30.77734375" bestFit="1" customWidth="1"/>
    <col min="26" max="26" width="13.109375" bestFit="1" customWidth="1"/>
    <col min="27" max="27" width="12.33203125" bestFit="1" customWidth="1"/>
    <col min="28" max="28" width="14" bestFit="1" customWidth="1"/>
    <col min="29" max="29" width="12.21875" bestFit="1" customWidth="1"/>
    <col min="30" max="30" width="13.77734375" bestFit="1" customWidth="1"/>
    <col min="31" max="31" width="10.21875" bestFit="1" customWidth="1"/>
    <col min="32" max="32" width="14.77734375" bestFit="1" customWidth="1"/>
  </cols>
  <sheetData>
    <row r="1" spans="1:32" s="6" customFormat="1" x14ac:dyDescent="0.3">
      <c r="A1" s="6" t="s">
        <v>0</v>
      </c>
      <c r="B1" s="110" t="str" cm="1">
        <f t="array" ref="B1:AC1">TRANSPOSE('Sustainability Categorisation'!C3:C30)</f>
        <v>Heritage community resilience (Integration of "new" communities)</v>
      </c>
      <c r="C1" s="110" t="str">
        <v>Shared values (political compass approach)</v>
      </c>
      <c r="D1" s="110" t="str">
        <v xml:space="preserve">Alternative Food Networks </v>
      </c>
      <c r="E1" s="110" t="str">
        <v>Self provisioning (vs. Conventional Food Provisioning)</v>
      </c>
      <c r="F1" s="110" t="str">
        <v>Bottom-Up (vs. Top-Down)</v>
      </c>
      <c r="G1" s="110" t="str">
        <v xml:space="preserve">Vehicle transport </v>
      </c>
      <c r="H1" s="110" t="str">
        <v>Housing availability</v>
      </c>
      <c r="I1" s="110" t="str">
        <v>Public Services</v>
      </c>
      <c r="J1" s="110" t="str">
        <v>Agency</v>
      </c>
      <c r="K1" s="110" t="str">
        <v xml:space="preserve">Collective (vs. Private) </v>
      </c>
      <c r="L1" s="110" t="str">
        <v>Unemployment rate</v>
      </c>
      <c r="M1" s="110" t="str">
        <v>Education</v>
      </c>
      <c r="N1" s="110" t="str">
        <v>Income diversification through (other commercial activities)</v>
      </c>
      <c r="O1" s="110" t="str">
        <v xml:space="preserve">Attraction of new businesses </v>
      </c>
      <c r="P1" s="110" t="str">
        <v xml:space="preserve">Subsidies </v>
      </c>
      <c r="Q1" s="110" t="str">
        <v xml:space="preserve">Zoning Plans </v>
      </c>
      <c r="R1" s="110" t="str">
        <v xml:space="preserve">Land Prices </v>
      </c>
      <c r="S1" s="110" t="str">
        <v>Land Availability</v>
      </c>
      <c r="T1" s="110" t="str">
        <v>Nitrogen deposition</v>
      </c>
      <c r="U1" s="110" t="str">
        <v xml:space="preserve">Biodiversity </v>
      </c>
      <c r="V1" s="110" t="str">
        <v>Transformative farm practices</v>
      </c>
      <c r="W1" s="110" t="str">
        <v>Extensification of farming practices</v>
      </c>
      <c r="X1" s="110" t="str">
        <v>Land use change flexibility</v>
      </c>
      <c r="Y1" s="110" t="str">
        <v xml:space="preserve">Positive (vs negative) resource use </v>
      </c>
      <c r="Z1" s="110" t="str">
        <v>Energy service</v>
      </c>
      <c r="AA1" s="110" t="str">
        <v>Water service</v>
      </c>
      <c r="AB1" s="110" t="str">
        <v>Medical service</v>
      </c>
      <c r="AC1" s="110" t="str">
        <v>Police service</v>
      </c>
      <c r="AD1" s="110"/>
      <c r="AE1" s="110"/>
      <c r="AF1" s="110"/>
    </row>
    <row r="2" spans="1:32" x14ac:dyDescent="0.3">
      <c r="A2" s="35" t="s">
        <v>22</v>
      </c>
      <c r="B2">
        <f>DATA!I2</f>
        <v>0</v>
      </c>
      <c r="C2">
        <f>DATA!I2+DATA!J2</f>
        <v>0</v>
      </c>
      <c r="D2">
        <v>0</v>
      </c>
      <c r="E2" t="e">
        <f>1/DATA!I2</f>
        <v>#DIV/0!</v>
      </c>
      <c r="F2">
        <v>0</v>
      </c>
      <c r="G2">
        <f>(DATA!P2+DATA!Q2+DATA!R2)/DATA!S2</f>
        <v>397.5</v>
      </c>
      <c r="H2">
        <f>DATA!AB2/(DATA!AA2/DATA!E2)</f>
        <v>0.44410098473851461</v>
      </c>
      <c r="I2">
        <f>DATA!W2+DATA!Z2+DATA!T2</f>
        <v>15.8</v>
      </c>
      <c r="J2">
        <v>0</v>
      </c>
      <c r="K2">
        <f>DATA!J2</f>
        <v>0</v>
      </c>
      <c r="L2">
        <f>DATA!AD2+(DATA!AE2+DATA!AF2+DATA!AG2)/3</f>
        <v>530</v>
      </c>
      <c r="M2">
        <f>DATA!Y2+DATA!X2</f>
        <v>12.5</v>
      </c>
      <c r="N2">
        <v>0</v>
      </c>
      <c r="O2">
        <v>0</v>
      </c>
      <c r="P2">
        <f>DATA!M2</f>
        <v>0</v>
      </c>
      <c r="Q2">
        <v>0</v>
      </c>
      <c r="R2">
        <f>DATA!F2</f>
        <v>170</v>
      </c>
      <c r="S2">
        <f>1/DATA!AB2</f>
        <v>2.4390243902439025E-2</v>
      </c>
      <c r="T2">
        <f>DATA!AC2</f>
        <v>108</v>
      </c>
      <c r="U2">
        <v>0</v>
      </c>
      <c r="V2">
        <v>0</v>
      </c>
      <c r="W2">
        <f>DATA!H2</f>
        <v>0</v>
      </c>
      <c r="X2" t="e">
        <f>1/DATA!G2</f>
        <v>#DIV/0!</v>
      </c>
      <c r="Y2">
        <v>0</v>
      </c>
      <c r="Z2">
        <f>DATA!O2</f>
        <v>0.75</v>
      </c>
      <c r="AA2">
        <f>DATA!N2</f>
        <v>0</v>
      </c>
      <c r="AB2">
        <f>DATA!V2+DATA!U2</f>
        <v>13.6</v>
      </c>
      <c r="AC2">
        <v>0</v>
      </c>
    </row>
    <row r="3" spans="1:32" x14ac:dyDescent="0.3">
      <c r="A3" s="35" t="s">
        <v>24</v>
      </c>
      <c r="B3">
        <f>DATA!I3</f>
        <v>0</v>
      </c>
      <c r="C3">
        <f>DATA!J3</f>
        <v>0</v>
      </c>
      <c r="D3">
        <v>0</v>
      </c>
      <c r="E3" t="e">
        <f>1/DATA!I3</f>
        <v>#DIV/0!</v>
      </c>
      <c r="F3">
        <v>0</v>
      </c>
      <c r="G3">
        <f>(DATA!P3+DATA!Q3+DATA!R3)/DATA!S3</f>
        <v>346</v>
      </c>
      <c r="H3">
        <f>DATA!AB3/(DATA!AA3/DATA!E3)</f>
        <v>0.40352184613756048</v>
      </c>
      <c r="I3">
        <f>DATA!W3+DATA!Z3+DATA!T3</f>
        <v>14.700000000000001</v>
      </c>
      <c r="J3">
        <v>0</v>
      </c>
      <c r="K3">
        <f>DATA!J3</f>
        <v>0</v>
      </c>
      <c r="L3">
        <f>DATA!AD3+(DATA!AE3+DATA!AF3+DATA!AG3)/3</f>
        <v>870</v>
      </c>
      <c r="M3">
        <f>DATA!Y3+DATA!X3</f>
        <v>7.3</v>
      </c>
      <c r="N3">
        <v>0</v>
      </c>
      <c r="O3">
        <v>0</v>
      </c>
      <c r="P3">
        <f>DATA!M3</f>
        <v>0</v>
      </c>
      <c r="Q3">
        <v>0</v>
      </c>
      <c r="R3">
        <f>DATA!F3</f>
        <v>320</v>
      </c>
      <c r="S3">
        <f>1/DATA!AB3</f>
        <v>8.771929824561403E-3</v>
      </c>
      <c r="T3">
        <f>DATA!AC3</f>
        <v>145</v>
      </c>
      <c r="U3">
        <v>0</v>
      </c>
      <c r="V3">
        <v>0</v>
      </c>
      <c r="W3">
        <f>DATA!H3</f>
        <v>0</v>
      </c>
      <c r="X3" t="e">
        <f>1/DATA!G3</f>
        <v>#DIV/0!</v>
      </c>
      <c r="Y3">
        <v>0</v>
      </c>
      <c r="Z3">
        <f>DATA!O3</f>
        <v>0.6</v>
      </c>
      <c r="AA3">
        <f>DATA!N3</f>
        <v>0</v>
      </c>
      <c r="AB3">
        <f>DATA!V3+DATA!U3</f>
        <v>13.3</v>
      </c>
      <c r="AC3">
        <v>0</v>
      </c>
    </row>
    <row r="4" spans="1:32" x14ac:dyDescent="0.3">
      <c r="A4" s="35" t="s">
        <v>26</v>
      </c>
      <c r="B4">
        <f>DATA!I4</f>
        <v>0</v>
      </c>
      <c r="C4">
        <f>DATA!J4</f>
        <v>0</v>
      </c>
      <c r="D4">
        <v>0</v>
      </c>
      <c r="E4" t="e">
        <f>1/DATA!I4</f>
        <v>#DIV/0!</v>
      </c>
      <c r="F4">
        <v>0</v>
      </c>
      <c r="G4">
        <f>(DATA!P4+DATA!Q4+DATA!R4)/DATA!S4</f>
        <v>779.23076923076917</v>
      </c>
      <c r="H4">
        <f>DATA!AB4/(DATA!AA4/DATA!E4)</f>
        <v>0.44728516694033937</v>
      </c>
      <c r="I4">
        <f>DATA!W4+DATA!Z4+DATA!T4</f>
        <v>12</v>
      </c>
      <c r="J4">
        <v>0</v>
      </c>
      <c r="K4">
        <f>DATA!J4</f>
        <v>0</v>
      </c>
      <c r="L4">
        <f>DATA!AD4+(DATA!AE4+DATA!AF4+DATA!AG4)/3</f>
        <v>830</v>
      </c>
      <c r="M4">
        <f>DATA!Y4+DATA!X4</f>
        <v>10.6</v>
      </c>
      <c r="N4">
        <v>0</v>
      </c>
      <c r="O4">
        <v>0</v>
      </c>
      <c r="P4">
        <f>DATA!M4</f>
        <v>0</v>
      </c>
      <c r="Q4">
        <v>0</v>
      </c>
      <c r="R4">
        <f>DATA!F4</f>
        <v>318</v>
      </c>
      <c r="S4">
        <f>1/DATA!AB4</f>
        <v>1.3157894736842105E-2</v>
      </c>
      <c r="T4">
        <f>DATA!AC4</f>
        <v>363</v>
      </c>
      <c r="U4">
        <v>0</v>
      </c>
      <c r="V4">
        <v>0</v>
      </c>
      <c r="W4">
        <f>DATA!H4</f>
        <v>0</v>
      </c>
      <c r="X4" t="e">
        <f>1/DATA!G4</f>
        <v>#DIV/0!</v>
      </c>
      <c r="Y4">
        <v>0</v>
      </c>
      <c r="Z4">
        <f>DATA!O4</f>
        <v>0.5</v>
      </c>
      <c r="AA4">
        <f>DATA!N4</f>
        <v>0</v>
      </c>
      <c r="AB4">
        <f>DATA!V4+DATA!U4</f>
        <v>20.400000000000002</v>
      </c>
      <c r="AC4">
        <v>0</v>
      </c>
    </row>
    <row r="5" spans="1:32" x14ac:dyDescent="0.3">
      <c r="A5" s="35" t="s">
        <v>28</v>
      </c>
      <c r="B5">
        <f>DATA!I5</f>
        <v>0</v>
      </c>
      <c r="C5">
        <f>DATA!J5</f>
        <v>0</v>
      </c>
      <c r="D5">
        <v>0</v>
      </c>
      <c r="E5" t="e">
        <f>1/DATA!I5</f>
        <v>#DIV/0!</v>
      </c>
      <c r="F5">
        <v>0</v>
      </c>
      <c r="G5">
        <f>(DATA!P5+DATA!Q5+DATA!R5)/DATA!S5</f>
        <v>323.5</v>
      </c>
      <c r="H5">
        <f>DATA!AB5/(DATA!AA5/DATA!E5)</f>
        <v>0.43899959047563325</v>
      </c>
      <c r="I5">
        <f>DATA!W5+DATA!Z5+DATA!T5</f>
        <v>18.7</v>
      </c>
      <c r="J5">
        <v>0</v>
      </c>
      <c r="K5">
        <f>DATA!J5</f>
        <v>0</v>
      </c>
      <c r="L5">
        <f>DATA!AD5+(DATA!AE5+DATA!AF5+DATA!AG5)/3</f>
        <v>593.33333333333326</v>
      </c>
      <c r="M5">
        <f>DATA!Y5+DATA!X5</f>
        <v>11.4</v>
      </c>
      <c r="N5">
        <v>0</v>
      </c>
      <c r="O5">
        <v>0</v>
      </c>
      <c r="P5">
        <f>DATA!M5</f>
        <v>0</v>
      </c>
      <c r="Q5">
        <v>0</v>
      </c>
      <c r="R5">
        <f>DATA!F5</f>
        <v>170</v>
      </c>
      <c r="S5">
        <f>1/DATA!AB5</f>
        <v>2.4390243902439025E-2</v>
      </c>
      <c r="T5">
        <f>DATA!AC5</f>
        <v>97</v>
      </c>
      <c r="U5">
        <v>0</v>
      </c>
      <c r="V5">
        <v>0</v>
      </c>
      <c r="W5">
        <f>DATA!H5</f>
        <v>0</v>
      </c>
      <c r="X5" t="e">
        <f>1/DATA!G5</f>
        <v>#DIV/0!</v>
      </c>
      <c r="Y5">
        <v>0</v>
      </c>
      <c r="Z5">
        <f>DATA!O5</f>
        <v>0.75</v>
      </c>
      <c r="AA5">
        <f>DATA!N5</f>
        <v>0</v>
      </c>
      <c r="AB5">
        <f>DATA!V5+DATA!U5</f>
        <v>13.5</v>
      </c>
      <c r="AC5">
        <v>0</v>
      </c>
    </row>
    <row r="6" spans="1:32" x14ac:dyDescent="0.3">
      <c r="A6" s="35" t="s">
        <v>29</v>
      </c>
      <c r="B6">
        <f>DATA!I6</f>
        <v>0</v>
      </c>
      <c r="C6">
        <f>DATA!J6</f>
        <v>0</v>
      </c>
      <c r="D6">
        <v>0</v>
      </c>
      <c r="E6" t="e">
        <f>1/DATA!I6</f>
        <v>#DIV/0!</v>
      </c>
      <c r="F6">
        <v>0</v>
      </c>
      <c r="G6">
        <f>(DATA!P6+DATA!Q6+DATA!R6)/DATA!S6</f>
        <v>860.90909090909088</v>
      </c>
      <c r="H6">
        <f>DATA!AB6/(DATA!AA6/DATA!E6)</f>
        <v>0.45571198935757445</v>
      </c>
      <c r="I6">
        <f>DATA!W6+DATA!Z6+DATA!T6</f>
        <v>9</v>
      </c>
      <c r="J6">
        <v>0</v>
      </c>
      <c r="K6">
        <f>DATA!J6</f>
        <v>0</v>
      </c>
      <c r="L6">
        <f>DATA!AD6+(DATA!AE6+DATA!AF6+DATA!AG6)/3</f>
        <v>610</v>
      </c>
      <c r="M6">
        <f>DATA!Y6+DATA!X6</f>
        <v>9</v>
      </c>
      <c r="N6">
        <v>0</v>
      </c>
      <c r="O6">
        <v>0</v>
      </c>
      <c r="P6">
        <f>DATA!M6</f>
        <v>0</v>
      </c>
      <c r="Q6">
        <v>0</v>
      </c>
      <c r="R6">
        <f>DATA!F6</f>
        <v>318</v>
      </c>
      <c r="S6">
        <f>1/DATA!AB6</f>
        <v>1.7241379310344827E-2</v>
      </c>
      <c r="T6">
        <f>DATA!AC6</f>
        <v>259</v>
      </c>
      <c r="U6">
        <v>0</v>
      </c>
      <c r="V6">
        <v>0</v>
      </c>
      <c r="W6">
        <f>DATA!H6</f>
        <v>0</v>
      </c>
      <c r="X6" t="e">
        <f>1/DATA!G6</f>
        <v>#DIV/0!</v>
      </c>
      <c r="Y6">
        <v>0</v>
      </c>
      <c r="Z6">
        <f>DATA!O6</f>
        <v>0.5</v>
      </c>
      <c r="AA6">
        <f>DATA!N6</f>
        <v>0</v>
      </c>
      <c r="AB6">
        <f>DATA!V6+DATA!U6</f>
        <v>10.100000000000001</v>
      </c>
      <c r="AC6">
        <v>0</v>
      </c>
    </row>
    <row r="7" spans="1:32" x14ac:dyDescent="0.3">
      <c r="A7" s="35" t="s">
        <v>30</v>
      </c>
      <c r="B7">
        <f>DATA!I7</f>
        <v>0</v>
      </c>
      <c r="C7">
        <f>DATA!J7</f>
        <v>0</v>
      </c>
      <c r="D7">
        <v>0</v>
      </c>
      <c r="E7" t="e">
        <f>1/DATA!I7</f>
        <v>#DIV/0!</v>
      </c>
      <c r="F7">
        <v>0</v>
      </c>
      <c r="G7">
        <f>(DATA!P7+DATA!Q7+DATA!R7)/DATA!S7</f>
        <v>490</v>
      </c>
      <c r="H7">
        <f>DATA!AB7/(DATA!AA7/DATA!E7)</f>
        <v>0.42075607529752168</v>
      </c>
      <c r="I7">
        <f>DATA!W7+DATA!Z7+DATA!T7</f>
        <v>9.1999999999999993</v>
      </c>
      <c r="J7">
        <v>0</v>
      </c>
      <c r="K7">
        <f>DATA!J7</f>
        <v>0</v>
      </c>
      <c r="L7">
        <f>DATA!AD7+(DATA!AE7+DATA!AF7+DATA!AG7)/3</f>
        <v>436.66666666666663</v>
      </c>
      <c r="M7">
        <f>DATA!Y7+DATA!X7</f>
        <v>12.2</v>
      </c>
      <c r="N7">
        <v>0</v>
      </c>
      <c r="O7">
        <v>0</v>
      </c>
      <c r="P7">
        <f>DATA!M7</f>
        <v>0</v>
      </c>
      <c r="Q7">
        <v>0</v>
      </c>
      <c r="R7">
        <f>DATA!F7</f>
        <v>264</v>
      </c>
      <c r="S7">
        <f>1/DATA!AB7</f>
        <v>1.3513513513513514E-2</v>
      </c>
      <c r="T7">
        <f>DATA!AC7</f>
        <v>363</v>
      </c>
      <c r="U7">
        <v>0</v>
      </c>
      <c r="V7">
        <v>0</v>
      </c>
      <c r="W7">
        <f>DATA!H7</f>
        <v>0</v>
      </c>
      <c r="X7" t="e">
        <f>1/DATA!G7</f>
        <v>#DIV/0!</v>
      </c>
      <c r="Y7">
        <v>0</v>
      </c>
      <c r="Z7">
        <f>DATA!O7</f>
        <v>0.9</v>
      </c>
      <c r="AA7">
        <f>DATA!N7</f>
        <v>0</v>
      </c>
      <c r="AB7">
        <f>DATA!V7+DATA!U7</f>
        <v>16.2</v>
      </c>
      <c r="AC7">
        <v>0</v>
      </c>
    </row>
    <row r="8" spans="1:32" x14ac:dyDescent="0.3">
      <c r="A8" s="35" t="s">
        <v>32</v>
      </c>
      <c r="B8">
        <f>DATA!I8</f>
        <v>0</v>
      </c>
      <c r="C8">
        <f>DATA!J8</f>
        <v>0</v>
      </c>
      <c r="D8">
        <v>0</v>
      </c>
      <c r="E8" t="e">
        <f>1/DATA!I8</f>
        <v>#DIV/0!</v>
      </c>
      <c r="F8">
        <v>0</v>
      </c>
      <c r="G8">
        <f>(DATA!P8+DATA!Q8+DATA!R8)/DATA!S8</f>
        <v>481.66666666666663</v>
      </c>
      <c r="H8">
        <f>DATA!AB8/(DATA!AA8/DATA!E8)</f>
        <v>0.45536019347037482</v>
      </c>
      <c r="I8">
        <f>DATA!W8+DATA!Z8+DATA!T8</f>
        <v>16.5</v>
      </c>
      <c r="J8">
        <v>0</v>
      </c>
      <c r="K8">
        <f>DATA!J8</f>
        <v>0</v>
      </c>
      <c r="L8">
        <f>DATA!AD8+(DATA!AE8+DATA!AF8+DATA!AG8)/3</f>
        <v>403.33333333333337</v>
      </c>
      <c r="M8">
        <f>DATA!Y8+DATA!X8</f>
        <v>14.8</v>
      </c>
      <c r="N8">
        <v>0</v>
      </c>
      <c r="O8">
        <v>0</v>
      </c>
      <c r="P8">
        <f>DATA!M8</f>
        <v>0</v>
      </c>
      <c r="Q8">
        <v>0</v>
      </c>
      <c r="R8">
        <f>DATA!F8</f>
        <v>192</v>
      </c>
      <c r="S8">
        <f>1/DATA!AB8</f>
        <v>1.4925373134328358E-2</v>
      </c>
      <c r="T8">
        <f>DATA!AC8</f>
        <v>267</v>
      </c>
      <c r="U8">
        <v>0</v>
      </c>
      <c r="V8">
        <v>0</v>
      </c>
      <c r="W8">
        <f>DATA!H8</f>
        <v>0</v>
      </c>
      <c r="X8" t="e">
        <f>1/DATA!G8</f>
        <v>#DIV/0!</v>
      </c>
      <c r="Y8">
        <v>0</v>
      </c>
      <c r="Z8">
        <f>DATA!O8</f>
        <v>1</v>
      </c>
      <c r="AA8">
        <f>DATA!N8</f>
        <v>0</v>
      </c>
      <c r="AB8">
        <f>DATA!V8+DATA!U8</f>
        <v>18</v>
      </c>
      <c r="AC8">
        <v>0</v>
      </c>
    </row>
    <row r="9" spans="1:32" x14ac:dyDescent="0.3">
      <c r="A9" s="35" t="s">
        <v>34</v>
      </c>
      <c r="B9">
        <f>DATA!I9</f>
        <v>0</v>
      </c>
      <c r="C9">
        <f>DATA!J9</f>
        <v>0</v>
      </c>
      <c r="D9">
        <v>0</v>
      </c>
      <c r="E9" t="e">
        <f>1/DATA!I9</f>
        <v>#DIV/0!</v>
      </c>
      <c r="F9">
        <v>0</v>
      </c>
      <c r="G9">
        <f>(DATA!P9+DATA!Q9+DATA!R9)/DATA!S9</f>
        <v>220.8</v>
      </c>
      <c r="H9">
        <f>DATA!AB9/(DATA!AA9/DATA!E9)</f>
        <v>0.431782755446456</v>
      </c>
      <c r="I9">
        <f>DATA!W9+DATA!Z9+DATA!T9</f>
        <v>12.5</v>
      </c>
      <c r="J9">
        <v>0</v>
      </c>
      <c r="K9">
        <f>DATA!J9</f>
        <v>0</v>
      </c>
      <c r="L9">
        <f>DATA!AD9+(DATA!AE9+DATA!AF9+DATA!AG9)/3</f>
        <v>866.66666666666674</v>
      </c>
      <c r="M9">
        <f>DATA!Y9+DATA!X9</f>
        <v>10.1</v>
      </c>
      <c r="N9">
        <v>0</v>
      </c>
      <c r="O9">
        <v>0</v>
      </c>
      <c r="P9">
        <f>DATA!M9</f>
        <v>0</v>
      </c>
      <c r="Q9">
        <v>0</v>
      </c>
      <c r="R9">
        <f>DATA!F9</f>
        <v>170</v>
      </c>
      <c r="S9">
        <f>1/DATA!AB9</f>
        <v>2.1276595744680851E-2</v>
      </c>
      <c r="T9">
        <f>DATA!AC9</f>
        <v>281</v>
      </c>
      <c r="U9">
        <v>0</v>
      </c>
      <c r="V9">
        <v>0</v>
      </c>
      <c r="W9">
        <f>DATA!H9</f>
        <v>0</v>
      </c>
      <c r="X9" t="e">
        <f>1/DATA!G9</f>
        <v>#DIV/0!</v>
      </c>
      <c r="Y9">
        <v>0</v>
      </c>
      <c r="Z9">
        <f>DATA!O9</f>
        <v>0.75</v>
      </c>
      <c r="AA9">
        <f>DATA!N9</f>
        <v>0</v>
      </c>
      <c r="AB9">
        <f>DATA!V9+DATA!U9</f>
        <v>10.4</v>
      </c>
      <c r="AC9">
        <v>0</v>
      </c>
    </row>
    <row r="10" spans="1:32" x14ac:dyDescent="0.3">
      <c r="A10" s="35" t="s">
        <v>35</v>
      </c>
      <c r="B10">
        <f>DATA!I10</f>
        <v>0</v>
      </c>
      <c r="C10">
        <f>DATA!J10</f>
        <v>0</v>
      </c>
      <c r="D10">
        <v>0</v>
      </c>
      <c r="E10" t="e">
        <f>1/DATA!I10</f>
        <v>#DIV/0!</v>
      </c>
      <c r="F10">
        <v>0</v>
      </c>
      <c r="G10">
        <f>(DATA!P10+DATA!Q10+DATA!R10)/DATA!S10</f>
        <v>578.18181818181813</v>
      </c>
      <c r="H10">
        <f>DATA!AB10/(DATA!AA10/DATA!E10)</f>
        <v>0.41615526315789475</v>
      </c>
      <c r="I10">
        <f>DATA!W10+DATA!Z10+DATA!T10</f>
        <v>13</v>
      </c>
      <c r="J10">
        <v>0</v>
      </c>
      <c r="K10">
        <f>DATA!J10</f>
        <v>0</v>
      </c>
      <c r="L10">
        <f>DATA!AD10+(DATA!AE10+DATA!AF10+DATA!AG10)/3</f>
        <v>830</v>
      </c>
      <c r="M10">
        <f>DATA!Y10+DATA!X10</f>
        <v>10.8</v>
      </c>
      <c r="N10">
        <v>0</v>
      </c>
      <c r="O10">
        <v>0</v>
      </c>
      <c r="P10">
        <f>DATA!M10</f>
        <v>0</v>
      </c>
      <c r="Q10">
        <v>0</v>
      </c>
      <c r="R10">
        <f>DATA!F10</f>
        <v>264</v>
      </c>
      <c r="S10">
        <f>1/DATA!AB10</f>
        <v>1.5873015873015872E-2</v>
      </c>
      <c r="T10">
        <f>DATA!AC10</f>
        <v>358</v>
      </c>
      <c r="U10">
        <v>0</v>
      </c>
      <c r="V10">
        <v>0</v>
      </c>
      <c r="W10">
        <f>DATA!H10</f>
        <v>0</v>
      </c>
      <c r="X10" t="e">
        <f>1/DATA!G10</f>
        <v>#DIV/0!</v>
      </c>
      <c r="Y10">
        <v>0</v>
      </c>
      <c r="Z10">
        <f>DATA!O10</f>
        <v>0.9</v>
      </c>
      <c r="AA10">
        <f>DATA!N10</f>
        <v>0</v>
      </c>
      <c r="AB10">
        <f>DATA!V10+DATA!U10</f>
        <v>21.1</v>
      </c>
      <c r="AC10">
        <v>0</v>
      </c>
    </row>
    <row r="11" spans="1:32" x14ac:dyDescent="0.3">
      <c r="A11" s="35" t="s">
        <v>36</v>
      </c>
      <c r="B11">
        <f>DATA!I11</f>
        <v>0</v>
      </c>
      <c r="C11">
        <f>DATA!J11</f>
        <v>0</v>
      </c>
      <c r="D11">
        <v>0</v>
      </c>
      <c r="E11" t="e">
        <f>1/DATA!I11</f>
        <v>#DIV/0!</v>
      </c>
      <c r="F11">
        <v>0</v>
      </c>
      <c r="G11">
        <f>(DATA!P11+DATA!Q11+DATA!R11)/DATA!S11</f>
        <v>541.875</v>
      </c>
      <c r="H11">
        <f>DATA!AB11/(DATA!AA11/DATA!E11)</f>
        <v>0.43567099567099571</v>
      </c>
      <c r="I11">
        <f>DATA!W11+DATA!Z11+DATA!T11</f>
        <v>39.199999999999996</v>
      </c>
      <c r="J11">
        <v>0</v>
      </c>
      <c r="K11">
        <f>DATA!J11</f>
        <v>0</v>
      </c>
      <c r="L11">
        <f>DATA!AD11+(DATA!AE11+DATA!AF11+DATA!AG11)/3</f>
        <v>583.33333333333326</v>
      </c>
      <c r="M11">
        <f>DATA!Y11+DATA!X11</f>
        <v>8.7999999999999989</v>
      </c>
      <c r="N11">
        <v>0</v>
      </c>
      <c r="O11">
        <v>0</v>
      </c>
      <c r="P11">
        <f>DATA!M11</f>
        <v>0</v>
      </c>
      <c r="Q11">
        <v>0</v>
      </c>
      <c r="R11">
        <f>DATA!F11</f>
        <v>447</v>
      </c>
      <c r="S11">
        <f>1/DATA!AB11</f>
        <v>1.1764705882352941E-2</v>
      </c>
      <c r="T11">
        <f>DATA!AC11</f>
        <v>60</v>
      </c>
      <c r="U11">
        <v>0</v>
      </c>
      <c r="V11">
        <v>0</v>
      </c>
      <c r="W11">
        <f>DATA!H11</f>
        <v>0</v>
      </c>
      <c r="X11" t="e">
        <f>1/DATA!G11</f>
        <v>#DIV/0!</v>
      </c>
      <c r="Y11">
        <v>0</v>
      </c>
      <c r="Z11">
        <f>DATA!O11</f>
        <v>0.9</v>
      </c>
      <c r="AA11">
        <f>DATA!N11</f>
        <v>0</v>
      </c>
      <c r="AB11">
        <f>DATA!V11+DATA!U11</f>
        <v>10.3</v>
      </c>
      <c r="AC11">
        <v>0</v>
      </c>
    </row>
    <row r="12" spans="1:32" x14ac:dyDescent="0.3">
      <c r="A12" s="35" t="s">
        <v>38</v>
      </c>
      <c r="B12">
        <f>DATA!I12</f>
        <v>0</v>
      </c>
      <c r="C12">
        <f>DATA!J12</f>
        <v>0</v>
      </c>
      <c r="D12">
        <v>0</v>
      </c>
      <c r="E12" t="e">
        <f>1/DATA!I12</f>
        <v>#DIV/0!</v>
      </c>
      <c r="F12">
        <v>0</v>
      </c>
      <c r="G12">
        <f>(DATA!P12+DATA!Q12+DATA!R12)/DATA!S12</f>
        <v>1076.6666666666667</v>
      </c>
      <c r="H12">
        <f>DATA!AB12/(DATA!AA12/DATA!E12)</f>
        <v>0.48347521281922884</v>
      </c>
      <c r="I12">
        <f>DATA!W12+DATA!Z12+DATA!T12</f>
        <v>5.8</v>
      </c>
      <c r="J12">
        <v>0</v>
      </c>
      <c r="K12">
        <f>DATA!J12</f>
        <v>0</v>
      </c>
      <c r="L12">
        <f>DATA!AD12+(DATA!AE12+DATA!AF12+DATA!AG12)/3</f>
        <v>1000</v>
      </c>
      <c r="M12">
        <f>DATA!Y12+DATA!X12</f>
        <v>10.4</v>
      </c>
      <c r="N12">
        <v>0</v>
      </c>
      <c r="O12">
        <v>0</v>
      </c>
      <c r="P12">
        <f>DATA!M12</f>
        <v>0</v>
      </c>
      <c r="Q12">
        <v>0</v>
      </c>
      <c r="R12">
        <f>DATA!F12</f>
        <v>138</v>
      </c>
      <c r="S12">
        <f>1/DATA!AB12</f>
        <v>2.0833333333333332E-2</v>
      </c>
      <c r="T12">
        <f>DATA!AC12</f>
        <v>118</v>
      </c>
      <c r="U12">
        <v>0</v>
      </c>
      <c r="V12">
        <v>0</v>
      </c>
      <c r="W12">
        <f>DATA!H12</f>
        <v>0</v>
      </c>
      <c r="X12" t="e">
        <f>1/DATA!G12</f>
        <v>#DIV/0!</v>
      </c>
      <c r="Y12">
        <v>0</v>
      </c>
      <c r="Z12">
        <f>DATA!O12</f>
        <v>1</v>
      </c>
      <c r="AA12">
        <f>DATA!N12</f>
        <v>0</v>
      </c>
      <c r="AB12">
        <f>DATA!V12+DATA!U12</f>
        <v>21.3</v>
      </c>
      <c r="AC12">
        <v>0</v>
      </c>
    </row>
    <row r="13" spans="1:32" x14ac:dyDescent="0.3">
      <c r="A13" s="35" t="s">
        <v>40</v>
      </c>
      <c r="B13">
        <f>DATA!I13</f>
        <v>0</v>
      </c>
      <c r="C13">
        <f>DATA!J13</f>
        <v>0</v>
      </c>
      <c r="D13">
        <v>0</v>
      </c>
      <c r="E13" t="e">
        <f>1/DATA!I13</f>
        <v>#DIV/0!</v>
      </c>
      <c r="F13">
        <v>0</v>
      </c>
      <c r="G13">
        <f>(DATA!P13+DATA!Q13+DATA!R13)/DATA!S13</f>
        <v>689.09090909090901</v>
      </c>
      <c r="H13">
        <f>DATA!AB13/(DATA!AA13/DATA!E13)</f>
        <v>0.43666742752796167</v>
      </c>
      <c r="I13">
        <f>DATA!W13+DATA!Z13+DATA!T13</f>
        <v>5.4</v>
      </c>
      <c r="J13">
        <v>0</v>
      </c>
      <c r="K13">
        <f>DATA!J13</f>
        <v>0</v>
      </c>
      <c r="L13">
        <f>DATA!AD13+(DATA!AE13+DATA!AF13+DATA!AG13)/3</f>
        <v>946.66666666666663</v>
      </c>
      <c r="M13">
        <f>DATA!Y13+DATA!X13</f>
        <v>10.700000000000001</v>
      </c>
      <c r="N13">
        <v>0</v>
      </c>
      <c r="O13">
        <v>0</v>
      </c>
      <c r="P13">
        <f>DATA!M13</f>
        <v>0</v>
      </c>
      <c r="Q13">
        <v>0</v>
      </c>
      <c r="R13">
        <f>DATA!F13</f>
        <v>264</v>
      </c>
      <c r="S13">
        <f>1/DATA!AB13</f>
        <v>1.3888888888888888E-2</v>
      </c>
      <c r="T13">
        <f>DATA!AC13</f>
        <v>442</v>
      </c>
      <c r="U13">
        <v>0</v>
      </c>
      <c r="V13">
        <v>0</v>
      </c>
      <c r="W13">
        <f>DATA!H13</f>
        <v>0</v>
      </c>
      <c r="X13" t="e">
        <f>1/DATA!G13</f>
        <v>#DIV/0!</v>
      </c>
      <c r="Y13">
        <v>0</v>
      </c>
      <c r="Z13">
        <f>DATA!O13</f>
        <v>0.9</v>
      </c>
      <c r="AA13">
        <f>DATA!N13</f>
        <v>0</v>
      </c>
      <c r="AB13">
        <f>DATA!V13+DATA!U13</f>
        <v>14.6</v>
      </c>
      <c r="AC13">
        <v>0</v>
      </c>
    </row>
    <row r="14" spans="1:32" x14ac:dyDescent="0.3">
      <c r="A14" s="35" t="s">
        <v>41</v>
      </c>
      <c r="B14">
        <f>DATA!I14</f>
        <v>0</v>
      </c>
      <c r="C14">
        <f>DATA!J14</f>
        <v>0</v>
      </c>
      <c r="D14">
        <v>0</v>
      </c>
      <c r="E14" t="e">
        <f>1/DATA!I14</f>
        <v>#DIV/0!</v>
      </c>
      <c r="F14">
        <v>0</v>
      </c>
      <c r="G14">
        <f>(DATA!P14+DATA!Q14+DATA!R14)/DATA!S14</f>
        <v>585.33333333333337</v>
      </c>
      <c r="H14">
        <f>DATA!AB14/(DATA!AA14/DATA!E14)</f>
        <v>0.43309045716457306</v>
      </c>
      <c r="I14">
        <f>DATA!W14+DATA!Z14+DATA!T14</f>
        <v>12.799999999999999</v>
      </c>
      <c r="J14">
        <v>0</v>
      </c>
      <c r="K14">
        <f>DATA!J14</f>
        <v>0</v>
      </c>
      <c r="L14">
        <f>DATA!AD14+(DATA!AE14+DATA!AF14+DATA!AG14)/3</f>
        <v>890</v>
      </c>
      <c r="M14">
        <f>DATA!Y14+DATA!X14</f>
        <v>9.7999999999999989</v>
      </c>
      <c r="N14">
        <v>0</v>
      </c>
      <c r="O14">
        <v>0</v>
      </c>
      <c r="P14">
        <f>DATA!M14</f>
        <v>0</v>
      </c>
      <c r="Q14">
        <v>0</v>
      </c>
      <c r="R14">
        <f>DATA!F14</f>
        <v>466</v>
      </c>
      <c r="S14">
        <f>1/DATA!AB14</f>
        <v>1.6949152542372881E-2</v>
      </c>
      <c r="T14">
        <f>DATA!AC14</f>
        <v>97</v>
      </c>
      <c r="U14">
        <v>0</v>
      </c>
      <c r="V14">
        <v>0</v>
      </c>
      <c r="W14">
        <f>DATA!H14</f>
        <v>0</v>
      </c>
      <c r="X14" t="e">
        <f>1/DATA!G14</f>
        <v>#DIV/0!</v>
      </c>
      <c r="Y14">
        <v>0</v>
      </c>
      <c r="Z14">
        <f>DATA!O14</f>
        <v>0.25</v>
      </c>
      <c r="AA14">
        <f>DATA!N14</f>
        <v>0</v>
      </c>
      <c r="AB14">
        <f>DATA!V14+DATA!U14</f>
        <v>22.099999999999998</v>
      </c>
      <c r="AC14">
        <v>0</v>
      </c>
    </row>
    <row r="15" spans="1:32" x14ac:dyDescent="0.3">
      <c r="A15" s="35" t="s">
        <v>43</v>
      </c>
      <c r="B15">
        <f>DATA!I15</f>
        <v>0</v>
      </c>
      <c r="C15">
        <f>DATA!J15</f>
        <v>0</v>
      </c>
      <c r="D15">
        <v>0</v>
      </c>
      <c r="E15" t="e">
        <f>1/DATA!I15</f>
        <v>#DIV/0!</v>
      </c>
      <c r="F15">
        <v>0</v>
      </c>
      <c r="G15">
        <f>(DATA!P15+DATA!Q15+DATA!R15)/DATA!S15</f>
        <v>472.66666666666669</v>
      </c>
      <c r="H15">
        <f>DATA!AB15/(DATA!AA15/DATA!E15)</f>
        <v>0.42368589668638773</v>
      </c>
      <c r="I15">
        <f>DATA!W15+DATA!Z15+DATA!T15</f>
        <v>7.3</v>
      </c>
      <c r="J15">
        <v>0</v>
      </c>
      <c r="K15">
        <f>DATA!J15</f>
        <v>0</v>
      </c>
      <c r="L15">
        <f>DATA!AD15+(DATA!AE15+DATA!AF15+DATA!AG15)/3</f>
        <v>520</v>
      </c>
      <c r="M15">
        <f>DATA!Y15+DATA!X15</f>
        <v>5.8</v>
      </c>
      <c r="N15">
        <v>0</v>
      </c>
      <c r="O15">
        <v>0</v>
      </c>
      <c r="P15">
        <f>DATA!M15</f>
        <v>0</v>
      </c>
      <c r="Q15">
        <v>0</v>
      </c>
      <c r="R15">
        <f>DATA!F15</f>
        <v>197</v>
      </c>
      <c r="S15">
        <f>1/DATA!AB15</f>
        <v>1.0416666666666666E-2</v>
      </c>
      <c r="T15">
        <f>DATA!AC15</f>
        <v>307</v>
      </c>
      <c r="U15">
        <v>0</v>
      </c>
      <c r="V15">
        <v>0</v>
      </c>
      <c r="W15">
        <f>DATA!H15</f>
        <v>0</v>
      </c>
      <c r="X15" t="e">
        <f>1/DATA!G15</f>
        <v>#DIV/0!</v>
      </c>
      <c r="Y15">
        <v>0</v>
      </c>
      <c r="Z15">
        <f>DATA!O15</f>
        <v>0.25</v>
      </c>
      <c r="AA15">
        <f>DATA!N15</f>
        <v>0</v>
      </c>
      <c r="AB15">
        <f>DATA!V15+DATA!U15</f>
        <v>13.7</v>
      </c>
      <c r="AC15">
        <v>0</v>
      </c>
    </row>
    <row r="16" spans="1:32" x14ac:dyDescent="0.3">
      <c r="A16" s="35" t="s">
        <v>45</v>
      </c>
      <c r="B16">
        <f>DATA!I16</f>
        <v>0</v>
      </c>
      <c r="C16">
        <f>DATA!J16</f>
        <v>0</v>
      </c>
      <c r="D16">
        <v>0</v>
      </c>
      <c r="E16" t="e">
        <f>1/DATA!I16</f>
        <v>#DIV/0!</v>
      </c>
      <c r="F16">
        <v>0</v>
      </c>
      <c r="G16">
        <f>(DATA!P16+DATA!Q16+DATA!R16)/DATA!S16</f>
        <v>290.5</v>
      </c>
      <c r="H16">
        <f>DATA!AB16/(DATA!AA16/DATA!E16)</f>
        <v>0.49779632721202011</v>
      </c>
      <c r="I16">
        <f>DATA!W16+DATA!Z16+DATA!T16</f>
        <v>49.9</v>
      </c>
      <c r="J16">
        <v>0</v>
      </c>
      <c r="K16">
        <f>DATA!J16</f>
        <v>0</v>
      </c>
      <c r="L16">
        <f>DATA!AD16+(DATA!AE16+DATA!AF16+DATA!AG16)/3</f>
        <v>743.33333333333326</v>
      </c>
      <c r="M16">
        <f>DATA!Y16+DATA!X16</f>
        <v>6</v>
      </c>
      <c r="N16">
        <v>0</v>
      </c>
      <c r="O16">
        <v>0</v>
      </c>
      <c r="P16">
        <f>DATA!M16</f>
        <v>0</v>
      </c>
      <c r="Q16">
        <v>0</v>
      </c>
      <c r="R16">
        <f>DATA!F16</f>
        <v>231</v>
      </c>
      <c r="S16">
        <f>1/DATA!AB16</f>
        <v>1.4705882352941176E-2</v>
      </c>
      <c r="T16">
        <f>DATA!AC16</f>
        <v>66</v>
      </c>
      <c r="U16">
        <v>0</v>
      </c>
      <c r="V16">
        <v>0</v>
      </c>
      <c r="W16">
        <f>DATA!H16</f>
        <v>0</v>
      </c>
      <c r="X16" t="e">
        <f>1/DATA!G16</f>
        <v>#DIV/0!</v>
      </c>
      <c r="Y16">
        <v>0</v>
      </c>
      <c r="Z16">
        <f>DATA!O16</f>
        <v>0.6</v>
      </c>
      <c r="AA16">
        <f>DATA!N16</f>
        <v>0</v>
      </c>
      <c r="AB16">
        <f>DATA!V16+DATA!U16</f>
        <v>19.5</v>
      </c>
      <c r="AC16">
        <v>0</v>
      </c>
    </row>
    <row r="17" spans="1:29" x14ac:dyDescent="0.3">
      <c r="A17" s="35" t="s">
        <v>47</v>
      </c>
      <c r="B17">
        <f>DATA!I17</f>
        <v>0</v>
      </c>
      <c r="C17">
        <f>DATA!J17</f>
        <v>0</v>
      </c>
      <c r="D17">
        <v>0</v>
      </c>
      <c r="E17" t="e">
        <f>1/DATA!I17</f>
        <v>#DIV/0!</v>
      </c>
      <c r="F17">
        <v>0</v>
      </c>
      <c r="G17">
        <f>(DATA!P17+DATA!Q17+DATA!R17)/DATA!S17</f>
        <v>685</v>
      </c>
      <c r="H17">
        <f>DATA!AB17/(DATA!AA17/DATA!E17)</f>
        <v>0.452197351784697</v>
      </c>
      <c r="I17">
        <f>DATA!W17+DATA!Z17+DATA!T17</f>
        <v>12.399999999999999</v>
      </c>
      <c r="J17">
        <v>0</v>
      </c>
      <c r="K17">
        <f>DATA!J17</f>
        <v>0</v>
      </c>
      <c r="L17">
        <f>DATA!AD17+(DATA!AE17+DATA!AF17+DATA!AG17)/3</f>
        <v>1016.6666666666666</v>
      </c>
      <c r="M17">
        <f>DATA!Y17+DATA!X17</f>
        <v>5.7</v>
      </c>
      <c r="N17">
        <v>0</v>
      </c>
      <c r="O17">
        <v>0</v>
      </c>
      <c r="P17">
        <f>DATA!M17</f>
        <v>0</v>
      </c>
      <c r="Q17">
        <v>0</v>
      </c>
      <c r="R17">
        <f>DATA!F17</f>
        <v>197</v>
      </c>
      <c r="S17">
        <f>1/DATA!AB17</f>
        <v>0.01</v>
      </c>
      <c r="T17">
        <f>DATA!AC17</f>
        <v>452</v>
      </c>
      <c r="U17">
        <v>0</v>
      </c>
      <c r="V17">
        <v>0</v>
      </c>
      <c r="W17">
        <f>DATA!H17</f>
        <v>0</v>
      </c>
      <c r="X17" t="e">
        <f>1/DATA!G17</f>
        <v>#DIV/0!</v>
      </c>
      <c r="Y17">
        <v>0</v>
      </c>
      <c r="Z17">
        <f>DATA!O17</f>
        <v>0.25</v>
      </c>
      <c r="AA17">
        <f>DATA!N17</f>
        <v>0</v>
      </c>
      <c r="AB17">
        <f>DATA!V17+DATA!U17</f>
        <v>12.1</v>
      </c>
      <c r="AC17">
        <v>0</v>
      </c>
    </row>
    <row r="18" spans="1:29" x14ac:dyDescent="0.3">
      <c r="A18" s="35" t="s">
        <v>48</v>
      </c>
      <c r="B18">
        <f>DATA!I18</f>
        <v>0</v>
      </c>
      <c r="C18">
        <f>DATA!J18</f>
        <v>0</v>
      </c>
      <c r="D18">
        <v>0</v>
      </c>
      <c r="E18" t="e">
        <f>1/DATA!I18</f>
        <v>#DIV/0!</v>
      </c>
      <c r="F18">
        <v>0</v>
      </c>
      <c r="G18">
        <f>(DATA!P18+DATA!Q18+DATA!R18)/DATA!S18</f>
        <v>168.33333333333334</v>
      </c>
      <c r="H18">
        <f>DATA!AB18/(DATA!AA18/DATA!E18)</f>
        <v>0.42871928411435634</v>
      </c>
      <c r="I18">
        <f>DATA!W18+DATA!Z18+DATA!T18</f>
        <v>10.6</v>
      </c>
      <c r="J18">
        <v>0</v>
      </c>
      <c r="K18">
        <f>DATA!J18</f>
        <v>0</v>
      </c>
      <c r="L18">
        <f>DATA!AD18+(DATA!AE18+DATA!AF18+DATA!AG18)/3</f>
        <v>646.66666666666674</v>
      </c>
      <c r="M18">
        <f>DATA!Y18+DATA!X18</f>
        <v>9.7999999999999989</v>
      </c>
      <c r="N18">
        <v>0</v>
      </c>
      <c r="O18">
        <v>0</v>
      </c>
      <c r="P18">
        <f>DATA!M18</f>
        <v>0</v>
      </c>
      <c r="Q18">
        <v>0</v>
      </c>
      <c r="R18">
        <f>DATA!F18</f>
        <v>466</v>
      </c>
      <c r="S18">
        <f>1/DATA!AB18</f>
        <v>6.2500000000000003E-3</v>
      </c>
      <c r="T18">
        <f>DATA!AC18</f>
        <v>142</v>
      </c>
      <c r="U18">
        <v>0</v>
      </c>
      <c r="V18">
        <v>0</v>
      </c>
      <c r="W18">
        <f>DATA!H18</f>
        <v>0</v>
      </c>
      <c r="X18" t="e">
        <f>1/DATA!G18</f>
        <v>#DIV/0!</v>
      </c>
      <c r="Y18">
        <v>0</v>
      </c>
      <c r="Z18">
        <f>DATA!O18</f>
        <v>0.25</v>
      </c>
      <c r="AA18">
        <f>DATA!N18</f>
        <v>0</v>
      </c>
      <c r="AB18">
        <f>DATA!V18+DATA!U18</f>
        <v>14.8</v>
      </c>
      <c r="AC18">
        <v>0</v>
      </c>
    </row>
    <row r="19" spans="1:29" x14ac:dyDescent="0.3">
      <c r="A19" s="35" t="s">
        <v>49</v>
      </c>
      <c r="B19">
        <f>DATA!I19</f>
        <v>0</v>
      </c>
      <c r="C19">
        <f>DATA!J19</f>
        <v>0</v>
      </c>
      <c r="D19">
        <v>0</v>
      </c>
      <c r="E19" t="e">
        <f>1/DATA!I19</f>
        <v>#DIV/0!</v>
      </c>
      <c r="F19">
        <v>0</v>
      </c>
      <c r="G19">
        <f>(DATA!P19+DATA!Q19+DATA!R19)/DATA!S19</f>
        <v>554</v>
      </c>
      <c r="H19">
        <f>DATA!AB19/(DATA!AA19/DATA!E19)</f>
        <v>0.43661637095571787</v>
      </c>
      <c r="I19">
        <f>DATA!W19+DATA!Z19+DATA!T19</f>
        <v>9.6</v>
      </c>
      <c r="J19">
        <v>0</v>
      </c>
      <c r="K19">
        <f>DATA!J19</f>
        <v>0</v>
      </c>
      <c r="L19">
        <f>DATA!AD19+(DATA!AE19+DATA!AF19+DATA!AG19)/3</f>
        <v>926.66666666666663</v>
      </c>
      <c r="M19">
        <f>DATA!Y19+DATA!X19</f>
        <v>15.1</v>
      </c>
      <c r="N19">
        <v>0</v>
      </c>
      <c r="O19">
        <v>0</v>
      </c>
      <c r="P19">
        <f>DATA!M19</f>
        <v>0</v>
      </c>
      <c r="Q19">
        <v>0</v>
      </c>
      <c r="R19">
        <f>DATA!F19</f>
        <v>170</v>
      </c>
      <c r="S19">
        <f>1/DATA!AB19</f>
        <v>2.3255813953488372E-2</v>
      </c>
      <c r="T19">
        <f>DATA!AC19</f>
        <v>190</v>
      </c>
      <c r="U19">
        <v>0</v>
      </c>
      <c r="V19">
        <v>0</v>
      </c>
      <c r="W19">
        <f>DATA!H19</f>
        <v>0</v>
      </c>
      <c r="X19" t="e">
        <f>1/DATA!G19</f>
        <v>#DIV/0!</v>
      </c>
      <c r="Y19">
        <v>0</v>
      </c>
      <c r="Z19">
        <f>DATA!O19</f>
        <v>0.75</v>
      </c>
      <c r="AA19">
        <f>DATA!N19</f>
        <v>0</v>
      </c>
      <c r="AB19">
        <f>DATA!V19+DATA!U19</f>
        <v>16.7</v>
      </c>
      <c r="AC19">
        <v>0</v>
      </c>
    </row>
    <row r="20" spans="1:29" x14ac:dyDescent="0.3">
      <c r="A20" s="35" t="s">
        <v>50</v>
      </c>
      <c r="B20">
        <f>DATA!I20</f>
        <v>0</v>
      </c>
      <c r="C20">
        <f>DATA!J20</f>
        <v>0</v>
      </c>
      <c r="D20">
        <v>0</v>
      </c>
      <c r="E20" t="e">
        <f>1/DATA!I20</f>
        <v>#DIV/0!</v>
      </c>
      <c r="F20">
        <v>0</v>
      </c>
      <c r="G20">
        <f>(DATA!P20+DATA!Q20+DATA!R20)/DATA!S20</f>
        <v>655.71428571428578</v>
      </c>
      <c r="H20">
        <f>DATA!AB20/(DATA!AA20/DATA!E20)</f>
        <v>0.45634648747172629</v>
      </c>
      <c r="I20">
        <f>DATA!W20+DATA!Z20+DATA!T20</f>
        <v>13.9</v>
      </c>
      <c r="J20">
        <v>0</v>
      </c>
      <c r="K20">
        <f>DATA!J20</f>
        <v>0</v>
      </c>
      <c r="L20">
        <f>DATA!AD20+(DATA!AE20+DATA!AF20+DATA!AG20)/3</f>
        <v>620</v>
      </c>
      <c r="M20">
        <f>DATA!Y20+DATA!X20</f>
        <v>7.1</v>
      </c>
      <c r="N20">
        <v>0</v>
      </c>
      <c r="O20">
        <v>0</v>
      </c>
      <c r="P20">
        <f>DATA!M20</f>
        <v>0</v>
      </c>
      <c r="Q20">
        <v>0</v>
      </c>
      <c r="R20">
        <f>DATA!F20</f>
        <v>192</v>
      </c>
      <c r="S20">
        <f>1/DATA!AB20</f>
        <v>1.8181818181818181E-2</v>
      </c>
      <c r="T20">
        <f>DATA!AC20</f>
        <v>195</v>
      </c>
      <c r="U20">
        <v>0</v>
      </c>
      <c r="V20">
        <v>0</v>
      </c>
      <c r="W20">
        <f>DATA!H20</f>
        <v>0</v>
      </c>
      <c r="X20" t="e">
        <f>1/DATA!G20</f>
        <v>#DIV/0!</v>
      </c>
      <c r="Y20">
        <v>0</v>
      </c>
      <c r="Z20">
        <f>DATA!O20</f>
        <v>1</v>
      </c>
      <c r="AA20">
        <f>DATA!N20</f>
        <v>0</v>
      </c>
      <c r="AB20">
        <f>DATA!V20+DATA!U20</f>
        <v>27.2</v>
      </c>
      <c r="AC20">
        <v>0</v>
      </c>
    </row>
    <row r="21" spans="1:29" x14ac:dyDescent="0.3">
      <c r="A21" s="35" t="s">
        <v>51</v>
      </c>
      <c r="B21">
        <f>DATA!I21</f>
        <v>0</v>
      </c>
      <c r="C21">
        <f>DATA!J21</f>
        <v>0</v>
      </c>
      <c r="D21">
        <v>0</v>
      </c>
      <c r="E21" t="e">
        <f>1/DATA!I21</f>
        <v>#DIV/0!</v>
      </c>
      <c r="F21">
        <v>0</v>
      </c>
      <c r="G21">
        <f>(DATA!P21+DATA!Q21+DATA!R21)/DATA!S21</f>
        <v>331.33333333333331</v>
      </c>
      <c r="H21">
        <f>DATA!AB21/(DATA!AA21/DATA!E21)</f>
        <v>0.44558188643829183</v>
      </c>
      <c r="I21">
        <f>DATA!W21+DATA!Z21+DATA!T21</f>
        <v>24.599999999999998</v>
      </c>
      <c r="J21">
        <v>0</v>
      </c>
      <c r="K21">
        <f>DATA!J21</f>
        <v>0</v>
      </c>
      <c r="L21">
        <f>DATA!AD21+(DATA!AE21+DATA!AF21+DATA!AG21)/3</f>
        <v>590</v>
      </c>
      <c r="M21">
        <f>DATA!Y21+DATA!X21</f>
        <v>6.8</v>
      </c>
      <c r="N21">
        <v>0</v>
      </c>
      <c r="O21">
        <v>0</v>
      </c>
      <c r="P21">
        <f>DATA!M21</f>
        <v>0</v>
      </c>
      <c r="Q21">
        <v>0</v>
      </c>
      <c r="R21">
        <f>DATA!F21</f>
        <v>192</v>
      </c>
      <c r="S21">
        <f>1/DATA!AB21</f>
        <v>1.9607843137254902E-2</v>
      </c>
      <c r="T21">
        <f>DATA!AC21</f>
        <v>291</v>
      </c>
      <c r="U21">
        <v>0</v>
      </c>
      <c r="V21">
        <v>0</v>
      </c>
      <c r="W21">
        <f>DATA!H21</f>
        <v>0</v>
      </c>
      <c r="X21" t="e">
        <f>1/DATA!G21</f>
        <v>#DIV/0!</v>
      </c>
      <c r="Y21">
        <v>0</v>
      </c>
      <c r="Z21">
        <f>DATA!O21</f>
        <v>1</v>
      </c>
      <c r="AA21">
        <f>DATA!N21</f>
        <v>0</v>
      </c>
      <c r="AB21">
        <f>DATA!V21+DATA!U21</f>
        <v>21.299999999999997</v>
      </c>
      <c r="AC21">
        <v>0</v>
      </c>
    </row>
    <row r="22" spans="1:29" x14ac:dyDescent="0.3">
      <c r="A22" s="35" t="s">
        <v>52</v>
      </c>
      <c r="B22">
        <f>DATA!I22</f>
        <v>0</v>
      </c>
      <c r="C22">
        <f>DATA!J22</f>
        <v>0</v>
      </c>
      <c r="D22">
        <v>0</v>
      </c>
      <c r="E22" t="e">
        <f>1/DATA!I22</f>
        <v>#DIV/0!</v>
      </c>
      <c r="F22">
        <v>0</v>
      </c>
      <c r="G22">
        <f>(DATA!P22+DATA!Q22+DATA!R22)/DATA!S22</f>
        <v>273.15789473684214</v>
      </c>
      <c r="H22">
        <f>DATA!AB22/(DATA!AA22/DATA!E22)</f>
        <v>0.44425951713839906</v>
      </c>
      <c r="I22">
        <f>DATA!W22+DATA!Z22+DATA!T22</f>
        <v>19.599999999999998</v>
      </c>
      <c r="J22">
        <v>0</v>
      </c>
      <c r="K22">
        <f>DATA!J22</f>
        <v>0</v>
      </c>
      <c r="L22">
        <f>DATA!AD22+(DATA!AE22+DATA!AF22+DATA!AG22)/3</f>
        <v>950</v>
      </c>
      <c r="M22">
        <f>DATA!Y22+DATA!X22</f>
        <v>11</v>
      </c>
      <c r="N22">
        <v>0</v>
      </c>
      <c r="O22">
        <v>0</v>
      </c>
      <c r="P22">
        <f>DATA!M22</f>
        <v>0</v>
      </c>
      <c r="Q22">
        <v>0</v>
      </c>
      <c r="R22">
        <f>DATA!F22</f>
        <v>192</v>
      </c>
      <c r="S22">
        <f>1/DATA!AB22</f>
        <v>1.6949152542372881E-2</v>
      </c>
      <c r="T22">
        <f>DATA!AC22</f>
        <v>275</v>
      </c>
      <c r="U22">
        <v>0</v>
      </c>
      <c r="V22">
        <v>0</v>
      </c>
      <c r="W22">
        <f>DATA!H22</f>
        <v>0</v>
      </c>
      <c r="X22" t="e">
        <f>1/DATA!G22</f>
        <v>#DIV/0!</v>
      </c>
      <c r="Y22">
        <v>0</v>
      </c>
      <c r="Z22">
        <f>DATA!O22</f>
        <v>1</v>
      </c>
      <c r="AA22">
        <f>DATA!N22</f>
        <v>0</v>
      </c>
      <c r="AB22">
        <f>DATA!V22+DATA!U22</f>
        <v>11.700000000000001</v>
      </c>
      <c r="AC22">
        <v>0</v>
      </c>
    </row>
    <row r="23" spans="1:29" x14ac:dyDescent="0.3">
      <c r="A23" s="35" t="s">
        <v>53</v>
      </c>
      <c r="B23">
        <f>DATA!I23</f>
        <v>0</v>
      </c>
      <c r="C23">
        <f>DATA!J23</f>
        <v>0</v>
      </c>
      <c r="D23">
        <v>0</v>
      </c>
      <c r="E23" t="e">
        <f>1/DATA!I23</f>
        <v>#DIV/0!</v>
      </c>
      <c r="F23">
        <v>0</v>
      </c>
      <c r="G23">
        <f>(DATA!P23+DATA!Q23+DATA!R23)/DATA!S23</f>
        <v>755.55555555555554</v>
      </c>
      <c r="H23">
        <f>DATA!AB23/(DATA!AA23/DATA!E23)</f>
        <v>0.42770269962928426</v>
      </c>
      <c r="I23">
        <f>DATA!W23+DATA!Z23+DATA!T23</f>
        <v>11.3</v>
      </c>
      <c r="J23">
        <v>0</v>
      </c>
      <c r="K23">
        <f>DATA!J23</f>
        <v>0</v>
      </c>
      <c r="L23">
        <f>DATA!AD23+(DATA!AE23+DATA!AF23+DATA!AG23)/3</f>
        <v>510</v>
      </c>
      <c r="M23">
        <f>DATA!Y23+DATA!X23</f>
        <v>5.5</v>
      </c>
      <c r="N23">
        <v>0</v>
      </c>
      <c r="O23">
        <v>0</v>
      </c>
      <c r="P23">
        <f>DATA!M23</f>
        <v>0</v>
      </c>
      <c r="Q23">
        <v>0</v>
      </c>
      <c r="R23">
        <f>DATA!F23</f>
        <v>197</v>
      </c>
      <c r="S23">
        <f>1/DATA!AB23</f>
        <v>8.4745762711864406E-3</v>
      </c>
      <c r="T23">
        <f>DATA!AC23</f>
        <v>401</v>
      </c>
      <c r="U23">
        <v>0</v>
      </c>
      <c r="V23">
        <v>0</v>
      </c>
      <c r="W23">
        <f>DATA!H23</f>
        <v>0</v>
      </c>
      <c r="X23" t="e">
        <f>1/DATA!G23</f>
        <v>#DIV/0!</v>
      </c>
      <c r="Y23">
        <v>0</v>
      </c>
      <c r="Z23">
        <f>DATA!O23</f>
        <v>0.25</v>
      </c>
      <c r="AA23">
        <f>DATA!N23</f>
        <v>0</v>
      </c>
      <c r="AB23">
        <f>DATA!V23+DATA!U23</f>
        <v>14.6</v>
      </c>
      <c r="AC23">
        <v>0</v>
      </c>
    </row>
    <row r="24" spans="1:29" x14ac:dyDescent="0.3">
      <c r="A24" s="35" t="s">
        <v>54</v>
      </c>
      <c r="B24">
        <f>DATA!I24</f>
        <v>0</v>
      </c>
      <c r="C24">
        <f>DATA!J24</f>
        <v>0</v>
      </c>
      <c r="D24">
        <v>0</v>
      </c>
      <c r="E24" t="e">
        <f>1/DATA!I24</f>
        <v>#DIV/0!</v>
      </c>
      <c r="F24">
        <v>0</v>
      </c>
      <c r="G24">
        <f>(DATA!P24+DATA!Q24+DATA!R24)/DATA!S24</f>
        <v>726.36363636363626</v>
      </c>
      <c r="H24">
        <f>DATA!AB24/(DATA!AA24/DATA!E24)</f>
        <v>0.49823650996086016</v>
      </c>
      <c r="I24">
        <f>DATA!W24+DATA!Z24+DATA!T24</f>
        <v>29.7</v>
      </c>
      <c r="J24">
        <v>0</v>
      </c>
      <c r="K24">
        <f>DATA!J24</f>
        <v>0</v>
      </c>
      <c r="L24">
        <f>DATA!AD24+(DATA!AE24+DATA!AF24+DATA!AG24)/3</f>
        <v>373.33333333333337</v>
      </c>
      <c r="M24">
        <f>DATA!Y24+DATA!X24</f>
        <v>9.1</v>
      </c>
      <c r="N24">
        <v>0</v>
      </c>
      <c r="O24">
        <v>0</v>
      </c>
      <c r="P24">
        <f>DATA!M24</f>
        <v>0</v>
      </c>
      <c r="Q24">
        <v>0</v>
      </c>
      <c r="R24">
        <f>DATA!F24</f>
        <v>231</v>
      </c>
      <c r="S24">
        <f>1/DATA!AB24</f>
        <v>1.3513513513513514E-2</v>
      </c>
      <c r="T24">
        <f>DATA!AC24</f>
        <v>41</v>
      </c>
      <c r="U24">
        <v>0</v>
      </c>
      <c r="V24">
        <v>0</v>
      </c>
      <c r="W24">
        <f>DATA!H24</f>
        <v>0</v>
      </c>
      <c r="X24" t="e">
        <f>1/DATA!G24</f>
        <v>#DIV/0!</v>
      </c>
      <c r="Y24">
        <v>0</v>
      </c>
      <c r="Z24">
        <f>DATA!O24</f>
        <v>0.6</v>
      </c>
      <c r="AA24">
        <f>DATA!N24</f>
        <v>0</v>
      </c>
      <c r="AB24">
        <f>DATA!V24+DATA!U24</f>
        <v>28.700000000000003</v>
      </c>
      <c r="AC24">
        <v>0</v>
      </c>
    </row>
    <row r="25" spans="1:29" x14ac:dyDescent="0.3">
      <c r="A25" s="35" t="s">
        <v>55</v>
      </c>
      <c r="B25">
        <f>DATA!I25</f>
        <v>0</v>
      </c>
      <c r="C25">
        <f>DATA!J25</f>
        <v>0</v>
      </c>
      <c r="D25">
        <v>0</v>
      </c>
      <c r="E25" t="e">
        <f>1/DATA!I25</f>
        <v>#DIV/0!</v>
      </c>
      <c r="F25">
        <v>0</v>
      </c>
      <c r="G25">
        <f>(DATA!P25+DATA!Q25+DATA!R25)/DATA!S25</f>
        <v>650</v>
      </c>
      <c r="H25">
        <f>DATA!AB25/(DATA!AA25/DATA!E25)</f>
        <v>0.61534368454013433</v>
      </c>
      <c r="I25">
        <f>DATA!W25+DATA!Z25+DATA!T25</f>
        <v>51.8</v>
      </c>
      <c r="J25">
        <v>0</v>
      </c>
      <c r="K25">
        <f>DATA!J25</f>
        <v>0</v>
      </c>
      <c r="L25">
        <f>DATA!AD25+(DATA!AE25+DATA!AF25+DATA!AG25)/3</f>
        <v>326.66666666666663</v>
      </c>
      <c r="M25">
        <f>DATA!Y25+DATA!X25</f>
        <v>9</v>
      </c>
      <c r="N25">
        <v>0</v>
      </c>
      <c r="O25">
        <v>0</v>
      </c>
      <c r="P25">
        <f>DATA!M25</f>
        <v>0</v>
      </c>
      <c r="Q25">
        <v>0</v>
      </c>
      <c r="R25">
        <f>DATA!F25</f>
        <v>231</v>
      </c>
      <c r="S25">
        <f>1/DATA!AB25</f>
        <v>1.9607843137254902E-2</v>
      </c>
      <c r="T25">
        <f>DATA!AC25</f>
        <v>44</v>
      </c>
      <c r="U25">
        <v>0</v>
      </c>
      <c r="V25">
        <v>0</v>
      </c>
      <c r="W25">
        <f>DATA!H25</f>
        <v>0</v>
      </c>
      <c r="X25" t="e">
        <f>1/DATA!G25</f>
        <v>#DIV/0!</v>
      </c>
      <c r="Y25">
        <v>0</v>
      </c>
      <c r="Z25">
        <f>DATA!O25</f>
        <v>0.6</v>
      </c>
      <c r="AA25">
        <f>DATA!N25</f>
        <v>0</v>
      </c>
      <c r="AB25">
        <f>DATA!V25+DATA!U25</f>
        <v>10.3</v>
      </c>
      <c r="AC25">
        <v>0</v>
      </c>
    </row>
    <row r="26" spans="1:29" x14ac:dyDescent="0.3">
      <c r="A26" s="35" t="s">
        <v>56</v>
      </c>
      <c r="B26">
        <f>DATA!I26</f>
        <v>0</v>
      </c>
      <c r="C26">
        <f>DATA!J26</f>
        <v>0</v>
      </c>
      <c r="D26">
        <v>0</v>
      </c>
      <c r="E26" t="e">
        <f>1/DATA!I26</f>
        <v>#DIV/0!</v>
      </c>
      <c r="F26">
        <v>0</v>
      </c>
      <c r="G26">
        <f>(DATA!P26+DATA!Q26+DATA!R26)/DATA!S26</f>
        <v>444.16666666666669</v>
      </c>
      <c r="H26">
        <f>DATA!AB26/(DATA!AA26/DATA!E26)</f>
        <v>0.40642939150401841</v>
      </c>
      <c r="I26">
        <f>DATA!W26+DATA!Z26+DATA!T26</f>
        <v>13.3</v>
      </c>
      <c r="J26">
        <v>0</v>
      </c>
      <c r="K26">
        <f>DATA!J26</f>
        <v>0</v>
      </c>
      <c r="L26">
        <f>DATA!AD26+(DATA!AE26+DATA!AF26+DATA!AG26)/3</f>
        <v>686.66666666666674</v>
      </c>
      <c r="M26">
        <f>DATA!Y26+DATA!X26</f>
        <v>9.1999999999999993</v>
      </c>
      <c r="N26">
        <v>0</v>
      </c>
      <c r="O26">
        <v>0</v>
      </c>
      <c r="P26">
        <f>DATA!M26</f>
        <v>0</v>
      </c>
      <c r="Q26">
        <v>0</v>
      </c>
      <c r="R26">
        <f>DATA!F26</f>
        <v>264</v>
      </c>
      <c r="S26">
        <f>1/DATA!AB26</f>
        <v>1.6949152542372881E-2</v>
      </c>
      <c r="T26">
        <f>DATA!AC26</f>
        <v>434</v>
      </c>
      <c r="U26">
        <v>0</v>
      </c>
      <c r="V26">
        <v>0</v>
      </c>
      <c r="W26">
        <f>DATA!H26</f>
        <v>0</v>
      </c>
      <c r="X26" t="e">
        <f>1/DATA!G26</f>
        <v>#DIV/0!</v>
      </c>
      <c r="Y26">
        <v>0</v>
      </c>
      <c r="Z26">
        <f>DATA!O26</f>
        <v>0.9</v>
      </c>
      <c r="AA26">
        <f>DATA!N26</f>
        <v>0</v>
      </c>
      <c r="AB26">
        <f>DATA!V26+DATA!U26</f>
        <v>15.8</v>
      </c>
      <c r="AC26">
        <v>0</v>
      </c>
    </row>
    <row r="27" spans="1:29" x14ac:dyDescent="0.3">
      <c r="A27" s="35" t="s">
        <v>57</v>
      </c>
      <c r="B27">
        <f>DATA!I27</f>
        <v>0</v>
      </c>
      <c r="C27">
        <f>DATA!J27</f>
        <v>0</v>
      </c>
      <c r="D27">
        <v>0</v>
      </c>
      <c r="E27" t="e">
        <f>1/DATA!I27</f>
        <v>#DIV/0!</v>
      </c>
      <c r="F27">
        <v>0</v>
      </c>
      <c r="G27">
        <f>(DATA!P27+DATA!Q27+DATA!R27)/DATA!S27</f>
        <v>340.83333333333337</v>
      </c>
      <c r="H27">
        <f>DATA!AB27/(DATA!AA27/DATA!E27)</f>
        <v>0.41260423928682677</v>
      </c>
      <c r="I27">
        <f>DATA!W27+DATA!Z27+DATA!T27</f>
        <v>4.8</v>
      </c>
      <c r="J27">
        <v>0</v>
      </c>
      <c r="K27">
        <f>DATA!J27</f>
        <v>0</v>
      </c>
      <c r="L27">
        <f>DATA!AD27+(DATA!AE27+DATA!AF27+DATA!AG27)/3</f>
        <v>273.33333333333337</v>
      </c>
      <c r="M27">
        <f>DATA!Y27+DATA!X27</f>
        <v>11</v>
      </c>
      <c r="N27">
        <v>0</v>
      </c>
      <c r="O27">
        <v>0</v>
      </c>
      <c r="P27">
        <f>DATA!M27</f>
        <v>0</v>
      </c>
      <c r="Q27">
        <v>0</v>
      </c>
      <c r="R27">
        <f>DATA!F27</f>
        <v>264</v>
      </c>
      <c r="S27">
        <f>1/DATA!AB27</f>
        <v>7.6335877862595417E-3</v>
      </c>
      <c r="T27">
        <f>DATA!AC27</f>
        <v>290</v>
      </c>
      <c r="U27">
        <v>0</v>
      </c>
      <c r="V27">
        <v>0</v>
      </c>
      <c r="W27">
        <f>DATA!H27</f>
        <v>0</v>
      </c>
      <c r="X27" t="e">
        <f>1/DATA!G27</f>
        <v>#DIV/0!</v>
      </c>
      <c r="Y27">
        <v>0</v>
      </c>
      <c r="Z27">
        <f>DATA!O27</f>
        <v>0.9</v>
      </c>
      <c r="AA27">
        <f>DATA!N27</f>
        <v>0</v>
      </c>
      <c r="AB27">
        <f>DATA!V27+DATA!U27</f>
        <v>14.5</v>
      </c>
      <c r="AC27">
        <v>0</v>
      </c>
    </row>
    <row r="28" spans="1:29" x14ac:dyDescent="0.3">
      <c r="A28" s="35" t="s">
        <v>58</v>
      </c>
      <c r="B28">
        <f>DATA!I28</f>
        <v>0</v>
      </c>
      <c r="C28">
        <f>DATA!J28</f>
        <v>0</v>
      </c>
      <c r="D28">
        <v>0</v>
      </c>
      <c r="E28" t="e">
        <f>1/DATA!I28</f>
        <v>#DIV/0!</v>
      </c>
      <c r="F28">
        <v>0</v>
      </c>
      <c r="G28">
        <f>(DATA!P28+DATA!Q28+DATA!R28)/DATA!S28</f>
        <v>352.14285714285717</v>
      </c>
      <c r="H28">
        <f>DATA!AB28/(DATA!AA28/DATA!E28)</f>
        <v>0.50236193867999912</v>
      </c>
      <c r="I28">
        <f>DATA!W28+DATA!Z28+DATA!T28</f>
        <v>11.6</v>
      </c>
      <c r="J28">
        <v>0</v>
      </c>
      <c r="K28">
        <f>DATA!J28</f>
        <v>0</v>
      </c>
      <c r="L28">
        <f>DATA!AD28+(DATA!AE28+DATA!AF28+DATA!AG28)/3</f>
        <v>793.33333333333326</v>
      </c>
      <c r="M28">
        <f>DATA!Y28+DATA!X28</f>
        <v>9.1999999999999993</v>
      </c>
      <c r="N28">
        <v>0</v>
      </c>
      <c r="O28">
        <v>0</v>
      </c>
      <c r="P28">
        <f>DATA!M28</f>
        <v>0</v>
      </c>
      <c r="Q28">
        <v>0</v>
      </c>
      <c r="R28">
        <f>DATA!F28</f>
        <v>231</v>
      </c>
      <c r="S28">
        <f>1/DATA!AB28</f>
        <v>1.2048192771084338E-2</v>
      </c>
      <c r="T28">
        <f>DATA!AC28</f>
        <v>125</v>
      </c>
      <c r="U28">
        <v>0</v>
      </c>
      <c r="V28">
        <v>0</v>
      </c>
      <c r="W28">
        <f>DATA!H28</f>
        <v>0</v>
      </c>
      <c r="X28" t="e">
        <f>1/DATA!G28</f>
        <v>#DIV/0!</v>
      </c>
      <c r="Y28">
        <v>0</v>
      </c>
      <c r="Z28">
        <f>DATA!O28</f>
        <v>0.6</v>
      </c>
      <c r="AA28">
        <f>DATA!N28</f>
        <v>0</v>
      </c>
      <c r="AB28">
        <f>DATA!V28+DATA!U28</f>
        <v>13.1</v>
      </c>
      <c r="AC28">
        <v>0</v>
      </c>
    </row>
    <row r="29" spans="1:29" x14ac:dyDescent="0.3">
      <c r="A29" s="35" t="s">
        <v>59</v>
      </c>
      <c r="B29">
        <f>DATA!I29</f>
        <v>0</v>
      </c>
      <c r="C29">
        <f>DATA!J29</f>
        <v>0</v>
      </c>
      <c r="D29">
        <v>0</v>
      </c>
      <c r="E29" t="e">
        <f>1/DATA!I29</f>
        <v>#DIV/0!</v>
      </c>
      <c r="F29">
        <v>0</v>
      </c>
      <c r="G29">
        <f>(DATA!P29+DATA!Q29+DATA!R29)/DATA!S29</f>
        <v>558.57142857142856</v>
      </c>
      <c r="H29">
        <f>DATA!AB29/(DATA!AA29/DATA!E29)</f>
        <v>0.40940125837223462</v>
      </c>
      <c r="I29">
        <f>DATA!W29+DATA!Z29+DATA!T29</f>
        <v>6.9</v>
      </c>
      <c r="J29">
        <v>0</v>
      </c>
      <c r="K29">
        <f>DATA!J29</f>
        <v>0</v>
      </c>
      <c r="L29">
        <f>DATA!AD29+(DATA!AE29+DATA!AF29+DATA!AG29)/3</f>
        <v>1183.3333333333335</v>
      </c>
      <c r="M29">
        <f>DATA!Y29+DATA!X29</f>
        <v>5.8999999999999995</v>
      </c>
      <c r="N29">
        <v>0</v>
      </c>
      <c r="O29">
        <v>0</v>
      </c>
      <c r="P29">
        <f>DATA!M29</f>
        <v>0</v>
      </c>
      <c r="Q29">
        <v>0</v>
      </c>
      <c r="R29">
        <f>DATA!F29</f>
        <v>318</v>
      </c>
      <c r="S29">
        <f>1/DATA!AB29</f>
        <v>1.020408163265306E-2</v>
      </c>
      <c r="T29">
        <f>DATA!AC29</f>
        <v>233</v>
      </c>
      <c r="U29">
        <v>0</v>
      </c>
      <c r="V29">
        <v>0</v>
      </c>
      <c r="W29">
        <f>DATA!H29</f>
        <v>0</v>
      </c>
      <c r="X29" t="e">
        <f>1/DATA!G29</f>
        <v>#DIV/0!</v>
      </c>
      <c r="Y29">
        <v>0</v>
      </c>
      <c r="Z29">
        <f>DATA!O29</f>
        <v>0.5</v>
      </c>
      <c r="AA29">
        <f>DATA!N29</f>
        <v>0</v>
      </c>
      <c r="AB29">
        <f>DATA!V29+DATA!U29</f>
        <v>14.7</v>
      </c>
      <c r="AC29">
        <v>0</v>
      </c>
    </row>
    <row r="30" spans="1:29" x14ac:dyDescent="0.3">
      <c r="A30" s="35" t="s">
        <v>60</v>
      </c>
      <c r="B30">
        <f>DATA!I30</f>
        <v>0</v>
      </c>
      <c r="C30">
        <f>DATA!J30</f>
        <v>0</v>
      </c>
      <c r="D30">
        <v>0</v>
      </c>
      <c r="E30" t="e">
        <f>1/DATA!I30</f>
        <v>#DIV/0!</v>
      </c>
      <c r="F30">
        <v>0</v>
      </c>
      <c r="G30">
        <f>(DATA!P30+DATA!Q30+DATA!R30)/DATA!S30</f>
        <v>814.16666666666674</v>
      </c>
      <c r="H30">
        <f>DATA!AB30/(DATA!AA30/DATA!E30)</f>
        <v>0.43641595824478063</v>
      </c>
      <c r="I30">
        <f>DATA!W30+DATA!Z30+DATA!T30</f>
        <v>11.8</v>
      </c>
      <c r="J30">
        <v>0</v>
      </c>
      <c r="K30">
        <f>DATA!J30</f>
        <v>0</v>
      </c>
      <c r="L30">
        <f>DATA!AD30+(DATA!AE30+DATA!AF30+DATA!AG30)/3</f>
        <v>433.33333333333337</v>
      </c>
      <c r="M30">
        <f>DATA!Y30+DATA!X30</f>
        <v>9</v>
      </c>
      <c r="N30">
        <v>0</v>
      </c>
      <c r="O30">
        <v>0</v>
      </c>
      <c r="P30">
        <f>DATA!M30</f>
        <v>0</v>
      </c>
      <c r="Q30">
        <v>0</v>
      </c>
      <c r="R30">
        <f>DATA!F30</f>
        <v>138</v>
      </c>
      <c r="S30">
        <f>1/DATA!AB30</f>
        <v>1.2987012987012988E-2</v>
      </c>
      <c r="T30">
        <f>DATA!AC30</f>
        <v>251</v>
      </c>
      <c r="U30">
        <v>0</v>
      </c>
      <c r="V30">
        <v>0</v>
      </c>
      <c r="W30">
        <f>DATA!H30</f>
        <v>0</v>
      </c>
      <c r="X30" t="e">
        <f>1/DATA!G30</f>
        <v>#DIV/0!</v>
      </c>
      <c r="Y30">
        <v>0</v>
      </c>
      <c r="Z30">
        <f>DATA!O30</f>
        <v>1</v>
      </c>
      <c r="AA30">
        <f>DATA!N30</f>
        <v>0</v>
      </c>
      <c r="AB30">
        <f>DATA!V30+DATA!U30</f>
        <v>17.700000000000003</v>
      </c>
      <c r="AC30">
        <v>0</v>
      </c>
    </row>
    <row r="31" spans="1:29" x14ac:dyDescent="0.3">
      <c r="A31" s="35" t="s">
        <v>61</v>
      </c>
      <c r="B31">
        <f>DATA!I31</f>
        <v>0</v>
      </c>
      <c r="C31">
        <f>DATA!J31</f>
        <v>0</v>
      </c>
      <c r="D31">
        <v>0</v>
      </c>
      <c r="E31" t="e">
        <f>1/DATA!I31</f>
        <v>#DIV/0!</v>
      </c>
      <c r="F31">
        <v>0</v>
      </c>
      <c r="G31">
        <f>(DATA!P31+DATA!Q31+DATA!R31)/DATA!S31</f>
        <v>557.27272727272725</v>
      </c>
      <c r="H31">
        <f>DATA!AB31/(DATA!AA31/DATA!E31)</f>
        <v>0.43673794761482987</v>
      </c>
      <c r="I31">
        <f>DATA!W31+DATA!Z31+DATA!T31</f>
        <v>15.5</v>
      </c>
      <c r="J31">
        <v>0</v>
      </c>
      <c r="K31">
        <f>DATA!J31</f>
        <v>0</v>
      </c>
      <c r="L31">
        <f>DATA!AD31+(DATA!AE31+DATA!AF31+DATA!AG31)/3</f>
        <v>533.33333333333326</v>
      </c>
      <c r="M31">
        <f>DATA!Y31+DATA!X31</f>
        <v>8.3000000000000007</v>
      </c>
      <c r="N31">
        <v>0</v>
      </c>
      <c r="O31">
        <v>0</v>
      </c>
      <c r="P31">
        <f>DATA!M31</f>
        <v>0</v>
      </c>
      <c r="Q31">
        <v>0</v>
      </c>
      <c r="R31">
        <f>DATA!F31</f>
        <v>170</v>
      </c>
      <c r="S31">
        <f>1/DATA!AB31</f>
        <v>3.2258064516129031E-2</v>
      </c>
      <c r="T31">
        <f>DATA!AC31</f>
        <v>207</v>
      </c>
      <c r="U31">
        <v>0</v>
      </c>
      <c r="V31">
        <v>0</v>
      </c>
      <c r="W31">
        <f>DATA!H31</f>
        <v>0</v>
      </c>
      <c r="X31" t="e">
        <f>1/DATA!G31</f>
        <v>#DIV/0!</v>
      </c>
      <c r="Y31">
        <v>0</v>
      </c>
      <c r="Z31">
        <f>DATA!O31</f>
        <v>0.75</v>
      </c>
      <c r="AA31">
        <f>DATA!N31</f>
        <v>0</v>
      </c>
      <c r="AB31">
        <f>DATA!V31+DATA!U31</f>
        <v>20.8</v>
      </c>
      <c r="AC31">
        <v>0</v>
      </c>
    </row>
    <row r="32" spans="1:29" x14ac:dyDescent="0.3">
      <c r="A32" s="35" t="s">
        <v>62</v>
      </c>
      <c r="B32">
        <f>DATA!I32</f>
        <v>0</v>
      </c>
      <c r="C32">
        <f>DATA!J32</f>
        <v>0</v>
      </c>
      <c r="D32">
        <v>0</v>
      </c>
      <c r="E32" t="e">
        <f>1/DATA!I32</f>
        <v>#DIV/0!</v>
      </c>
      <c r="F32">
        <v>0</v>
      </c>
      <c r="G32">
        <f>(DATA!P32+DATA!Q32+DATA!R32)/DATA!S32</f>
        <v>294.11764705882354</v>
      </c>
      <c r="H32">
        <f>DATA!AB32/(DATA!AA32/DATA!E32)</f>
        <v>0.45398412456113568</v>
      </c>
      <c r="I32">
        <f>DATA!W32+DATA!Z32+DATA!T32</f>
        <v>8.6000000000000014</v>
      </c>
      <c r="J32">
        <v>0</v>
      </c>
      <c r="K32">
        <f>DATA!J32</f>
        <v>0</v>
      </c>
      <c r="L32">
        <f>DATA!AD32+(DATA!AE32+DATA!AF32+DATA!AG32)/3</f>
        <v>413.33333333333337</v>
      </c>
      <c r="M32">
        <f>DATA!Y32+DATA!X32</f>
        <v>6.4</v>
      </c>
      <c r="N32">
        <v>0</v>
      </c>
      <c r="O32">
        <v>0</v>
      </c>
      <c r="P32">
        <f>DATA!M32</f>
        <v>0</v>
      </c>
      <c r="Q32">
        <v>0</v>
      </c>
      <c r="R32">
        <f>DATA!F32</f>
        <v>192</v>
      </c>
      <c r="S32">
        <f>1/DATA!AB32</f>
        <v>1.8518518518518517E-2</v>
      </c>
      <c r="T32">
        <f>DATA!AC32</f>
        <v>305</v>
      </c>
      <c r="U32">
        <v>0</v>
      </c>
      <c r="V32">
        <v>0</v>
      </c>
      <c r="W32">
        <f>DATA!H32</f>
        <v>0</v>
      </c>
      <c r="X32" t="e">
        <f>1/DATA!G32</f>
        <v>#DIV/0!</v>
      </c>
      <c r="Y32">
        <v>0</v>
      </c>
      <c r="Z32">
        <f>DATA!O32</f>
        <v>1</v>
      </c>
      <c r="AA32">
        <f>DATA!N32</f>
        <v>0</v>
      </c>
      <c r="AB32">
        <f>DATA!V32+DATA!U32</f>
        <v>18.599999999999998</v>
      </c>
      <c r="AC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400C-9E72-4FF7-9C01-86632B018023}">
  <dimension ref="A1:Y32"/>
  <sheetViews>
    <sheetView workbookViewId="0">
      <selection activeCell="A2" sqref="A2:A32"/>
    </sheetView>
  </sheetViews>
  <sheetFormatPr defaultColWidth="8.88671875" defaultRowHeight="14.4" x14ac:dyDescent="0.3"/>
  <cols>
    <col min="1" max="1" width="18.109375" bestFit="1" customWidth="1"/>
    <col min="2" max="2" width="13.109375" bestFit="1" customWidth="1"/>
    <col min="3" max="5" width="12" bestFit="1" customWidth="1"/>
    <col min="6" max="6" width="11.44140625" bestFit="1" customWidth="1"/>
    <col min="7" max="7" width="6.6640625" bestFit="1" customWidth="1"/>
    <col min="8" max="8" width="17" bestFit="1" customWidth="1"/>
    <col min="9" max="9" width="9.33203125" bestFit="1" customWidth="1"/>
    <col min="10" max="10" width="19.88671875" bestFit="1" customWidth="1"/>
    <col min="11" max="11" width="16.109375" bestFit="1" customWidth="1"/>
    <col min="12" max="12" width="15.88671875" bestFit="1" customWidth="1"/>
    <col min="13" max="13" width="16" bestFit="1" customWidth="1"/>
    <col min="14" max="14" width="14.6640625" bestFit="1" customWidth="1"/>
    <col min="15" max="15" width="17.44140625" bestFit="1" customWidth="1"/>
    <col min="16" max="16" width="21.88671875" bestFit="1" customWidth="1"/>
    <col min="17" max="17" width="28.6640625" bestFit="1" customWidth="1"/>
    <col min="18" max="18" width="17" bestFit="1" customWidth="1"/>
    <col min="19" max="19" width="17.88671875" bestFit="1" customWidth="1"/>
    <col min="20" max="20" width="27.33203125" bestFit="1" customWidth="1"/>
    <col min="21" max="21" width="20.6640625" bestFit="1" customWidth="1"/>
    <col min="22" max="22" width="21.88671875" bestFit="1" customWidth="1"/>
    <col min="23" max="23" width="12" bestFit="1" customWidth="1"/>
    <col min="24" max="24" width="16" bestFit="1" customWidth="1"/>
    <col min="25" max="25" width="19.33203125" bestFit="1" customWidth="1"/>
    <col min="26" max="26" width="12.44140625" customWidth="1"/>
  </cols>
  <sheetData>
    <row r="1" spans="1:25" s="7" customFormat="1" ht="12.6" thickTop="1" thickBot="1" x14ac:dyDescent="0.25">
      <c r="A1" s="7" t="str">
        <f>DATA!$A$1</f>
        <v>municipality</v>
      </c>
      <c r="B1" s="7" t="str">
        <f>DATA!$B$1</f>
        <v>province</v>
      </c>
      <c r="C1" s="7" t="str">
        <f>DATA!$C$1</f>
        <v>latitude</v>
      </c>
      <c r="D1" s="7" t="str">
        <f>DATA!$D$1</f>
        <v>longitude</v>
      </c>
      <c r="E1" s="7" t="str">
        <f>DATA!$F$1</f>
        <v>land_price</v>
      </c>
      <c r="F1" s="7" t="str">
        <f>DATA!$G$1</f>
        <v>ext_cons_A</v>
      </c>
      <c r="G1" s="7" t="str">
        <f>DATA!$I$1</f>
        <v>int_cons_A</v>
      </c>
      <c r="H1" s="7" t="str">
        <f>DATA!$L$1</f>
        <v>soil_clay_content</v>
      </c>
      <c r="I1" s="7" t="str">
        <f>DATA!$M$1</f>
        <v>subsidies</v>
      </c>
      <c r="J1" s="7" t="str">
        <f>DATA!$N$1</f>
        <v>drinkwater_capacity</v>
      </c>
      <c r="K1" s="7" t="str">
        <f>DATA!$O$1</f>
        <v>electric_capacity</v>
      </c>
      <c r="L1" s="7" t="str">
        <f>DATA!$P$1</f>
        <v>municipal_roads</v>
      </c>
      <c r="M1" s="7" t="str">
        <f>DATA!$Q$1</f>
        <v>provincial_roads</v>
      </c>
      <c r="N1" s="7" t="str">
        <f>DATA!$R$1</f>
        <v>national_roads</v>
      </c>
      <c r="O1" s="7" t="str">
        <f>DATA!$S$1</f>
        <v>distance_highway</v>
      </c>
      <c r="P1" s="7" t="str">
        <f>DATA!$T$1</f>
        <v>distance_train_station</v>
      </c>
      <c r="Q1" s="7" t="str">
        <f>DATA!$U$1</f>
        <v>distance_general_practitioner</v>
      </c>
      <c r="R1" s="7" t="str">
        <f>DATA!$V$1</f>
        <v>distance_hospital</v>
      </c>
      <c r="S1" s="7" t="str">
        <f>DATA!$W$1</f>
        <v>distance_childcare</v>
      </c>
      <c r="T1" s="7" t="str">
        <f>DATA!$X$1</f>
        <v>distance_primary_education</v>
      </c>
      <c r="U1" s="7" t="str">
        <f>DATA!$Y$1</f>
        <v>distance_high_school</v>
      </c>
      <c r="V1" s="7" t="str">
        <f>DATA!$Z$1</f>
        <v>distance_supermarket</v>
      </c>
      <c r="W1" s="7" t="str">
        <f>DATA!$AA$1</f>
        <v>inhabitants</v>
      </c>
      <c r="X1" s="7" t="str">
        <f>DATA!$AB$1</f>
        <v>density_housing</v>
      </c>
      <c r="Y1" s="7" t="str">
        <f>DATA!$AC$1</f>
        <v>nitrogen_deposition</v>
      </c>
    </row>
    <row r="2" spans="1:25" ht="15" thickTop="1" x14ac:dyDescent="0.3">
      <c r="A2" t="s">
        <v>22</v>
      </c>
      <c r="B2" t="s">
        <v>23</v>
      </c>
      <c r="C2">
        <v>53.005603426555602</v>
      </c>
      <c r="D2">
        <v>6.7365967955655401</v>
      </c>
      <c r="E2">
        <f>((DATA!$F2-MIN(DATA!$F$2:$F$32))/(MAX(DATA!$F$2:$F$32)-MIN(DATA!$F$2:$F$32)))</f>
        <v>9.7560975609756101E-2</v>
      </c>
      <c r="F2" t="e">
        <f>((DATA!$G2-MIN(DATA!$G$2:$G$32))/(MAX(DATA!$G$2:$G$32)-MIN(DATA!$G$2:$G$32)))</f>
        <v>#DIV/0!</v>
      </c>
      <c r="G2" t="e">
        <f>((#REF!-MIN(#REF!))/(MAX(#REF!)-MIN(#REF!)))</f>
        <v>#REF!</v>
      </c>
      <c r="H2" t="e">
        <f>((DATA!$L2-MIN(DATA!$L$2:$L$32))/(MAX(DATA!$L$2:$L$32)-MIN(DATA!$L$2:$L$32)))</f>
        <v>#DIV/0!</v>
      </c>
      <c r="I2" t="e">
        <f>((DATA!$M2-MIN(DATA!$M$2:$M$32))/(MAX(DATA!$M$2:$M$32)-MIN(DATA!$M$2:$M$32)))</f>
        <v>#DIV/0!</v>
      </c>
      <c r="J2" t="e">
        <f>((DATA!$N2-MIN(DATA!$N$2:$N$32))/(MAX(DATA!$N$2:$N$32)-MIN(DATA!$N$2:$N$32)))</f>
        <v>#DIV/0!</v>
      </c>
      <c r="K2">
        <f>((DATA!$O2-MIN(DATA!$O$2:$O$32))/(MAX(DATA!$O$2:$O$32)-MIN(DATA!$O$2:$O$32)))</f>
        <v>0.66666666666666663</v>
      </c>
      <c r="L2">
        <f>((DATA!$P2-MIN(DATA!$P$2:$P$32))/(MAX(DATA!$P$2:$P$32)-MIN(DATA!$P$2:$P$32)))</f>
        <v>0.35251798561151076</v>
      </c>
      <c r="M2">
        <f>((DATA!$Q2-MIN(DATA!$Q$2:$Q$32))/(MAX(DATA!$Q$2:$Q$32)-MIN(DATA!$Q$2:$Q$32)))</f>
        <v>0.45</v>
      </c>
      <c r="N2">
        <f>((DATA!$R2-MIN(DATA!$R$2:$R$32))/(MAX(DATA!$R$2:$R$32)-MIN(DATA!$R$2:$R$32)))</f>
        <v>0.28260869565217389</v>
      </c>
      <c r="O2">
        <f>((DATA!$S2-MIN(DATA!$S$2:$S$32))/(MAX(DATA!$S$2:$S$32)-MIN(DATA!$S$2:$S$32)))</f>
        <v>0.4375</v>
      </c>
      <c r="P2">
        <f>((DATA!$T2-MIN(DATA!$T$2:$T$32))/(MAX(DATA!$T$2:$T$32)-MIN(DATA!$T$2:$T$32)))</f>
        <v>0.20869565217391303</v>
      </c>
      <c r="Q2">
        <f>((DATA!$U2-MIN(DATA!$U$2:$U$32))/(MAX(DATA!$U$2:$U$32)-MIN(DATA!$U$2:$U$32)))</f>
        <v>0.9375</v>
      </c>
      <c r="R2">
        <f>((DATA!$V2-MIN(DATA!$V$2:$V$32))/(MAX(DATA!$V$2:$V$32)-MIN(DATA!$V$2:$V$32)))</f>
        <v>0.16230366492146595</v>
      </c>
      <c r="S2">
        <f>((DATA!$W2-MIN(DATA!$W$2:$W$32))/(MAX(DATA!$W$2:$W$32)-MIN(DATA!$W$2:$W$32)))</f>
        <v>0.7142857142857143</v>
      </c>
      <c r="T2">
        <f>((DATA!$X2-MIN(DATA!$X$2:$X$32))/(MAX(DATA!$X$2:$X$32)-MIN(DATA!$X$2:$X$32)))</f>
        <v>0.7142857142857143</v>
      </c>
      <c r="U2">
        <f>((DATA!$Y2-MIN(DATA!$Y$2:$Y$32))/(MAX(DATA!$Y$2:$Y$32)-MIN(DATA!$Y$2:$Y$32)))</f>
        <v>0.71739130434782616</v>
      </c>
      <c r="V2">
        <f>((DATA!$Z2-MIN(DATA!$Z$2:$Z$32))/(MAX(DATA!$Z$2:$Z$32)-MIN(DATA!$Z$2:$Z$32)))</f>
        <v>0.78571428571428581</v>
      </c>
      <c r="W2">
        <f>((DATA!$AA2-MIN(DATA!$AA$2:$AA$32))/(MAX(DATA!$AA$2:$AA$32)-MIN(DATA!$AA$2:$AA$32)))</f>
        <v>0.12957081011427732</v>
      </c>
      <c r="X2">
        <f>((DATA!$AB2-MIN(DATA!$AB$2:$AB$32))/(MAX(DATA!$AB$2:$AB$32)-MIN(DATA!$AB$2:$AB$32)))</f>
        <v>7.7519379844961239E-2</v>
      </c>
      <c r="Y2">
        <f>((DATA!$AC2-MIN(DATA!$AC$2:$AC$32))/(MAX(DATA!$AC$2:$AC$32)-MIN(DATA!$AC$2:$AC$32)))</f>
        <v>0.16301703163017031</v>
      </c>
    </row>
    <row r="3" spans="1:25" x14ac:dyDescent="0.3">
      <c r="A3" t="s">
        <v>24</v>
      </c>
      <c r="B3" t="s">
        <v>25</v>
      </c>
      <c r="C3">
        <v>51.769758909331202</v>
      </c>
      <c r="D3">
        <v>4.94237958006015</v>
      </c>
      <c r="E3">
        <f>((DATA!$F3-MIN(DATA!$F$2:$F$32))/(MAX(DATA!$F$2:$F$32)-MIN(DATA!$F$2:$F$32)))</f>
        <v>0.55487804878048785</v>
      </c>
      <c r="F3" t="e">
        <f>((DATA!$G3-MIN(DATA!$G$2:$G$32))/(MAX(DATA!$G$2:$G$32)-MIN(DATA!$G$2:$G$32)))</f>
        <v>#DIV/0!</v>
      </c>
      <c r="G3" t="e">
        <f>((#REF!-MIN(#REF!))/(MAX(#REF!)-MIN(#REF!)))</f>
        <v>#REF!</v>
      </c>
      <c r="H3" t="e">
        <f>((DATA!$L3-MIN(DATA!$L$2:$L$32))/(MAX(DATA!$L$2:$L$32)-MIN(DATA!$L$2:$L$32)))</f>
        <v>#DIV/0!</v>
      </c>
      <c r="I3" t="e">
        <f>((DATA!$M3-MIN(DATA!$M$2:$M$32))/(MAX(DATA!$M$2:$M$32)-MIN(DATA!$M$2:$M$32)))</f>
        <v>#DIV/0!</v>
      </c>
      <c r="J3" t="e">
        <f>((DATA!$N3-MIN(DATA!$N$2:$N$32))/(MAX(DATA!$N$2:$N$32)-MIN(DATA!$N$2:$N$32)))</f>
        <v>#DIV/0!</v>
      </c>
      <c r="K3">
        <f>((DATA!$O3-MIN(DATA!$O$2:$O$32))/(MAX(DATA!$O$2:$O$32)-MIN(DATA!$O$2:$O$32)))</f>
        <v>0.46666666666666662</v>
      </c>
      <c r="L3">
        <f>((DATA!$P3-MIN(DATA!$P$2:$P$32))/(MAX(DATA!$P$2:$P$32)-MIN(DATA!$P$2:$P$32)))</f>
        <v>0.50359712230215825</v>
      </c>
      <c r="M3">
        <f>((DATA!$Q3-MIN(DATA!$Q$2:$Q$32))/(MAX(DATA!$Q$2:$Q$32)-MIN(DATA!$Q$2:$Q$32)))</f>
        <v>0.24</v>
      </c>
      <c r="N3">
        <f>((DATA!$R3-MIN(DATA!$R$2:$R$32))/(MAX(DATA!$R$2:$R$32)-MIN(DATA!$R$2:$R$32)))</f>
        <v>0.20652173913043478</v>
      </c>
      <c r="O3">
        <f>((DATA!$S3-MIN(DATA!$S$2:$S$32))/(MAX(DATA!$S$2:$S$32)-MIN(DATA!$S$2:$S$32)))</f>
        <v>0.6875</v>
      </c>
      <c r="P3">
        <f>((DATA!$T3-MIN(DATA!$T$2:$T$32))/(MAX(DATA!$T$2:$T$32)-MIN(DATA!$T$2:$T$32)))</f>
        <v>0.21739130434782608</v>
      </c>
      <c r="Q3">
        <f>((DATA!$U3-MIN(DATA!$U$2:$U$32))/(MAX(DATA!$U$2:$U$32)-MIN(DATA!$U$2:$U$32)))</f>
        <v>0</v>
      </c>
      <c r="R3">
        <f>((DATA!$V3-MIN(DATA!$V$2:$V$32))/(MAX(DATA!$V$2:$V$32)-MIN(DATA!$V$2:$V$32)))</f>
        <v>0.22513089005235604</v>
      </c>
      <c r="S3">
        <f>((DATA!$W3-MIN(DATA!$W$2:$W$32))/(MAX(DATA!$W$2:$W$32)-MIN(DATA!$W$2:$W$32)))</f>
        <v>0.14285714285714299</v>
      </c>
      <c r="T3">
        <f>((DATA!$X3-MIN(DATA!$X$2:$X$32))/(MAX(DATA!$X$2:$X$32)-MIN(DATA!$X$2:$X$32)))</f>
        <v>0</v>
      </c>
      <c r="U3">
        <f>((DATA!$Y3-MIN(DATA!$Y$2:$Y$32))/(MAX(DATA!$Y$2:$Y$32)-MIN(DATA!$Y$2:$Y$32)))</f>
        <v>0.20652173913043473</v>
      </c>
      <c r="V3">
        <f>((DATA!$Z3-MIN(DATA!$Z$2:$Z$32))/(MAX(DATA!$Z$2:$Z$32)-MIN(DATA!$Z$2:$Z$32)))</f>
        <v>0</v>
      </c>
      <c r="W3">
        <f>((DATA!$AA3-MIN(DATA!$AA$2:$AA$32))/(MAX(DATA!$AA$2:$AA$32)-MIN(DATA!$AA$2:$AA$32)))</f>
        <v>0.83471046355220468</v>
      </c>
      <c r="X3">
        <f>((DATA!$AB3-MIN(DATA!$AB$2:$AB$32))/(MAX(DATA!$AB$2:$AB$32)-MIN(DATA!$AB$2:$AB$32)))</f>
        <v>0.64341085271317833</v>
      </c>
      <c r="Y3">
        <f>((DATA!$AC3-MIN(DATA!$AC$2:$AC$32))/(MAX(DATA!$AC$2:$AC$32)-MIN(DATA!$AC$2:$AC$32)))</f>
        <v>0.25304136253041365</v>
      </c>
    </row>
    <row r="4" spans="1:25" x14ac:dyDescent="0.3">
      <c r="A4" t="s">
        <v>26</v>
      </c>
      <c r="B4" t="s">
        <v>27</v>
      </c>
      <c r="C4">
        <v>52.106374181269899</v>
      </c>
      <c r="D4">
        <v>6.5113202458979798</v>
      </c>
      <c r="E4">
        <f>((DATA!$F4-MIN(DATA!$F$2:$F$32))/(MAX(DATA!$F$2:$F$32)-MIN(DATA!$F$2:$F$32)))</f>
        <v>0.54878048780487809</v>
      </c>
      <c r="F4" t="e">
        <f>((DATA!$G4-MIN(DATA!$G$2:$G$32))/(MAX(DATA!$G$2:$G$32)-MIN(DATA!$G$2:$G$32)))</f>
        <v>#DIV/0!</v>
      </c>
      <c r="G4" t="e">
        <f>((#REF!-MIN(#REF!))/(MAX(#REF!)-MIN(#REF!)))</f>
        <v>#REF!</v>
      </c>
      <c r="H4" t="e">
        <f>((DATA!$L4-MIN(DATA!$L$2:$L$32))/(MAX(DATA!$L$2:$L$32)-MIN(DATA!$L$2:$L$32)))</f>
        <v>#DIV/0!</v>
      </c>
      <c r="I4" t="e">
        <f>((DATA!$M4-MIN(DATA!$M$2:$M$32))/(MAX(DATA!$M$2:$M$32)-MIN(DATA!$M$2:$M$32)))</f>
        <v>#DIV/0!</v>
      </c>
      <c r="J4" t="e">
        <f>((DATA!$N4-MIN(DATA!$N$2:$N$32))/(MAX(DATA!$N$2:$N$32)-MIN(DATA!$N$2:$N$32)))</f>
        <v>#DIV/0!</v>
      </c>
      <c r="K4">
        <f>((DATA!$O4-MIN(DATA!$O$2:$O$32))/(MAX(DATA!$O$2:$O$32)-MIN(DATA!$O$2:$O$32)))</f>
        <v>0.33333333333333331</v>
      </c>
      <c r="L4">
        <f>((DATA!$P4-MIN(DATA!$P$2:$P$32))/(MAX(DATA!$P$2:$P$32)-MIN(DATA!$P$2:$P$32)))</f>
        <v>1</v>
      </c>
      <c r="M4">
        <f>((DATA!$Q4-MIN(DATA!$Q$2:$Q$32))/(MAX(DATA!$Q$2:$Q$32)-MIN(DATA!$Q$2:$Q$32)))</f>
        <v>0.77</v>
      </c>
      <c r="N4">
        <f>((DATA!$R4-MIN(DATA!$R$2:$R$32))/(MAX(DATA!$R$2:$R$32)-MIN(DATA!$R$2:$R$32)))</f>
        <v>0.11956521739130435</v>
      </c>
      <c r="O4">
        <f>((DATA!$S4-MIN(DATA!$S$2:$S$32))/(MAX(DATA!$S$2:$S$32)-MIN(DATA!$S$2:$S$32)))</f>
        <v>0.25</v>
      </c>
      <c r="P4">
        <f>((DATA!$T4-MIN(DATA!$T$2:$T$32))/(MAX(DATA!$T$2:$T$32)-MIN(DATA!$T$2:$T$32)))</f>
        <v>0.14130434782608695</v>
      </c>
      <c r="Q4">
        <f>((DATA!$U4-MIN(DATA!$U$2:$U$32))/(MAX(DATA!$U$2:$U$32)-MIN(DATA!$U$2:$U$32)))</f>
        <v>0.37500000000000006</v>
      </c>
      <c r="R4">
        <f>((DATA!$V4-MIN(DATA!$V$2:$V$32))/(MAX(DATA!$V$2:$V$32)-MIN(DATA!$V$2:$V$32)))</f>
        <v>0.56544502617801051</v>
      </c>
      <c r="S4">
        <f>((DATA!$W4-MIN(DATA!$W$2:$W$32))/(MAX(DATA!$W$2:$W$32)-MIN(DATA!$W$2:$W$32)))</f>
        <v>0.57142857142857162</v>
      </c>
      <c r="T4">
        <f>((DATA!$X4-MIN(DATA!$X$2:$X$32))/(MAX(DATA!$X$2:$X$32)-MIN(DATA!$X$2:$X$32)))</f>
        <v>0.28571428571428581</v>
      </c>
      <c r="U4">
        <f>((DATA!$Y4-MIN(DATA!$Y$2:$Y$32))/(MAX(DATA!$Y$2:$Y$32)-MIN(DATA!$Y$2:$Y$32)))</f>
        <v>0.54347826086956519</v>
      </c>
      <c r="V4">
        <f>((DATA!$Z4-MIN(DATA!$Z$2:$Z$32))/(MAX(DATA!$Z$2:$Z$32)-MIN(DATA!$Z$2:$Z$32)))</f>
        <v>0.35714285714285715</v>
      </c>
      <c r="W4">
        <f>((DATA!$AA4-MIN(DATA!$AA$2:$AA$32))/(MAX(DATA!$AA$2:$AA$32)-MIN(DATA!$AA$2:$AA$32)))</f>
        <v>0.54460884603646476</v>
      </c>
      <c r="X4">
        <f>((DATA!$AB4-MIN(DATA!$AB$2:$AB$32))/(MAX(DATA!$AB$2:$AB$32)-MIN(DATA!$AB$2:$AB$32)))</f>
        <v>0.34883720930232559</v>
      </c>
      <c r="Y4">
        <f>((DATA!$AC4-MIN(DATA!$AC$2:$AC$32))/(MAX(DATA!$AC$2:$AC$32)-MIN(DATA!$AC$2:$AC$32)))</f>
        <v>0.78345498783454992</v>
      </c>
    </row>
    <row r="5" spans="1:25" x14ac:dyDescent="0.3">
      <c r="A5" t="s">
        <v>28</v>
      </c>
      <c r="B5" t="s">
        <v>23</v>
      </c>
      <c r="C5">
        <v>52.907919883373502</v>
      </c>
      <c r="D5">
        <v>6.8747168911758401</v>
      </c>
      <c r="E5">
        <f>((DATA!$F5-MIN(DATA!$F$2:$F$32))/(MAX(DATA!$F$2:$F$32)-MIN(DATA!$F$2:$F$32)))</f>
        <v>9.7560975609756101E-2</v>
      </c>
      <c r="F5" t="e">
        <f>((DATA!$G5-MIN(DATA!$G$2:$G$32))/(MAX(DATA!$G$2:$G$32)-MIN(DATA!$G$2:$G$32)))</f>
        <v>#DIV/0!</v>
      </c>
      <c r="G5" t="e">
        <f>((#REF!-MIN(#REF!))/(MAX(#REF!)-MIN(#REF!)))</f>
        <v>#REF!</v>
      </c>
      <c r="H5" t="e">
        <f>((DATA!$L5-MIN(DATA!$L$2:$L$32))/(MAX(DATA!$L$2:$L$32)-MIN(DATA!$L$2:$L$32)))</f>
        <v>#DIV/0!</v>
      </c>
      <c r="I5" t="e">
        <f>((DATA!$M5-MIN(DATA!$M$2:$M$32))/(MAX(DATA!$M$2:$M$32)-MIN(DATA!$M$2:$M$32)))</f>
        <v>#DIV/0!</v>
      </c>
      <c r="J5" t="e">
        <f>((DATA!$N5-MIN(DATA!$N$2:$N$32))/(MAX(DATA!$N$2:$N$32)-MIN(DATA!$N$2:$N$32)))</f>
        <v>#DIV/0!</v>
      </c>
      <c r="K5">
        <f>((DATA!$O5-MIN(DATA!$O$2:$O$32))/(MAX(DATA!$O$2:$O$32)-MIN(DATA!$O$2:$O$32)))</f>
        <v>0.66666666666666663</v>
      </c>
      <c r="L5">
        <f>((DATA!$P5-MIN(DATA!$P$2:$P$32))/(MAX(DATA!$P$2:$P$32)-MIN(DATA!$P$2:$P$32)))</f>
        <v>0.40827338129496404</v>
      </c>
      <c r="M5">
        <f>((DATA!$Q5-MIN(DATA!$Q$2:$Q$32))/(MAX(DATA!$Q$2:$Q$32)-MIN(DATA!$Q$2:$Q$32)))</f>
        <v>0.51</v>
      </c>
      <c r="N5">
        <f>((DATA!$R5-MIN(DATA!$R$2:$R$32))/(MAX(DATA!$R$2:$R$32)-MIN(DATA!$R$2:$R$32)))</f>
        <v>0</v>
      </c>
      <c r="O5">
        <f>((DATA!$S5-MIN(DATA!$S$2:$S$32))/(MAX(DATA!$S$2:$S$32)-MIN(DATA!$S$2:$S$32)))</f>
        <v>0.6875</v>
      </c>
      <c r="P5">
        <f>((DATA!$T5-MIN(DATA!$T$2:$T$32))/(MAX(DATA!$T$2:$T$32)-MIN(DATA!$T$2:$T$32)))</f>
        <v>0.27173913043478259</v>
      </c>
      <c r="Q5">
        <f>((DATA!$U5-MIN(DATA!$U$2:$U$32))/(MAX(DATA!$U$2:$U$32)-MIN(DATA!$U$2:$U$32)))</f>
        <v>0.56249999999999989</v>
      </c>
      <c r="R5">
        <f>((DATA!$V5-MIN(DATA!$V$2:$V$32))/(MAX(DATA!$V$2:$V$32)-MIN(DATA!$V$2:$V$32)))</f>
        <v>0.18848167539267013</v>
      </c>
      <c r="S5">
        <f>((DATA!$W5-MIN(DATA!$W$2:$W$32))/(MAX(DATA!$W$2:$W$32)-MIN(DATA!$W$2:$W$32)))</f>
        <v>1</v>
      </c>
      <c r="T5">
        <f>((DATA!$X5-MIN(DATA!$X$2:$X$32))/(MAX(DATA!$X$2:$X$32)-MIN(DATA!$X$2:$X$32)))</f>
        <v>1</v>
      </c>
      <c r="U5">
        <f>((DATA!$Y5-MIN(DATA!$Y$2:$Y$32))/(MAX(DATA!$Y$2:$Y$32)-MIN(DATA!$Y$2:$Y$32)))</f>
        <v>0.57608695652173914</v>
      </c>
      <c r="V5">
        <f>((DATA!$Z5-MIN(DATA!$Z$2:$Z$32))/(MAX(DATA!$Z$2:$Z$32)-MIN(DATA!$Z$2:$Z$32)))</f>
        <v>0.64285714285714279</v>
      </c>
      <c r="W5">
        <f>((DATA!$AA5-MIN(DATA!$AA$2:$AA$32))/(MAX(DATA!$AA$2:$AA$32)-MIN(DATA!$AA$2:$AA$32)))</f>
        <v>0.13297313183148898</v>
      </c>
      <c r="X5">
        <f>((DATA!$AB5-MIN(DATA!$AB$2:$AB$32))/(MAX(DATA!$AB$2:$AB$32)-MIN(DATA!$AB$2:$AB$32)))</f>
        <v>7.7519379844961239E-2</v>
      </c>
      <c r="Y5">
        <f>((DATA!$AC5-MIN(DATA!$AC$2:$AC$32))/(MAX(DATA!$AC$2:$AC$32)-MIN(DATA!$AC$2:$AC$32)))</f>
        <v>0.13625304136253041</v>
      </c>
    </row>
    <row r="6" spans="1:25" x14ac:dyDescent="0.3">
      <c r="A6" t="s">
        <v>29</v>
      </c>
      <c r="B6" t="s">
        <v>27</v>
      </c>
      <c r="C6">
        <v>52.040495988566398</v>
      </c>
      <c r="D6">
        <v>6.2933635975934097</v>
      </c>
      <c r="E6">
        <f>((DATA!$F6-MIN(DATA!$F$2:$F$32))/(MAX(DATA!$F$2:$F$32)-MIN(DATA!$F$2:$F$32)))</f>
        <v>0.54878048780487809</v>
      </c>
      <c r="F6" t="e">
        <f>((DATA!$G6-MIN(DATA!$G$2:$G$32))/(MAX(DATA!$G$2:$G$32)-MIN(DATA!$G$2:$G$32)))</f>
        <v>#DIV/0!</v>
      </c>
      <c r="G6" t="e">
        <f>((#REF!-MIN(#REF!))/(MAX(#REF!)-MIN(#REF!)))</f>
        <v>#REF!</v>
      </c>
      <c r="H6" t="e">
        <f>((DATA!$L6-MIN(DATA!$L$2:$L$32))/(MAX(DATA!$L$2:$L$32)-MIN(DATA!$L$2:$L$32)))</f>
        <v>#DIV/0!</v>
      </c>
      <c r="I6" t="e">
        <f>((DATA!$M6-MIN(DATA!$M$2:$M$32))/(MAX(DATA!$M$2:$M$32)-MIN(DATA!$M$2:$M$32)))</f>
        <v>#DIV/0!</v>
      </c>
      <c r="J6" t="e">
        <f>((DATA!$N6-MIN(DATA!$N$2:$N$32))/(MAX(DATA!$N$2:$N$32)-MIN(DATA!$N$2:$N$32)))</f>
        <v>#DIV/0!</v>
      </c>
      <c r="K6">
        <f>((DATA!$O6-MIN(DATA!$O$2:$O$32))/(MAX(DATA!$O$2:$O$32)-MIN(DATA!$O$2:$O$32)))</f>
        <v>0.33333333333333331</v>
      </c>
      <c r="L6">
        <f>((DATA!$P6-MIN(DATA!$P$2:$P$32))/(MAX(DATA!$P$2:$P$32)-MIN(DATA!$P$2:$P$32)))</f>
        <v>0.91187050359712229</v>
      </c>
      <c r="M6">
        <f>((DATA!$Q6-MIN(DATA!$Q$2:$Q$32))/(MAX(DATA!$Q$2:$Q$32)-MIN(DATA!$Q$2:$Q$32)))</f>
        <v>0.71</v>
      </c>
      <c r="N6">
        <f>((DATA!$R6-MIN(DATA!$R$2:$R$32))/(MAX(DATA!$R$2:$R$32)-MIN(DATA!$R$2:$R$32)))</f>
        <v>0</v>
      </c>
      <c r="O6">
        <f>((DATA!$S6-MIN(DATA!$S$2:$S$32))/(MAX(DATA!$S$2:$S$32)-MIN(DATA!$S$2:$S$32)))</f>
        <v>0.12500000000000003</v>
      </c>
      <c r="P6">
        <f>((DATA!$T6-MIN(DATA!$T$2:$T$32))/(MAX(DATA!$T$2:$T$32)-MIN(DATA!$T$2:$T$32)))</f>
        <v>7.1739130434782611E-2</v>
      </c>
      <c r="Q6">
        <f>((DATA!$U6-MIN(DATA!$U$2:$U$32))/(MAX(DATA!$U$2:$U$32)-MIN(DATA!$U$2:$U$32)))</f>
        <v>0.5</v>
      </c>
      <c r="R6">
        <f>((DATA!$V6-MIN(DATA!$V$2:$V$32))/(MAX(DATA!$V$2:$V$32)-MIN(DATA!$V$2:$V$32)))</f>
        <v>1.570680628272255E-2</v>
      </c>
      <c r="S6">
        <f>((DATA!$W6-MIN(DATA!$W$2:$W$32))/(MAX(DATA!$W$2:$W$32)-MIN(DATA!$W$2:$W$32)))</f>
        <v>0.57142857142857162</v>
      </c>
      <c r="T6">
        <f>((DATA!$X6-MIN(DATA!$X$2:$X$32))/(MAX(DATA!$X$2:$X$32)-MIN(DATA!$X$2:$X$32)))</f>
        <v>0.7142857142857143</v>
      </c>
      <c r="U6">
        <f>((DATA!$Y6-MIN(DATA!$Y$2:$Y$32))/(MAX(DATA!$Y$2:$Y$32)-MIN(DATA!$Y$2:$Y$32)))</f>
        <v>0.33695652173913043</v>
      </c>
      <c r="V6">
        <f>((DATA!$Z6-MIN(DATA!$Z$2:$Z$32))/(MAX(DATA!$Z$2:$Z$32)-MIN(DATA!$Z$2:$Z$32)))</f>
        <v>0.5</v>
      </c>
      <c r="W6">
        <f>((DATA!$AA6-MIN(DATA!$AA$2:$AA$32))/(MAX(DATA!$AA$2:$AA$32)-MIN(DATA!$AA$2:$AA$32)))</f>
        <v>0.36904452407057842</v>
      </c>
      <c r="X6">
        <f>((DATA!$AB6-MIN(DATA!$AB$2:$AB$32))/(MAX(DATA!$AB$2:$AB$32)-MIN(DATA!$AB$2:$AB$32)))</f>
        <v>0.20930232558139536</v>
      </c>
      <c r="Y6">
        <f>((DATA!$AC6-MIN(DATA!$AC$2:$AC$32))/(MAX(DATA!$AC$2:$AC$32)-MIN(DATA!$AC$2:$AC$32)))</f>
        <v>0.53041362530413627</v>
      </c>
    </row>
    <row r="7" spans="1:25" x14ac:dyDescent="0.3">
      <c r="A7" t="s">
        <v>30</v>
      </c>
      <c r="B7" t="s">
        <v>31</v>
      </c>
      <c r="C7">
        <v>52.506881999999997</v>
      </c>
      <c r="D7">
        <v>6.2608899999999998</v>
      </c>
      <c r="E7">
        <f>((DATA!$F7-MIN(DATA!$F$2:$F$32))/(MAX(DATA!$F$2:$F$32)-MIN(DATA!$F$2:$F$32)))</f>
        <v>0.38414634146341464</v>
      </c>
      <c r="F7" t="e">
        <f>((DATA!$G7-MIN(DATA!$G$2:$G$32))/(MAX(DATA!$G$2:$G$32)-MIN(DATA!$G$2:$G$32)))</f>
        <v>#DIV/0!</v>
      </c>
      <c r="G7" t="e">
        <f>((#REF!-MIN(#REF!))/(MAX(#REF!)-MIN(#REF!)))</f>
        <v>#REF!</v>
      </c>
      <c r="H7" t="e">
        <f>((DATA!$L7-MIN(DATA!$L$2:$L$32))/(MAX(DATA!$L$2:$L$32)-MIN(DATA!$L$2:$L$32)))</f>
        <v>#DIV/0!</v>
      </c>
      <c r="I7" t="e">
        <f>((DATA!$M7-MIN(DATA!$M$2:$M$32))/(MAX(DATA!$M$2:$M$32)-MIN(DATA!$M$2:$M$32)))</f>
        <v>#DIV/0!</v>
      </c>
      <c r="J7" t="e">
        <f>((DATA!$N7-MIN(DATA!$N$2:$N$32))/(MAX(DATA!$N$2:$N$32)-MIN(DATA!$N$2:$N$32)))</f>
        <v>#DIV/0!</v>
      </c>
      <c r="K7">
        <f>((DATA!$O7-MIN(DATA!$O$2:$O$32))/(MAX(DATA!$O$2:$O$32)-MIN(DATA!$O$2:$O$32)))</f>
        <v>0.8666666666666667</v>
      </c>
      <c r="L7">
        <f>((DATA!$P7-MIN(DATA!$P$2:$P$32))/(MAX(DATA!$P$2:$P$32)-MIN(DATA!$P$2:$P$32)))</f>
        <v>0.29856115107913667</v>
      </c>
      <c r="M7">
        <f>((DATA!$Q7-MIN(DATA!$Q$2:$Q$32))/(MAX(DATA!$Q$2:$Q$32)-MIN(DATA!$Q$2:$Q$32)))</f>
        <v>0.5</v>
      </c>
      <c r="N7">
        <f>((DATA!$R7-MIN(DATA!$R$2:$R$32))/(MAX(DATA!$R$2:$R$32)-MIN(DATA!$R$2:$R$32)))</f>
        <v>3.2608695652173912E-2</v>
      </c>
      <c r="O7">
        <f>((DATA!$S7-MIN(DATA!$S$2:$S$32))/(MAX(DATA!$S$2:$S$32)-MIN(DATA!$S$2:$S$32)))</f>
        <v>0.18749999999999994</v>
      </c>
      <c r="P7">
        <f>((DATA!$T7-MIN(DATA!$T$2:$T$32))/(MAX(DATA!$T$2:$T$32)-MIN(DATA!$T$2:$T$32)))</f>
        <v>7.8260869565217397E-2</v>
      </c>
      <c r="Q7">
        <f>((DATA!$U7-MIN(DATA!$U$2:$U$32))/(MAX(DATA!$U$2:$U$32)-MIN(DATA!$U$2:$U$32)))</f>
        <v>0.6875</v>
      </c>
      <c r="R7">
        <f>((DATA!$V7-MIN(DATA!$V$2:$V$32))/(MAX(DATA!$V$2:$V$32)-MIN(DATA!$V$2:$V$32)))</f>
        <v>0.31937172774869105</v>
      </c>
      <c r="S7">
        <f>((DATA!$W7-MIN(DATA!$W$2:$W$32))/(MAX(DATA!$W$2:$W$32)-MIN(DATA!$W$2:$W$32)))</f>
        <v>0.57142857142857162</v>
      </c>
      <c r="T7">
        <f>((DATA!$X7-MIN(DATA!$X$2:$X$32))/(MAX(DATA!$X$2:$X$32)-MIN(DATA!$X$2:$X$32)))</f>
        <v>0.42857142857142866</v>
      </c>
      <c r="U7">
        <f>((DATA!$Y7-MIN(DATA!$Y$2:$Y$32))/(MAX(DATA!$Y$2:$Y$32)-MIN(DATA!$Y$2:$Y$32)))</f>
        <v>0.7065217391304347</v>
      </c>
      <c r="V7">
        <f>((DATA!$Z7-MIN(DATA!$Z$2:$Z$32))/(MAX(DATA!$Z$2:$Z$32)-MIN(DATA!$Z$2:$Z$32)))</f>
        <v>0.42857142857142866</v>
      </c>
      <c r="W7">
        <f>((DATA!$AA7-MIN(DATA!$AA$2:$AA$32))/(MAX(DATA!$AA$2:$AA$32)-MIN(DATA!$AA$2:$AA$32)))</f>
        <v>0.20965535950445918</v>
      </c>
      <c r="X7">
        <f>((DATA!$AB7-MIN(DATA!$AB$2:$AB$32))/(MAX(DATA!$AB$2:$AB$32)-MIN(DATA!$AB$2:$AB$32)))</f>
        <v>0.33333333333333331</v>
      </c>
      <c r="Y7">
        <f>((DATA!$AC7-MIN(DATA!$AC$2:$AC$32))/(MAX(DATA!$AC$2:$AC$32)-MIN(DATA!$AC$2:$AC$32)))</f>
        <v>0.78345498783454992</v>
      </c>
    </row>
    <row r="8" spans="1:25" x14ac:dyDescent="0.3">
      <c r="A8" t="s">
        <v>32</v>
      </c>
      <c r="B8" t="s">
        <v>33</v>
      </c>
      <c r="C8">
        <v>52.909433070121999</v>
      </c>
      <c r="D8">
        <v>5.7388176642726396</v>
      </c>
      <c r="E8">
        <f>((DATA!$F8-MIN(DATA!$F$2:$F$32))/(MAX(DATA!$F$2:$F$32)-MIN(DATA!$F$2:$F$32)))</f>
        <v>0.16463414634146342</v>
      </c>
      <c r="F8" t="e">
        <f>((DATA!$G8-MIN(DATA!$G$2:$G$32))/(MAX(DATA!$G$2:$G$32)-MIN(DATA!$G$2:$G$32)))</f>
        <v>#DIV/0!</v>
      </c>
      <c r="G8" t="e">
        <f>((#REF!-MIN(#REF!))/(MAX(#REF!)-MIN(#REF!)))</f>
        <v>#REF!</v>
      </c>
      <c r="H8" t="e">
        <f>((DATA!$L8-MIN(DATA!$L$2:$L$32))/(MAX(DATA!$L$2:$L$32)-MIN(DATA!$L$2:$L$32)))</f>
        <v>#DIV/0!</v>
      </c>
      <c r="I8" t="e">
        <f>((DATA!$M8-MIN(DATA!$M$2:$M$32))/(MAX(DATA!$M$2:$M$32)-MIN(DATA!$M$2:$M$32)))</f>
        <v>#DIV/0!</v>
      </c>
      <c r="J8" t="e">
        <f>((DATA!$N8-MIN(DATA!$N$2:$N$32))/(MAX(DATA!$N$2:$N$32)-MIN(DATA!$N$2:$N$32)))</f>
        <v>#DIV/0!</v>
      </c>
      <c r="K8">
        <f>((DATA!$O8-MIN(DATA!$O$2:$O$32))/(MAX(DATA!$O$2:$O$32)-MIN(DATA!$O$2:$O$32)))</f>
        <v>1</v>
      </c>
      <c r="L8">
        <f>((DATA!$P8-MIN(DATA!$P$2:$P$32))/(MAX(DATA!$P$2:$P$32)-MIN(DATA!$P$2:$P$32)))</f>
        <v>0.70503597122302153</v>
      </c>
      <c r="M8">
        <f>((DATA!$Q8-MIN(DATA!$Q$2:$Q$32))/(MAX(DATA!$Q$2:$Q$32)-MIN(DATA!$Q$2:$Q$32)))</f>
        <v>0.59</v>
      </c>
      <c r="N8">
        <f>((DATA!$R8-MIN(DATA!$R$2:$R$32))/(MAX(DATA!$R$2:$R$32)-MIN(DATA!$R$2:$R$32)))</f>
        <v>0.51086956521739135</v>
      </c>
      <c r="O8">
        <f>((DATA!$S8-MIN(DATA!$S$2:$S$32))/(MAX(DATA!$S$2:$S$32)-MIN(DATA!$S$2:$S$32)))</f>
        <v>0.5625</v>
      </c>
      <c r="P8">
        <f>((DATA!$T8-MIN(DATA!$T$2:$T$32))/(MAX(DATA!$T$2:$T$32)-MIN(DATA!$T$2:$T$32)))</f>
        <v>0.2391304347826087</v>
      </c>
      <c r="Q8">
        <f>((DATA!$U8-MIN(DATA!$U$2:$U$32))/(MAX(DATA!$U$2:$U$32)-MIN(DATA!$U$2:$U$32)))</f>
        <v>0.56249999999999989</v>
      </c>
      <c r="R8">
        <f>((DATA!$V8-MIN(DATA!$V$2:$V$32))/(MAX(DATA!$V$2:$V$32)-MIN(DATA!$V$2:$V$32)))</f>
        <v>0.42408376963350791</v>
      </c>
      <c r="S8">
        <f>((DATA!$W8-MIN(DATA!$W$2:$W$32))/(MAX(DATA!$W$2:$W$32)-MIN(DATA!$W$2:$W$32)))</f>
        <v>0.57142857142857162</v>
      </c>
      <c r="T8">
        <f>((DATA!$X8-MIN(DATA!$X$2:$X$32))/(MAX(DATA!$X$2:$X$32)-MIN(DATA!$X$2:$X$32)))</f>
        <v>0.28571428571428581</v>
      </c>
      <c r="U8">
        <f>((DATA!$Y8-MIN(DATA!$Y$2:$Y$32))/(MAX(DATA!$Y$2:$Y$32)-MIN(DATA!$Y$2:$Y$32)))</f>
        <v>1</v>
      </c>
      <c r="V8">
        <f>((DATA!$Z8-MIN(DATA!$Z$2:$Z$32))/(MAX(DATA!$Z$2:$Z$32)-MIN(DATA!$Z$2:$Z$32)))</f>
        <v>0.35714285714285715</v>
      </c>
      <c r="W8">
        <f>((DATA!$AA8-MIN(DATA!$AA$2:$AA$32))/(MAX(DATA!$AA$2:$AA$32)-MIN(DATA!$AA$2:$AA$32)))</f>
        <v>0.72183476698052429</v>
      </c>
      <c r="X8">
        <f>((DATA!$AB8-MIN(DATA!$AB$2:$AB$32))/(MAX(DATA!$AB$2:$AB$32)-MIN(DATA!$AB$2:$AB$32)))</f>
        <v>0.27906976744186046</v>
      </c>
      <c r="Y8">
        <f>((DATA!$AC8-MIN(DATA!$AC$2:$AC$32))/(MAX(DATA!$AC$2:$AC$32)-MIN(DATA!$AC$2:$AC$32)))</f>
        <v>0.54987834549878345</v>
      </c>
    </row>
    <row r="9" spans="1:25" x14ac:dyDescent="0.3">
      <c r="A9" t="s">
        <v>34</v>
      </c>
      <c r="B9" t="s">
        <v>23</v>
      </c>
      <c r="C9">
        <v>52.657657735666</v>
      </c>
      <c r="D9">
        <v>6.4286887793163903</v>
      </c>
      <c r="E9">
        <f>((DATA!$F9-MIN(DATA!$F$2:$F$32))/(MAX(DATA!$F$2:$F$32)-MIN(DATA!$F$2:$F$32)))</f>
        <v>9.7560975609756101E-2</v>
      </c>
      <c r="F9" t="e">
        <f>((DATA!$G9-MIN(DATA!$G$2:$G$32))/(MAX(DATA!$G$2:$G$32)-MIN(DATA!$G$2:$G$32)))</f>
        <v>#DIV/0!</v>
      </c>
      <c r="G9" t="e">
        <f>((#REF!-MIN(#REF!))/(MAX(#REF!)-MIN(#REF!)))</f>
        <v>#REF!</v>
      </c>
      <c r="H9" t="e">
        <f>((DATA!$L9-MIN(DATA!$L$2:$L$32))/(MAX(DATA!$L$2:$L$32)-MIN(DATA!$L$2:$L$32)))</f>
        <v>#DIV/0!</v>
      </c>
      <c r="I9" t="e">
        <f>((DATA!$M9-MIN(DATA!$M$2:$M$32))/(MAX(DATA!$M$2:$M$32)-MIN(DATA!$M$2:$M$32)))</f>
        <v>#DIV/0!</v>
      </c>
      <c r="J9" t="e">
        <f>((DATA!$N9-MIN(DATA!$N$2:$N$32))/(MAX(DATA!$N$2:$N$32)-MIN(DATA!$N$2:$N$32)))</f>
        <v>#DIV/0!</v>
      </c>
      <c r="K9">
        <f>((DATA!$O9-MIN(DATA!$O$2:$O$32))/(MAX(DATA!$O$2:$O$32)-MIN(DATA!$O$2:$O$32)))</f>
        <v>0.66666666666666663</v>
      </c>
      <c r="L9">
        <f>((DATA!$P9-MIN(DATA!$P$2:$P$32))/(MAX(DATA!$P$2:$P$32)-MIN(DATA!$P$2:$P$32)))</f>
        <v>0.28597122302158273</v>
      </c>
      <c r="M9">
        <f>((DATA!$Q9-MIN(DATA!$Q$2:$Q$32))/(MAX(DATA!$Q$2:$Q$32)-MIN(DATA!$Q$2:$Q$32)))</f>
        <v>0</v>
      </c>
      <c r="N9">
        <f>((DATA!$R9-MIN(DATA!$R$2:$R$32))/(MAX(DATA!$R$2:$R$32)-MIN(DATA!$R$2:$R$32)))</f>
        <v>0.2608695652173913</v>
      </c>
      <c r="O9">
        <f>((DATA!$S9-MIN(DATA!$S$2:$S$32))/(MAX(DATA!$S$2:$S$32)-MIN(DATA!$S$2:$S$32)))</f>
        <v>1</v>
      </c>
      <c r="P9">
        <f>((DATA!$T9-MIN(DATA!$T$2:$T$32))/(MAX(DATA!$T$2:$T$32)-MIN(DATA!$T$2:$T$32)))</f>
        <v>0.14565217391304347</v>
      </c>
      <c r="Q9">
        <f>((DATA!$U9-MIN(DATA!$U$2:$U$32))/(MAX(DATA!$U$2:$U$32)-MIN(DATA!$U$2:$U$32)))</f>
        <v>0.625</v>
      </c>
      <c r="R9">
        <f>((DATA!$V9-MIN(DATA!$V$2:$V$32))/(MAX(DATA!$V$2:$V$32)-MIN(DATA!$V$2:$V$32)))</f>
        <v>2.0942408376963369E-2</v>
      </c>
      <c r="S9">
        <f>((DATA!$W9-MIN(DATA!$W$2:$W$32))/(MAX(DATA!$W$2:$W$32)-MIN(DATA!$W$2:$W$32)))</f>
        <v>0.7142857142857143</v>
      </c>
      <c r="T9">
        <f>((DATA!$X9-MIN(DATA!$X$2:$X$32))/(MAX(DATA!$X$2:$X$32)-MIN(DATA!$X$2:$X$32)))</f>
        <v>0.7142857142857143</v>
      </c>
      <c r="U9">
        <f>((DATA!$Y9-MIN(DATA!$Y$2:$Y$32))/(MAX(DATA!$Y$2:$Y$32)-MIN(DATA!$Y$2:$Y$32)))</f>
        <v>0.45652173913043481</v>
      </c>
      <c r="V9">
        <f>((DATA!$Z9-MIN(DATA!$Z$2:$Z$32))/(MAX(DATA!$Z$2:$Z$32)-MIN(DATA!$Z$2:$Z$32)))</f>
        <v>0.5</v>
      </c>
      <c r="W9">
        <f>((DATA!$AA9-MIN(DATA!$AA$2:$AA$32))/(MAX(DATA!$AA$2:$AA$32)-MIN(DATA!$AA$2:$AA$32)))</f>
        <v>0.10591280561552634</v>
      </c>
      <c r="X9">
        <f>((DATA!$AB9-MIN(DATA!$AB$2:$AB$32))/(MAX(DATA!$AB$2:$AB$32)-MIN(DATA!$AB$2:$AB$32)))</f>
        <v>0.12403100775193798</v>
      </c>
      <c r="Y9">
        <f>((DATA!$AC9-MIN(DATA!$AC$2:$AC$32))/(MAX(DATA!$AC$2:$AC$32)-MIN(DATA!$AC$2:$AC$32)))</f>
        <v>0.58394160583941601</v>
      </c>
    </row>
    <row r="10" spans="1:25" x14ac:dyDescent="0.3">
      <c r="A10" t="s">
        <v>35</v>
      </c>
      <c r="B10" t="s">
        <v>31</v>
      </c>
      <c r="C10">
        <v>52.374828000000001</v>
      </c>
      <c r="D10">
        <v>7.0050299999999996</v>
      </c>
      <c r="E10">
        <f>((DATA!$F10-MIN(DATA!$F$2:$F$32))/(MAX(DATA!$F$2:$F$32)-MIN(DATA!$F$2:$F$32)))</f>
        <v>0.38414634146341464</v>
      </c>
      <c r="F10" t="e">
        <f>((DATA!$G10-MIN(DATA!$G$2:$G$32))/(MAX(DATA!$G$2:$G$32)-MIN(DATA!$G$2:$G$32)))</f>
        <v>#DIV/0!</v>
      </c>
      <c r="G10" t="e">
        <f>((#REF!-MIN(#REF!))/(MAX(#REF!)-MIN(#REF!)))</f>
        <v>#REF!</v>
      </c>
      <c r="H10" t="e">
        <f>((DATA!$L10-MIN(DATA!$L$2:$L$32))/(MAX(DATA!$L$2:$L$32)-MIN(DATA!$L$2:$L$32)))</f>
        <v>#DIV/0!</v>
      </c>
      <c r="I10" t="e">
        <f>((DATA!$M10-MIN(DATA!$M$2:$M$32))/(MAX(DATA!$M$2:$M$32)-MIN(DATA!$M$2:$M$32)))</f>
        <v>#DIV/0!</v>
      </c>
      <c r="J10" t="e">
        <f>((DATA!$N10-MIN(DATA!$N$2:$N$32))/(MAX(DATA!$N$2:$N$32)-MIN(DATA!$N$2:$N$32)))</f>
        <v>#DIV/0!</v>
      </c>
      <c r="K10">
        <f>((DATA!$O10-MIN(DATA!$O$2:$O$32))/(MAX(DATA!$O$2:$O$32)-MIN(DATA!$O$2:$O$32)))</f>
        <v>0.8666666666666667</v>
      </c>
      <c r="L10">
        <f>((DATA!$P10-MIN(DATA!$P$2:$P$32))/(MAX(DATA!$P$2:$P$32)-MIN(DATA!$P$2:$P$32)))</f>
        <v>0.41007194244604317</v>
      </c>
      <c r="M10">
        <f>((DATA!$Q10-MIN(DATA!$Q$2:$Q$32))/(MAX(DATA!$Q$2:$Q$32)-MIN(DATA!$Q$2:$Q$32)))</f>
        <v>0.33</v>
      </c>
      <c r="N10">
        <f>((DATA!$R10-MIN(DATA!$R$2:$R$32))/(MAX(DATA!$R$2:$R$32)-MIN(DATA!$R$2:$R$32)))</f>
        <v>6.5217391304347824E-2</v>
      </c>
      <c r="O10">
        <f>((DATA!$S10-MIN(DATA!$S$2:$S$32))/(MAX(DATA!$S$2:$S$32)-MIN(DATA!$S$2:$S$32)))</f>
        <v>0.12500000000000003</v>
      </c>
      <c r="P10">
        <f>((DATA!$T10-MIN(DATA!$T$2:$T$32))/(MAX(DATA!$T$2:$T$32)-MIN(DATA!$T$2:$T$32)))</f>
        <v>0.15652173913043477</v>
      </c>
      <c r="Q10">
        <f>((DATA!$U10-MIN(DATA!$U$2:$U$32))/(MAX(DATA!$U$2:$U$32)-MIN(DATA!$U$2:$U$32)))</f>
        <v>0.6875</v>
      </c>
      <c r="R10">
        <f>((DATA!$V10-MIN(DATA!$V$2:$V$32))/(MAX(DATA!$V$2:$V$32)-MIN(DATA!$V$2:$V$32)))</f>
        <v>0.57591623036649209</v>
      </c>
      <c r="S10">
        <f>((DATA!$W10-MIN(DATA!$W$2:$W$32))/(MAX(DATA!$W$2:$W$32)-MIN(DATA!$W$2:$W$32)))</f>
        <v>0.42857142857142866</v>
      </c>
      <c r="T10">
        <f>((DATA!$X10-MIN(DATA!$X$2:$X$32))/(MAX(DATA!$X$2:$X$32)-MIN(DATA!$X$2:$X$32)))</f>
        <v>0.28571428571428581</v>
      </c>
      <c r="U10">
        <f>((DATA!$Y10-MIN(DATA!$Y$2:$Y$32))/(MAX(DATA!$Y$2:$Y$32)-MIN(DATA!$Y$2:$Y$32)))</f>
        <v>0.56521739130434789</v>
      </c>
      <c r="V10">
        <f>((DATA!$Z10-MIN(DATA!$Z$2:$Z$32))/(MAX(DATA!$Z$2:$Z$32)-MIN(DATA!$Z$2:$Z$32)))</f>
        <v>0.64285714285714279</v>
      </c>
      <c r="W10">
        <f>((DATA!$AA10-MIN(DATA!$AA$2:$AA$32))/(MAX(DATA!$AA$2:$AA$32)-MIN(DATA!$AA$2:$AA$32)))</f>
        <v>0.15468695249183328</v>
      </c>
      <c r="X10">
        <f>((DATA!$AB10-MIN(DATA!$AB$2:$AB$32))/(MAX(DATA!$AB$2:$AB$32)-MIN(DATA!$AB$2:$AB$32)))</f>
        <v>0.24806201550387597</v>
      </c>
      <c r="Y10">
        <f>((DATA!$AC10-MIN(DATA!$AC$2:$AC$32))/(MAX(DATA!$AC$2:$AC$32)-MIN(DATA!$AC$2:$AC$32)))</f>
        <v>0.77128953771289532</v>
      </c>
    </row>
    <row r="11" spans="1:25" x14ac:dyDescent="0.3">
      <c r="A11" t="s">
        <v>36</v>
      </c>
      <c r="B11" t="s">
        <v>37</v>
      </c>
      <c r="C11">
        <v>51.745942754376003</v>
      </c>
      <c r="D11">
        <v>4.1145811694341399</v>
      </c>
      <c r="E11">
        <f>((DATA!$F11-MIN(DATA!$F$2:$F$32))/(MAX(DATA!$F$2:$F$32)-MIN(DATA!$F$2:$F$32)))</f>
        <v>0.94207317073170727</v>
      </c>
      <c r="F11" t="e">
        <f>((DATA!$G11-MIN(DATA!$G$2:$G$32))/(MAX(DATA!$G$2:$G$32)-MIN(DATA!$G$2:$G$32)))</f>
        <v>#DIV/0!</v>
      </c>
      <c r="G11" t="e">
        <f>((#REF!-MIN(#REF!))/(MAX(#REF!)-MIN(#REF!)))</f>
        <v>#REF!</v>
      </c>
      <c r="H11" t="e">
        <f>((DATA!$L11-MIN(DATA!$L$2:$L$32))/(MAX(DATA!$L$2:$L$32)-MIN(DATA!$L$2:$L$32)))</f>
        <v>#DIV/0!</v>
      </c>
      <c r="I11" t="e">
        <f>((DATA!$M11-MIN(DATA!$M$2:$M$32))/(MAX(DATA!$M$2:$M$32)-MIN(DATA!$M$2:$M$32)))</f>
        <v>#DIV/0!</v>
      </c>
      <c r="J11" t="e">
        <f>((DATA!$N11-MIN(DATA!$N$2:$N$32))/(MAX(DATA!$N$2:$N$32)-MIN(DATA!$N$2:$N$32)))</f>
        <v>#DIV/0!</v>
      </c>
      <c r="K11">
        <f>((DATA!$O11-MIN(DATA!$O$2:$O$32))/(MAX(DATA!$O$2:$O$32)-MIN(DATA!$O$2:$O$32)))</f>
        <v>0.8666666666666667</v>
      </c>
      <c r="L11">
        <f>((DATA!$P11-MIN(DATA!$P$2:$P$32))/(MAX(DATA!$P$2:$P$32)-MIN(DATA!$P$2:$P$32)))</f>
        <v>0.7032374100719424</v>
      </c>
      <c r="M11">
        <f>((DATA!$Q11-MIN(DATA!$Q$2:$Q$32))/(MAX(DATA!$Q$2:$Q$32)-MIN(DATA!$Q$2:$Q$32)))</f>
        <v>0.38</v>
      </c>
      <c r="N11">
        <f>((DATA!$R11-MIN(DATA!$R$2:$R$32))/(MAX(DATA!$R$2:$R$32)-MIN(DATA!$R$2:$R$32)))</f>
        <v>0.75</v>
      </c>
      <c r="O11">
        <f>((DATA!$S11-MIN(DATA!$S$2:$S$32))/(MAX(DATA!$S$2:$S$32)-MIN(DATA!$S$2:$S$32)))</f>
        <v>0.4375</v>
      </c>
      <c r="P11">
        <f>((DATA!$T11-MIN(DATA!$T$2:$T$32))/(MAX(DATA!$T$2:$T$32)-MIN(DATA!$T$2:$T$32)))</f>
        <v>0.75</v>
      </c>
      <c r="Q11">
        <f>((DATA!$U11-MIN(DATA!$U$2:$U$32))/(MAX(DATA!$U$2:$U$32)-MIN(DATA!$U$2:$U$32)))</f>
        <v>0.18750000000000003</v>
      </c>
      <c r="R11">
        <f>((DATA!$V11-MIN(DATA!$V$2:$V$32))/(MAX(DATA!$V$2:$V$32)-MIN(DATA!$V$2:$V$32)))</f>
        <v>5.235602094240837E-2</v>
      </c>
      <c r="S11">
        <f>((DATA!$W11-MIN(DATA!$W$2:$W$32))/(MAX(DATA!$W$2:$W$32)-MIN(DATA!$W$2:$W$32)))</f>
        <v>0</v>
      </c>
      <c r="T11">
        <f>((DATA!$X11-MIN(DATA!$X$2:$X$32))/(MAX(DATA!$X$2:$X$32)-MIN(DATA!$X$2:$X$32)))</f>
        <v>0</v>
      </c>
      <c r="U11">
        <f>((DATA!$Y11-MIN(DATA!$Y$2:$Y$32))/(MAX(DATA!$Y$2:$Y$32)-MIN(DATA!$Y$2:$Y$32)))</f>
        <v>0.36956521739130432</v>
      </c>
      <c r="V11">
        <f>((DATA!$Z11-MIN(DATA!$Z$2:$Z$32))/(MAX(DATA!$Z$2:$Z$32)-MIN(DATA!$Z$2:$Z$32)))</f>
        <v>7.1428571428571494E-2</v>
      </c>
      <c r="W11">
        <f>((DATA!$AA11-MIN(DATA!$AA$2:$AA$32))/(MAX(DATA!$AA$2:$AA$32)-MIN(DATA!$AA$2:$AA$32)))</f>
        <v>0.7022233776803174</v>
      </c>
      <c r="X11">
        <f>((DATA!$AB11-MIN(DATA!$AB$2:$AB$32))/(MAX(DATA!$AB$2:$AB$32)-MIN(DATA!$AB$2:$AB$32)))</f>
        <v>0.41860465116279072</v>
      </c>
      <c r="Y11">
        <f>((DATA!$AC11-MIN(DATA!$AC$2:$AC$32))/(MAX(DATA!$AC$2:$AC$32)-MIN(DATA!$AC$2:$AC$32)))</f>
        <v>4.6228710462287104E-2</v>
      </c>
    </row>
    <row r="12" spans="1:25" x14ac:dyDescent="0.3">
      <c r="A12" t="s">
        <v>38</v>
      </c>
      <c r="B12" t="s">
        <v>39</v>
      </c>
      <c r="C12">
        <v>53.375349785049799</v>
      </c>
      <c r="D12">
        <v>6.5160661296798299</v>
      </c>
      <c r="E12">
        <f>((DATA!$F12-MIN(DATA!$F$2:$F$32))/(MAX(DATA!$F$2:$F$32)-MIN(DATA!$F$2:$F$32)))</f>
        <v>0</v>
      </c>
      <c r="F12" t="e">
        <f>((DATA!$G12-MIN(DATA!$G$2:$G$32))/(MAX(DATA!$G$2:$G$32)-MIN(DATA!$G$2:$G$32)))</f>
        <v>#DIV/0!</v>
      </c>
      <c r="G12" t="e">
        <f>((#REF!-MIN(#REF!))/(MAX(#REF!)-MIN(#REF!)))</f>
        <v>#REF!</v>
      </c>
      <c r="H12" t="e">
        <f>((DATA!$L12-MIN(DATA!$L$2:$L$32))/(MAX(DATA!$L$2:$L$32)-MIN(DATA!$L$2:$L$32)))</f>
        <v>#DIV/0!</v>
      </c>
      <c r="I12" t="e">
        <f>((DATA!$M12-MIN(DATA!$M$2:$M$32))/(MAX(DATA!$M$2:$M$32)-MIN(DATA!$M$2:$M$32)))</f>
        <v>#DIV/0!</v>
      </c>
      <c r="J12" t="e">
        <f>((DATA!$N12-MIN(DATA!$N$2:$N$32))/(MAX(DATA!$N$2:$N$32)-MIN(DATA!$N$2:$N$32)))</f>
        <v>#DIV/0!</v>
      </c>
      <c r="K12">
        <f>((DATA!$O12-MIN(DATA!$O$2:$O$32))/(MAX(DATA!$O$2:$O$32)-MIN(DATA!$O$2:$O$32)))</f>
        <v>1</v>
      </c>
      <c r="L12">
        <f>((DATA!$P12-MIN(DATA!$P$2:$P$32))/(MAX(DATA!$P$2:$P$32)-MIN(DATA!$P$2:$P$32)))</f>
        <v>0.89568345323741005</v>
      </c>
      <c r="M12">
        <f>((DATA!$Q12-MIN(DATA!$Q$2:$Q$32))/(MAX(DATA!$Q$2:$Q$32)-MIN(DATA!$Q$2:$Q$32)))</f>
        <v>1</v>
      </c>
      <c r="N12">
        <f>((DATA!$R12-MIN(DATA!$R$2:$R$32))/(MAX(DATA!$R$2:$R$32)-MIN(DATA!$R$2:$R$32)))</f>
        <v>2.1739130434782608E-2</v>
      </c>
      <c r="O12">
        <f>((DATA!$S12-MIN(DATA!$S$2:$S$32))/(MAX(DATA!$S$2:$S$32)-MIN(DATA!$S$2:$S$32)))</f>
        <v>0</v>
      </c>
      <c r="P12">
        <f>((DATA!$T12-MIN(DATA!$T$2:$T$32))/(MAX(DATA!$T$2:$T$32)-MIN(DATA!$T$2:$T$32)))</f>
        <v>1.0869565217391304E-2</v>
      </c>
      <c r="Q12">
        <f>((DATA!$U12-MIN(DATA!$U$2:$U$32))/(MAX(DATA!$U$2:$U$32)-MIN(DATA!$U$2:$U$32)))</f>
        <v>0.18750000000000003</v>
      </c>
      <c r="R12">
        <f>((DATA!$V12-MIN(DATA!$V$2:$V$32))/(MAX(DATA!$V$2:$V$32)-MIN(DATA!$V$2:$V$32)))</f>
        <v>0.62827225130890052</v>
      </c>
      <c r="S12">
        <f>((DATA!$W12-MIN(DATA!$W$2:$W$32))/(MAX(DATA!$W$2:$W$32)-MIN(DATA!$W$2:$W$32)))</f>
        <v>0.28571428571428581</v>
      </c>
      <c r="T12">
        <f>((DATA!$X12-MIN(DATA!$X$2:$X$32))/(MAX(DATA!$X$2:$X$32)-MIN(DATA!$X$2:$X$32)))</f>
        <v>0.28571428571428581</v>
      </c>
      <c r="U12">
        <f>((DATA!$Y12-MIN(DATA!$Y$2:$Y$32))/(MAX(DATA!$Y$2:$Y$32)-MIN(DATA!$Y$2:$Y$32)))</f>
        <v>0.52173913043478259</v>
      </c>
      <c r="V12">
        <f>((DATA!$Z12-MIN(DATA!$Z$2:$Z$32))/(MAX(DATA!$Z$2:$Z$32)-MIN(DATA!$Z$2:$Z$32)))</f>
        <v>0.35714285714285715</v>
      </c>
      <c r="W12">
        <f>((DATA!$AA12-MIN(DATA!$AA$2:$AA$32))/(MAX(DATA!$AA$2:$AA$32)-MIN(DATA!$AA$2:$AA$32)))</f>
        <v>0.63684454441668836</v>
      </c>
      <c r="X12">
        <f>((DATA!$AB12-MIN(DATA!$AB$2:$AB$32))/(MAX(DATA!$AB$2:$AB$32)-MIN(DATA!$AB$2:$AB$32)))</f>
        <v>0.13178294573643412</v>
      </c>
      <c r="Y12">
        <f>((DATA!$AC12-MIN(DATA!$AC$2:$AC$32))/(MAX(DATA!$AC$2:$AC$32)-MIN(DATA!$AC$2:$AC$32)))</f>
        <v>0.18734793187347931</v>
      </c>
    </row>
    <row r="13" spans="1:25" x14ac:dyDescent="0.3">
      <c r="A13" t="s">
        <v>40</v>
      </c>
      <c r="B13" t="s">
        <v>31</v>
      </c>
      <c r="C13">
        <v>52.232079497005103</v>
      </c>
      <c r="D13">
        <v>6.5857258214749503</v>
      </c>
      <c r="E13">
        <f>((DATA!$F13-MIN(DATA!$F$2:$F$32))/(MAX(DATA!$F$2:$F$32)-MIN(DATA!$F$2:$F$32)))</f>
        <v>0.38414634146341464</v>
      </c>
      <c r="F13" t="e">
        <f>((DATA!$G13-MIN(DATA!$G$2:$G$32))/(MAX(DATA!$G$2:$G$32)-MIN(DATA!$G$2:$G$32)))</f>
        <v>#DIV/0!</v>
      </c>
      <c r="G13" t="e">
        <f>((#REF!-MIN(#REF!))/(MAX(#REF!)-MIN(#REF!)))</f>
        <v>#REF!</v>
      </c>
      <c r="H13" t="e">
        <f>((DATA!$L13-MIN(DATA!$L$2:$L$32))/(MAX(DATA!$L$2:$L$32)-MIN(DATA!$L$2:$L$32)))</f>
        <v>#DIV/0!</v>
      </c>
      <c r="I13" t="e">
        <f>((DATA!$M13-MIN(DATA!$M$2:$M$32))/(MAX(DATA!$M$2:$M$32)-MIN(DATA!$M$2:$M$32)))</f>
        <v>#DIV/0!</v>
      </c>
      <c r="J13" t="e">
        <f>((DATA!$N13-MIN(DATA!$N$2:$N$32))/(MAX(DATA!$N$2:$N$32)-MIN(DATA!$N$2:$N$32)))</f>
        <v>#DIV/0!</v>
      </c>
      <c r="K13">
        <f>((DATA!$O13-MIN(DATA!$O$2:$O$32))/(MAX(DATA!$O$2:$O$32)-MIN(DATA!$O$2:$O$32)))</f>
        <v>0.8666666666666667</v>
      </c>
      <c r="L13">
        <f>((DATA!$P13-MIN(DATA!$P$2:$P$32))/(MAX(DATA!$P$2:$P$32)-MIN(DATA!$P$2:$P$32)))</f>
        <v>0.56294964028776984</v>
      </c>
      <c r="M13">
        <f>((DATA!$Q13-MIN(DATA!$Q$2:$Q$32))/(MAX(DATA!$Q$2:$Q$32)-MIN(DATA!$Q$2:$Q$32)))</f>
        <v>0.75</v>
      </c>
      <c r="N13">
        <f>((DATA!$R13-MIN(DATA!$R$2:$R$32))/(MAX(DATA!$R$2:$R$32)-MIN(DATA!$R$2:$R$32)))</f>
        <v>1.0869565217391304E-2</v>
      </c>
      <c r="O13">
        <f>((DATA!$S13-MIN(DATA!$S$2:$S$32))/(MAX(DATA!$S$2:$S$32)-MIN(DATA!$S$2:$S$32)))</f>
        <v>0.12500000000000003</v>
      </c>
      <c r="P13">
        <f>((DATA!$T13-MIN(DATA!$T$2:$T$32))/(MAX(DATA!$T$2:$T$32)-MIN(DATA!$T$2:$T$32)))</f>
        <v>6.5217391304347883E-3</v>
      </c>
      <c r="Q13">
        <f>((DATA!$U13-MIN(DATA!$U$2:$U$32))/(MAX(DATA!$U$2:$U$32)-MIN(DATA!$U$2:$U$32)))</f>
        <v>0.43749999999999994</v>
      </c>
      <c r="R13">
        <f>((DATA!$V13-MIN(DATA!$V$2:$V$32))/(MAX(DATA!$V$2:$V$32)-MIN(DATA!$V$2:$V$32)))</f>
        <v>0.25654450261780104</v>
      </c>
      <c r="S13">
        <f>((DATA!$W13-MIN(DATA!$W$2:$W$32))/(MAX(DATA!$W$2:$W$32)-MIN(DATA!$W$2:$W$32)))</f>
        <v>0.28571428571428581</v>
      </c>
      <c r="T13">
        <f>((DATA!$X13-MIN(DATA!$X$2:$X$32))/(MAX(DATA!$X$2:$X$32)-MIN(DATA!$X$2:$X$32)))</f>
        <v>0.28571428571428581</v>
      </c>
      <c r="U13">
        <f>((DATA!$Y13-MIN(DATA!$Y$2:$Y$32))/(MAX(DATA!$Y$2:$Y$32)-MIN(DATA!$Y$2:$Y$32)))</f>
        <v>0.55434782608695665</v>
      </c>
      <c r="V13">
        <f>((DATA!$Z13-MIN(DATA!$Z$2:$Z$32))/(MAX(DATA!$Z$2:$Z$32)-MIN(DATA!$Z$2:$Z$32)))</f>
        <v>0.21428571428571433</v>
      </c>
      <c r="W13">
        <f>((DATA!$AA13-MIN(DATA!$AA$2:$AA$32))/(MAX(DATA!$AA$2:$AA$32)-MIN(DATA!$AA$2:$AA$32)))</f>
        <v>0.34566910443206095</v>
      </c>
      <c r="X13">
        <f>((DATA!$AB13-MIN(DATA!$AB$2:$AB$32))/(MAX(DATA!$AB$2:$AB$32)-MIN(DATA!$AB$2:$AB$32)))</f>
        <v>0.31782945736434109</v>
      </c>
      <c r="Y13">
        <f>((DATA!$AC13-MIN(DATA!$AC$2:$AC$32))/(MAX(DATA!$AC$2:$AC$32)-MIN(DATA!$AC$2:$AC$32)))</f>
        <v>0.97566909975669103</v>
      </c>
    </row>
    <row r="14" spans="1:25" x14ac:dyDescent="0.3">
      <c r="A14" t="s">
        <v>41</v>
      </c>
      <c r="B14" t="s">
        <v>42</v>
      </c>
      <c r="C14">
        <v>52.827192938789203</v>
      </c>
      <c r="D14">
        <v>4.96527181274576</v>
      </c>
      <c r="E14">
        <f>((DATA!$F14-MIN(DATA!$F$2:$F$32))/(MAX(DATA!$F$2:$F$32)-MIN(DATA!$F$2:$F$32)))</f>
        <v>1</v>
      </c>
      <c r="F14" t="e">
        <f>((DATA!$G14-MIN(DATA!$G$2:$G$32))/(MAX(DATA!$G$2:$G$32)-MIN(DATA!$G$2:$G$32)))</f>
        <v>#DIV/0!</v>
      </c>
      <c r="G14" t="e">
        <f>((#REF!-MIN(#REF!))/(MAX(#REF!)-MIN(#REF!)))</f>
        <v>#REF!</v>
      </c>
      <c r="H14" t="e">
        <f>((DATA!$L14-MIN(DATA!$L$2:$L$32))/(MAX(DATA!$L$2:$L$32)-MIN(DATA!$L$2:$L$32)))</f>
        <v>#DIV/0!</v>
      </c>
      <c r="I14" t="e">
        <f>((DATA!$M14-MIN(DATA!$M$2:$M$32))/(MAX(DATA!$M$2:$M$32)-MIN(DATA!$M$2:$M$32)))</f>
        <v>#DIV/0!</v>
      </c>
      <c r="J14" t="e">
        <f>((DATA!$N14-MIN(DATA!$N$2:$N$32))/(MAX(DATA!$N$2:$N$32)-MIN(DATA!$N$2:$N$32)))</f>
        <v>#DIV/0!</v>
      </c>
      <c r="K14">
        <f>((DATA!$O14-MIN(DATA!$O$2:$O$32))/(MAX(DATA!$O$2:$O$32)-MIN(DATA!$O$2:$O$32)))</f>
        <v>0</v>
      </c>
      <c r="L14">
        <f>((DATA!$P14-MIN(DATA!$P$2:$P$32))/(MAX(DATA!$P$2:$P$32)-MIN(DATA!$P$2:$P$32)))</f>
        <v>0.67625899280575541</v>
      </c>
      <c r="M14">
        <f>((DATA!$Q14-MIN(DATA!$Q$2:$Q$32))/(MAX(DATA!$Q$2:$Q$32)-MIN(DATA!$Q$2:$Q$32)))</f>
        <v>0.66</v>
      </c>
      <c r="N14">
        <f>((DATA!$R14-MIN(DATA!$R$2:$R$32))/(MAX(DATA!$R$2:$R$32)-MIN(DATA!$R$2:$R$32)))</f>
        <v>0.72826086956521741</v>
      </c>
      <c r="O14">
        <f>((DATA!$S14-MIN(DATA!$S$2:$S$32))/(MAX(DATA!$S$2:$S$32)-MIN(DATA!$S$2:$S$32)))</f>
        <v>0.37499999999999994</v>
      </c>
      <c r="P14">
        <f>((DATA!$T14-MIN(DATA!$T$2:$T$32))/(MAX(DATA!$T$2:$T$32)-MIN(DATA!$T$2:$T$32)))</f>
        <v>0.15869565217391302</v>
      </c>
      <c r="Q14">
        <f>((DATA!$U14-MIN(DATA!$U$2:$U$32))/(MAX(DATA!$U$2:$U$32)-MIN(DATA!$U$2:$U$32)))</f>
        <v>0.56249999999999989</v>
      </c>
      <c r="R14">
        <f>((DATA!$V14-MIN(DATA!$V$2:$V$32))/(MAX(DATA!$V$2:$V$32)-MIN(DATA!$V$2:$V$32)))</f>
        <v>0.6387434554973821</v>
      </c>
      <c r="S14">
        <f>((DATA!$W14-MIN(DATA!$W$2:$W$32))/(MAX(DATA!$W$2:$W$32)-MIN(DATA!$W$2:$W$32)))</f>
        <v>0.57142857142857162</v>
      </c>
      <c r="T14">
        <f>((DATA!$X14-MIN(DATA!$X$2:$X$32))/(MAX(DATA!$X$2:$X$32)-MIN(DATA!$X$2:$X$32)))</f>
        <v>0.57142857142857162</v>
      </c>
      <c r="U14">
        <f>((DATA!$Y14-MIN(DATA!$Y$2:$Y$32))/(MAX(DATA!$Y$2:$Y$32)-MIN(DATA!$Y$2:$Y$32)))</f>
        <v>0.43478260869565211</v>
      </c>
      <c r="V14">
        <f>((DATA!$Z14-MIN(DATA!$Z$2:$Z$32))/(MAX(DATA!$Z$2:$Z$32)-MIN(DATA!$Z$2:$Z$32)))</f>
        <v>0.35714285714285715</v>
      </c>
      <c r="W14">
        <f>((DATA!$AA14-MIN(DATA!$AA$2:$AA$32))/(MAX(DATA!$AA$2:$AA$32)-MIN(DATA!$AA$2:$AA$32)))</f>
        <v>0.65385615300274669</v>
      </c>
      <c r="X14">
        <f>((DATA!$AB14-MIN(DATA!$AB$2:$AB$32))/(MAX(DATA!$AB$2:$AB$32)-MIN(DATA!$AB$2:$AB$32)))</f>
        <v>0.21705426356589147</v>
      </c>
      <c r="Y14">
        <f>((DATA!$AC14-MIN(DATA!$AC$2:$AC$32))/(MAX(DATA!$AC$2:$AC$32)-MIN(DATA!$AC$2:$AC$32)))</f>
        <v>0.13625304136253041</v>
      </c>
    </row>
    <row r="15" spans="1:25" x14ac:dyDescent="0.3">
      <c r="A15" t="s">
        <v>43</v>
      </c>
      <c r="B15" t="s">
        <v>44</v>
      </c>
      <c r="C15">
        <v>51.4428959722838</v>
      </c>
      <c r="D15">
        <v>6.0473023305012203</v>
      </c>
      <c r="E15">
        <f>((DATA!$F15-MIN(DATA!$F$2:$F$32))/(MAX(DATA!$F$2:$F$32)-MIN(DATA!$F$2:$F$32)))</f>
        <v>0.1798780487804878</v>
      </c>
      <c r="F15" t="e">
        <f>((DATA!$G15-MIN(DATA!$G$2:$G$32))/(MAX(DATA!$G$2:$G$32)-MIN(DATA!$G$2:$G$32)))</f>
        <v>#DIV/0!</v>
      </c>
      <c r="G15" t="e">
        <f>((#REF!-MIN(#REF!))/(MAX(#REF!)-MIN(#REF!)))</f>
        <v>#REF!</v>
      </c>
      <c r="H15" t="e">
        <f>((DATA!$L15-MIN(DATA!$L$2:$L$32))/(MAX(DATA!$L$2:$L$32)-MIN(DATA!$L$2:$L$32)))</f>
        <v>#DIV/0!</v>
      </c>
      <c r="I15" t="e">
        <f>((DATA!$M15-MIN(DATA!$M$2:$M$32))/(MAX(DATA!$M$2:$M$32)-MIN(DATA!$M$2:$M$32)))</f>
        <v>#DIV/0!</v>
      </c>
      <c r="J15" t="e">
        <f>((DATA!$N15-MIN(DATA!$N$2:$N$32))/(MAX(DATA!$N$2:$N$32)-MIN(DATA!$N$2:$N$32)))</f>
        <v>#DIV/0!</v>
      </c>
      <c r="K15">
        <f>((DATA!$O15-MIN(DATA!$O$2:$O$32))/(MAX(DATA!$O$2:$O$32)-MIN(DATA!$O$2:$O$32)))</f>
        <v>0</v>
      </c>
      <c r="L15">
        <f>((DATA!$P15-MIN(DATA!$P$2:$P$32))/(MAX(DATA!$P$2:$P$32)-MIN(DATA!$P$2:$P$32)))</f>
        <v>0.5611510791366906</v>
      </c>
      <c r="M15">
        <f>((DATA!$Q15-MIN(DATA!$Q$2:$Q$32))/(MAX(DATA!$Q$2:$Q$32)-MIN(DATA!$Q$2:$Q$32)))</f>
        <v>0.14000000000000001</v>
      </c>
      <c r="N15">
        <f>((DATA!$R15-MIN(DATA!$R$2:$R$32))/(MAX(DATA!$R$2:$R$32)-MIN(DATA!$R$2:$R$32)))</f>
        <v>0.15217391304347827</v>
      </c>
      <c r="O15">
        <f>((DATA!$S15-MIN(DATA!$S$2:$S$32))/(MAX(DATA!$S$2:$S$32)-MIN(DATA!$S$2:$S$32)))</f>
        <v>0.37499999999999994</v>
      </c>
      <c r="P15">
        <f>((DATA!$T15-MIN(DATA!$T$2:$T$32))/(MAX(DATA!$T$2:$T$32)-MIN(DATA!$T$2:$T$32)))</f>
        <v>4.7826086956521734E-2</v>
      </c>
      <c r="Q15">
        <f>((DATA!$U15-MIN(DATA!$U$2:$U$32))/(MAX(DATA!$U$2:$U$32)-MIN(DATA!$U$2:$U$32)))</f>
        <v>0.3125</v>
      </c>
      <c r="R15">
        <f>((DATA!$V15-MIN(DATA!$V$2:$V$32))/(MAX(DATA!$V$2:$V$32)-MIN(DATA!$V$2:$V$32)))</f>
        <v>0.21989528795811514</v>
      </c>
      <c r="S15">
        <f>((DATA!$W15-MIN(DATA!$W$2:$W$32))/(MAX(DATA!$W$2:$W$32)-MIN(DATA!$W$2:$W$32)))</f>
        <v>0.14285714285714299</v>
      </c>
      <c r="T15">
        <f>((DATA!$X15-MIN(DATA!$X$2:$X$32))/(MAX(DATA!$X$2:$X$32)-MIN(DATA!$X$2:$X$32)))</f>
        <v>0.14285714285714299</v>
      </c>
      <c r="U15">
        <f>((DATA!$Y15-MIN(DATA!$Y$2:$Y$32))/(MAX(DATA!$Y$2:$Y$32)-MIN(DATA!$Y$2:$Y$32)))</f>
        <v>3.2608695652173898E-2</v>
      </c>
      <c r="V15">
        <f>((DATA!$Z15-MIN(DATA!$Z$2:$Z$32))/(MAX(DATA!$Z$2:$Z$32)-MIN(DATA!$Z$2:$Z$32)))</f>
        <v>0.28571428571428564</v>
      </c>
      <c r="W15">
        <f>((DATA!$AA15-MIN(DATA!$AA$2:$AA$32))/(MAX(DATA!$AA$2:$AA$32)-MIN(DATA!$AA$2:$AA$32)))</f>
        <v>0.52008048016819453</v>
      </c>
      <c r="X15">
        <f>((DATA!$AB15-MIN(DATA!$AB$2:$AB$32))/(MAX(DATA!$AB$2:$AB$32)-MIN(DATA!$AB$2:$AB$32)))</f>
        <v>0.50387596899224807</v>
      </c>
      <c r="Y15">
        <f>((DATA!$AC15-MIN(DATA!$AC$2:$AC$32))/(MAX(DATA!$AC$2:$AC$32)-MIN(DATA!$AC$2:$AC$32)))</f>
        <v>0.64720194647201945</v>
      </c>
    </row>
    <row r="16" spans="1:25" x14ac:dyDescent="0.3">
      <c r="A16" t="s">
        <v>45</v>
      </c>
      <c r="B16" t="s">
        <v>46</v>
      </c>
      <c r="C16">
        <v>51.280269979582897</v>
      </c>
      <c r="D16">
        <v>4.0362338248022498</v>
      </c>
      <c r="E16">
        <f>((DATA!$F16-MIN(DATA!$F$2:$F$32))/(MAX(DATA!$F$2:$F$32)-MIN(DATA!$F$2:$F$32)))</f>
        <v>0.28353658536585363</v>
      </c>
      <c r="F16" t="e">
        <f>((DATA!$G16-MIN(DATA!$G$2:$G$32))/(MAX(DATA!$G$2:$G$32)-MIN(DATA!$G$2:$G$32)))</f>
        <v>#DIV/0!</v>
      </c>
      <c r="G16" t="e">
        <f>((#REF!-MIN(#REF!))/(MAX(#REF!)-MIN(#REF!)))</f>
        <v>#REF!</v>
      </c>
      <c r="H16" t="e">
        <f>((DATA!$L16-MIN(DATA!$L$2:$L$32))/(MAX(DATA!$L$2:$L$32)-MIN(DATA!$L$2:$L$32)))</f>
        <v>#DIV/0!</v>
      </c>
      <c r="I16" t="e">
        <f>((DATA!$M16-MIN(DATA!$M$2:$M$32))/(MAX(DATA!$M$2:$M$32)-MIN(DATA!$M$2:$M$32)))</f>
        <v>#DIV/0!</v>
      </c>
      <c r="J16" t="e">
        <f>((DATA!$N16-MIN(DATA!$N$2:$N$32))/(MAX(DATA!$N$2:$N$32)-MIN(DATA!$N$2:$N$32)))</f>
        <v>#DIV/0!</v>
      </c>
      <c r="K16">
        <f>((DATA!$O16-MIN(DATA!$O$2:$O$32))/(MAX(DATA!$O$2:$O$32)-MIN(DATA!$O$2:$O$32)))</f>
        <v>0.46666666666666662</v>
      </c>
      <c r="L16">
        <f>((DATA!$P16-MIN(DATA!$P$2:$P$32))/(MAX(DATA!$P$2:$P$32)-MIN(DATA!$P$2:$P$32)))</f>
        <v>0.33812949640287771</v>
      </c>
      <c r="M16">
        <f>((DATA!$Q16-MIN(DATA!$Q$2:$Q$32))/(MAX(DATA!$Q$2:$Q$32)-MIN(DATA!$Q$2:$Q$32)))</f>
        <v>0.24</v>
      </c>
      <c r="N16">
        <f>((DATA!$R16-MIN(DATA!$R$2:$R$32))/(MAX(DATA!$R$2:$R$32)-MIN(DATA!$R$2:$R$32)))</f>
        <v>0</v>
      </c>
      <c r="O16">
        <f>((DATA!$S16-MIN(DATA!$S$2:$S$32))/(MAX(DATA!$S$2:$S$32)-MIN(DATA!$S$2:$S$32)))</f>
        <v>0.6875</v>
      </c>
      <c r="P16">
        <f>((DATA!$T16-MIN(DATA!$T$2:$T$32))/(MAX(DATA!$T$2:$T$32)-MIN(DATA!$T$2:$T$32)))</f>
        <v>0.95869565217391306</v>
      </c>
      <c r="Q16">
        <f>((DATA!$U16-MIN(DATA!$U$2:$U$32))/(MAX(DATA!$U$2:$U$32)-MIN(DATA!$U$2:$U$32)))</f>
        <v>1</v>
      </c>
      <c r="R16">
        <f>((DATA!$V16-MIN(DATA!$V$2:$V$32))/(MAX(DATA!$V$2:$V$32)-MIN(DATA!$V$2:$V$32)))</f>
        <v>0.46596858638743444</v>
      </c>
      <c r="S16">
        <f>((DATA!$W16-MIN(DATA!$W$2:$W$32))/(MAX(DATA!$W$2:$W$32)-MIN(DATA!$W$2:$W$32)))</f>
        <v>0.28571428571428581</v>
      </c>
      <c r="T16">
        <f>((DATA!$X16-MIN(DATA!$X$2:$X$32))/(MAX(DATA!$X$2:$X$32)-MIN(DATA!$X$2:$X$32)))</f>
        <v>0.42857142857142866</v>
      </c>
      <c r="U16">
        <f>((DATA!$Y16-MIN(DATA!$Y$2:$Y$32))/(MAX(DATA!$Y$2:$Y$32)-MIN(DATA!$Y$2:$Y$32)))</f>
        <v>3.2608695652173898E-2</v>
      </c>
      <c r="V16">
        <f>((DATA!$Z16-MIN(DATA!$Z$2:$Z$32))/(MAX(DATA!$Z$2:$Z$32)-MIN(DATA!$Z$2:$Z$32)))</f>
        <v>0.7142857142857143</v>
      </c>
      <c r="W16">
        <f>((DATA!$AA16-MIN(DATA!$AA$2:$AA$32))/(MAX(DATA!$AA$2:$AA$32)-MIN(DATA!$AA$2:$AA$32)))</f>
        <v>0.17625382902485617</v>
      </c>
      <c r="X16">
        <f>((DATA!$AB16-MIN(DATA!$AB$2:$AB$32))/(MAX(DATA!$AB$2:$AB$32)-MIN(DATA!$AB$2:$AB$32)))</f>
        <v>0.2868217054263566</v>
      </c>
      <c r="Y16">
        <f>((DATA!$AC16-MIN(DATA!$AC$2:$AC$32))/(MAX(DATA!$AC$2:$AC$32)-MIN(DATA!$AC$2:$AC$32)))</f>
        <v>6.0827250608272508E-2</v>
      </c>
    </row>
    <row r="17" spans="1:25" x14ac:dyDescent="0.3">
      <c r="A17" t="s">
        <v>47</v>
      </c>
      <c r="B17" t="s">
        <v>44</v>
      </c>
      <c r="C17">
        <v>51.229205201619401</v>
      </c>
      <c r="D17">
        <v>5.8685014247753102</v>
      </c>
      <c r="E17">
        <f>((DATA!$F17-MIN(DATA!$F$2:$F$32))/(MAX(DATA!$F$2:$F$32)-MIN(DATA!$F$2:$F$32)))</f>
        <v>0.1798780487804878</v>
      </c>
      <c r="F17" t="e">
        <f>((DATA!$G17-MIN(DATA!$G$2:$G$32))/(MAX(DATA!$G$2:$G$32)-MIN(DATA!$G$2:$G$32)))</f>
        <v>#DIV/0!</v>
      </c>
      <c r="G17" t="e">
        <f>((#REF!-MIN(#REF!))/(MAX(#REF!)-MIN(#REF!)))</f>
        <v>#REF!</v>
      </c>
      <c r="H17" t="e">
        <f>((DATA!$L17-MIN(DATA!$L$2:$L$32))/(MAX(DATA!$L$2:$L$32)-MIN(DATA!$L$2:$L$32)))</f>
        <v>#DIV/0!</v>
      </c>
      <c r="I17" t="e">
        <f>((DATA!$M17-MIN(DATA!$M$2:$M$32))/(MAX(DATA!$M$2:$M$32)-MIN(DATA!$M$2:$M$32)))</f>
        <v>#DIV/0!</v>
      </c>
      <c r="J17" t="e">
        <f>((DATA!$N17-MIN(DATA!$N$2:$N$32))/(MAX(DATA!$N$2:$N$32)-MIN(DATA!$N$2:$N$32)))</f>
        <v>#DIV/0!</v>
      </c>
      <c r="K17">
        <f>((DATA!$O17-MIN(DATA!$O$2:$O$32))/(MAX(DATA!$O$2:$O$32)-MIN(DATA!$O$2:$O$32)))</f>
        <v>0</v>
      </c>
      <c r="L17">
        <f>((DATA!$P17-MIN(DATA!$P$2:$P$32))/(MAX(DATA!$P$2:$P$32)-MIN(DATA!$P$2:$P$32)))</f>
        <v>0.4766187050359712</v>
      </c>
      <c r="M17">
        <f>((DATA!$Q17-MIN(DATA!$Q$2:$Q$32))/(MAX(DATA!$Q$2:$Q$32)-MIN(DATA!$Q$2:$Q$32)))</f>
        <v>0.39</v>
      </c>
      <c r="N17">
        <f>((DATA!$R17-MIN(DATA!$R$2:$R$32))/(MAX(DATA!$R$2:$R$32)-MIN(DATA!$R$2:$R$32)))</f>
        <v>0.13043478260869565</v>
      </c>
      <c r="O17">
        <f>((DATA!$S17-MIN(DATA!$S$2:$S$32))/(MAX(DATA!$S$2:$S$32)-MIN(DATA!$S$2:$S$32)))</f>
        <v>6.2499999999999986E-2</v>
      </c>
      <c r="P17">
        <f>((DATA!$T17-MIN(DATA!$T$2:$T$32))/(MAX(DATA!$T$2:$T$32)-MIN(DATA!$T$2:$T$32)))</f>
        <v>0.15869565217391302</v>
      </c>
      <c r="Q17">
        <f>((DATA!$U17-MIN(DATA!$U$2:$U$32))/(MAX(DATA!$U$2:$U$32)-MIN(DATA!$U$2:$U$32)))</f>
        <v>0.24999999999999994</v>
      </c>
      <c r="R17">
        <f>((DATA!$V17-MIN(DATA!$V$2:$V$32))/(MAX(DATA!$V$2:$V$32)-MIN(DATA!$V$2:$V$32)))</f>
        <v>0.14136125654450257</v>
      </c>
      <c r="S17">
        <f>((DATA!$W17-MIN(DATA!$W$2:$W$32))/(MAX(DATA!$W$2:$W$32)-MIN(DATA!$W$2:$W$32)))</f>
        <v>0.57142857142857162</v>
      </c>
      <c r="T17">
        <f>((DATA!$X17-MIN(DATA!$X$2:$X$32))/(MAX(DATA!$X$2:$X$32)-MIN(DATA!$X$2:$X$32)))</f>
        <v>0.42857142857142866</v>
      </c>
      <c r="U17">
        <f>((DATA!$Y17-MIN(DATA!$Y$2:$Y$32))/(MAX(DATA!$Y$2:$Y$32)-MIN(DATA!$Y$2:$Y$32)))</f>
        <v>0</v>
      </c>
      <c r="V17">
        <f>((DATA!$Z17-MIN(DATA!$Z$2:$Z$32))/(MAX(DATA!$Z$2:$Z$32)-MIN(DATA!$Z$2:$Z$32)))</f>
        <v>7.1428571428571494E-2</v>
      </c>
      <c r="W17">
        <f>((DATA!$AA17-MIN(DATA!$AA$2:$AA$32))/(MAX(DATA!$AA$2:$AA$32)-MIN(DATA!$AA$2:$AA$32)))</f>
        <v>0.36688557573839425</v>
      </c>
      <c r="X17">
        <f>((DATA!$AB17-MIN(DATA!$AB$2:$AB$32))/(MAX(DATA!$AB$2:$AB$32)-MIN(DATA!$AB$2:$AB$32)))</f>
        <v>0.53488372093023251</v>
      </c>
      <c r="Y17">
        <f>((DATA!$AC17-MIN(DATA!$AC$2:$AC$32))/(MAX(DATA!$AC$2:$AC$32)-MIN(DATA!$AC$2:$AC$32)))</f>
        <v>1</v>
      </c>
    </row>
    <row r="18" spans="1:25" x14ac:dyDescent="0.3">
      <c r="A18" t="s">
        <v>48</v>
      </c>
      <c r="B18" t="s">
        <v>42</v>
      </c>
      <c r="C18">
        <v>52.765146384528599</v>
      </c>
      <c r="D18">
        <v>5.1056771948103998</v>
      </c>
      <c r="E18">
        <f>((DATA!$F18-MIN(DATA!$F$2:$F$32))/(MAX(DATA!$F$2:$F$32)-MIN(DATA!$F$2:$F$32)))</f>
        <v>1</v>
      </c>
      <c r="F18" t="e">
        <f>((DATA!$G18-MIN(DATA!$G$2:$G$32))/(MAX(DATA!$G$2:$G$32)-MIN(DATA!$G$2:$G$32)))</f>
        <v>#DIV/0!</v>
      </c>
      <c r="G18" t="e">
        <f>((#REF!-MIN(#REF!))/(MAX(#REF!)-MIN(#REF!)))</f>
        <v>#REF!</v>
      </c>
      <c r="H18" t="e">
        <f>((DATA!$L18-MIN(DATA!$L$2:$L$32))/(MAX(DATA!$L$2:$L$32)-MIN(DATA!$L$2:$L$32)))</f>
        <v>#DIV/0!</v>
      </c>
      <c r="I18" t="e">
        <f>((DATA!$M18-MIN(DATA!$M$2:$M$32))/(MAX(DATA!$M$2:$M$32)-MIN(DATA!$M$2:$M$32)))</f>
        <v>#DIV/0!</v>
      </c>
      <c r="J18" t="e">
        <f>((DATA!$N18-MIN(DATA!$N$2:$N$32))/(MAX(DATA!$N$2:$N$32)-MIN(DATA!$N$2:$N$32)))</f>
        <v>#DIV/0!</v>
      </c>
      <c r="K18">
        <f>((DATA!$O18-MIN(DATA!$O$2:$O$32))/(MAX(DATA!$O$2:$O$32)-MIN(DATA!$O$2:$O$32)))</f>
        <v>0</v>
      </c>
      <c r="L18">
        <f>((DATA!$P18-MIN(DATA!$P$2:$P$32))/(MAX(DATA!$P$2:$P$32)-MIN(DATA!$P$2:$P$32)))</f>
        <v>0</v>
      </c>
      <c r="M18">
        <f>((DATA!$Q18-MIN(DATA!$Q$2:$Q$32))/(MAX(DATA!$Q$2:$Q$32)-MIN(DATA!$Q$2:$Q$32)))</f>
        <v>0.16</v>
      </c>
      <c r="N18">
        <f>((DATA!$R18-MIN(DATA!$R$2:$R$32))/(MAX(DATA!$R$2:$R$32)-MIN(DATA!$R$2:$R$32)))</f>
        <v>0.20652173913043478</v>
      </c>
      <c r="O18">
        <f>((DATA!$S18-MIN(DATA!$S$2:$S$32))/(MAX(DATA!$S$2:$S$32)-MIN(DATA!$S$2:$S$32)))</f>
        <v>0.9375</v>
      </c>
      <c r="P18">
        <f>((DATA!$T18-MIN(DATA!$T$2:$T$32))/(MAX(DATA!$T$2:$T$32)-MIN(DATA!$T$2:$T$32)))</f>
        <v>0.1260869565217391</v>
      </c>
      <c r="Q18">
        <f>((DATA!$U18-MIN(DATA!$U$2:$U$32))/(MAX(DATA!$U$2:$U$32)-MIN(DATA!$U$2:$U$32)))</f>
        <v>0.18750000000000003</v>
      </c>
      <c r="R18">
        <f>((DATA!$V18-MIN(DATA!$V$2:$V$32))/(MAX(DATA!$V$2:$V$32)-MIN(DATA!$V$2:$V$32)))</f>
        <v>0.28795811518324604</v>
      </c>
      <c r="S18">
        <f>((DATA!$W18-MIN(DATA!$W$2:$W$32))/(MAX(DATA!$W$2:$W$32)-MIN(DATA!$W$2:$W$32)))</f>
        <v>0.14285714285714299</v>
      </c>
      <c r="T18">
        <f>((DATA!$X18-MIN(DATA!$X$2:$X$32))/(MAX(DATA!$X$2:$X$32)-MIN(DATA!$X$2:$X$32)))</f>
        <v>0</v>
      </c>
      <c r="U18">
        <f>((DATA!$Y18-MIN(DATA!$Y$2:$Y$32))/(MAX(DATA!$Y$2:$Y$32)-MIN(DATA!$Y$2:$Y$32)))</f>
        <v>0.47826086956521735</v>
      </c>
      <c r="V18">
        <f>((DATA!$Z18-MIN(DATA!$Z$2:$Z$32))/(MAX(DATA!$Z$2:$Z$32)-MIN(DATA!$Z$2:$Z$32)))</f>
        <v>7.1428571428571494E-2</v>
      </c>
      <c r="W18">
        <f>((DATA!$AA18-MIN(DATA!$AA$2:$AA$32))/(MAX(DATA!$AA$2:$AA$32)-MIN(DATA!$AA$2:$AA$32)))</f>
        <v>0.57776170183906228</v>
      </c>
      <c r="X18">
        <f>((DATA!$AB18-MIN(DATA!$AB$2:$AB$32))/(MAX(DATA!$AB$2:$AB$32)-MIN(DATA!$AB$2:$AB$32)))</f>
        <v>1</v>
      </c>
      <c r="Y18">
        <f>((DATA!$AC18-MIN(DATA!$AC$2:$AC$32))/(MAX(DATA!$AC$2:$AC$32)-MIN(DATA!$AC$2:$AC$32)))</f>
        <v>0.24574209245742093</v>
      </c>
    </row>
    <row r="19" spans="1:25" x14ac:dyDescent="0.3">
      <c r="A19" t="s">
        <v>49</v>
      </c>
      <c r="B19" t="s">
        <v>23</v>
      </c>
      <c r="C19">
        <v>52.862444603868497</v>
      </c>
      <c r="D19">
        <v>6.56293672558302</v>
      </c>
      <c r="E19">
        <f>((DATA!$F19-MIN(DATA!$F$2:$F$32))/(MAX(DATA!$F$2:$F$32)-MIN(DATA!$F$2:$F$32)))</f>
        <v>9.7560975609756101E-2</v>
      </c>
      <c r="F19" t="e">
        <f>((DATA!$G19-MIN(DATA!$G$2:$G$32))/(MAX(DATA!$G$2:$G$32)-MIN(DATA!$G$2:$G$32)))</f>
        <v>#DIV/0!</v>
      </c>
      <c r="G19" t="e">
        <f>((#REF!-MIN(#REF!))/(MAX(#REF!)-MIN(#REF!)))</f>
        <v>#REF!</v>
      </c>
      <c r="H19" t="e">
        <f>((DATA!$L19-MIN(DATA!$L$2:$L$32))/(MAX(DATA!$L$2:$L$32)-MIN(DATA!$L$2:$L$32)))</f>
        <v>#DIV/0!</v>
      </c>
      <c r="I19" t="e">
        <f>((DATA!$M19-MIN(DATA!$M$2:$M$32))/(MAX(DATA!$M$2:$M$32)-MIN(DATA!$M$2:$M$32)))</f>
        <v>#DIV/0!</v>
      </c>
      <c r="J19" t="e">
        <f>((DATA!$N19-MIN(DATA!$N$2:$N$32))/(MAX(DATA!$N$2:$N$32)-MIN(DATA!$N$2:$N$32)))</f>
        <v>#DIV/0!</v>
      </c>
      <c r="K19">
        <f>((DATA!$O19-MIN(DATA!$O$2:$O$32))/(MAX(DATA!$O$2:$O$32)-MIN(DATA!$O$2:$O$32)))</f>
        <v>0.66666666666666663</v>
      </c>
      <c r="L19">
        <f>((DATA!$P19-MIN(DATA!$P$2:$P$32))/(MAX(DATA!$P$2:$P$32)-MIN(DATA!$P$2:$P$32)))</f>
        <v>0.67625899280575541</v>
      </c>
      <c r="M19">
        <f>((DATA!$Q19-MIN(DATA!$Q$2:$Q$32))/(MAX(DATA!$Q$2:$Q$32)-MIN(DATA!$Q$2:$Q$32)))</f>
        <v>0.6</v>
      </c>
      <c r="N19">
        <f>((DATA!$R19-MIN(DATA!$R$2:$R$32))/(MAX(DATA!$R$2:$R$32)-MIN(DATA!$R$2:$R$32)))</f>
        <v>0.28260869565217389</v>
      </c>
      <c r="O19">
        <f>((DATA!$S19-MIN(DATA!$S$2:$S$32))/(MAX(DATA!$S$2:$S$32)-MIN(DATA!$S$2:$S$32)))</f>
        <v>0.37499999999999994</v>
      </c>
      <c r="P19">
        <f>((DATA!$T19-MIN(DATA!$T$2:$T$32))/(MAX(DATA!$T$2:$T$32)-MIN(DATA!$T$2:$T$32)))</f>
        <v>8.0434782608695646E-2</v>
      </c>
      <c r="Q19">
        <f>((DATA!$U19-MIN(DATA!$U$2:$U$32))/(MAX(DATA!$U$2:$U$32)-MIN(DATA!$U$2:$U$32)))</f>
        <v>1</v>
      </c>
      <c r="R19">
        <f>((DATA!$V19-MIN(DATA!$V$2:$V$32))/(MAX(DATA!$V$2:$V$32)-MIN(DATA!$V$2:$V$32)))</f>
        <v>0.31937172774869105</v>
      </c>
      <c r="S19">
        <f>((DATA!$W19-MIN(DATA!$W$2:$W$32))/(MAX(DATA!$W$2:$W$32)-MIN(DATA!$W$2:$W$32)))</f>
        <v>0.57142857142857162</v>
      </c>
      <c r="T19">
        <f>((DATA!$X19-MIN(DATA!$X$2:$X$32))/(MAX(DATA!$X$2:$X$32)-MIN(DATA!$X$2:$X$32)))</f>
        <v>0.7142857142857143</v>
      </c>
      <c r="U19">
        <f>((DATA!$Y19-MIN(DATA!$Y$2:$Y$32))/(MAX(DATA!$Y$2:$Y$32)-MIN(DATA!$Y$2:$Y$32)))</f>
        <v>1</v>
      </c>
      <c r="V19">
        <f>((DATA!$Z19-MIN(DATA!$Z$2:$Z$32))/(MAX(DATA!$Z$2:$Z$32)-MIN(DATA!$Z$2:$Z$32)))</f>
        <v>0.64285714285714279</v>
      </c>
      <c r="W19">
        <f>((DATA!$AA19-MIN(DATA!$AA$2:$AA$32))/(MAX(DATA!$AA$2:$AA$32)-MIN(DATA!$AA$2:$AA$32)))</f>
        <v>0.3114650329493947</v>
      </c>
      <c r="X19">
        <f>((DATA!$AB19-MIN(DATA!$AB$2:$AB$32))/(MAX(DATA!$AB$2:$AB$32)-MIN(DATA!$AB$2:$AB$32)))</f>
        <v>9.3023255813953487E-2</v>
      </c>
      <c r="Y19">
        <f>((DATA!$AC19-MIN(DATA!$AC$2:$AC$32))/(MAX(DATA!$AC$2:$AC$32)-MIN(DATA!$AC$2:$AC$32)))</f>
        <v>0.36253041362530414</v>
      </c>
    </row>
    <row r="20" spans="1:25" x14ac:dyDescent="0.3">
      <c r="A20" t="s">
        <v>50</v>
      </c>
      <c r="B20" t="s">
        <v>33</v>
      </c>
      <c r="C20">
        <v>53.347129636863002</v>
      </c>
      <c r="D20">
        <v>6.0048215427082603</v>
      </c>
      <c r="E20">
        <f>((DATA!$F20-MIN(DATA!$F$2:$F$32))/(MAX(DATA!$F$2:$F$32)-MIN(DATA!$F$2:$F$32)))</f>
        <v>0.16463414634146342</v>
      </c>
      <c r="F20" t="e">
        <f>((DATA!$G20-MIN(DATA!$G$2:$G$32))/(MAX(DATA!$G$2:$G$32)-MIN(DATA!$G$2:$G$32)))</f>
        <v>#DIV/0!</v>
      </c>
      <c r="G20" t="e">
        <f>((#REF!-MIN(#REF!))/(MAX(#REF!)-MIN(#REF!)))</f>
        <v>#REF!</v>
      </c>
      <c r="H20" t="e">
        <f>((DATA!$L20-MIN(DATA!$L$2:$L$32))/(MAX(DATA!$L$2:$L$32)-MIN(DATA!$L$2:$L$32)))</f>
        <v>#DIV/0!</v>
      </c>
      <c r="I20" t="e">
        <f>((DATA!$M20-MIN(DATA!$M$2:$M$32))/(MAX(DATA!$M$2:$M$32)-MIN(DATA!$M$2:$M$32)))</f>
        <v>#DIV/0!</v>
      </c>
      <c r="J20" t="e">
        <f>((DATA!$N20-MIN(DATA!$N$2:$N$32))/(MAX(DATA!$N$2:$N$32)-MIN(DATA!$N$2:$N$32)))</f>
        <v>#DIV/0!</v>
      </c>
      <c r="K20">
        <f>((DATA!$O20-MIN(DATA!$O$2:$O$32))/(MAX(DATA!$O$2:$O$32)-MIN(DATA!$O$2:$O$32)))</f>
        <v>1</v>
      </c>
      <c r="L20">
        <f>((DATA!$P20-MIN(DATA!$P$2:$P$32))/(MAX(DATA!$P$2:$P$32)-MIN(DATA!$P$2:$P$32)))</f>
        <v>0.82733812949640284</v>
      </c>
      <c r="M20">
        <f>((DATA!$Q20-MIN(DATA!$Q$2:$Q$32))/(MAX(DATA!$Q$2:$Q$32)-MIN(DATA!$Q$2:$Q$32)))</f>
        <v>0.89</v>
      </c>
      <c r="N20">
        <f>((DATA!$R20-MIN(DATA!$R$2:$R$32))/(MAX(DATA!$R$2:$R$32)-MIN(DATA!$R$2:$R$32)))</f>
        <v>0</v>
      </c>
      <c r="O20">
        <f>((DATA!$S20-MIN(DATA!$S$2:$S$32))/(MAX(DATA!$S$2:$S$32)-MIN(DATA!$S$2:$S$32)))</f>
        <v>0.31249999999999989</v>
      </c>
      <c r="P20">
        <f>((DATA!$T20-MIN(DATA!$T$2:$T$32))/(MAX(DATA!$T$2:$T$32)-MIN(DATA!$T$2:$T$32)))</f>
        <v>0.18695652173913044</v>
      </c>
      <c r="Q20">
        <f>((DATA!$U20-MIN(DATA!$U$2:$U$32))/(MAX(DATA!$U$2:$U$32)-MIN(DATA!$U$2:$U$32)))</f>
        <v>0.56249999999999989</v>
      </c>
      <c r="R20">
        <f>((DATA!$V20-MIN(DATA!$V$2:$V$32))/(MAX(DATA!$V$2:$V$32)-MIN(DATA!$V$2:$V$32)))</f>
        <v>0.90575916230366493</v>
      </c>
      <c r="S20">
        <f>((DATA!$W20-MIN(DATA!$W$2:$W$32))/(MAX(DATA!$W$2:$W$32)-MIN(DATA!$W$2:$W$32)))</f>
        <v>0.28571428571428581</v>
      </c>
      <c r="T20">
        <f>((DATA!$X20-MIN(DATA!$X$2:$X$32))/(MAX(DATA!$X$2:$X$32)-MIN(DATA!$X$2:$X$32)))</f>
        <v>0.14285714285714299</v>
      </c>
      <c r="U20">
        <f>((DATA!$Y20-MIN(DATA!$Y$2:$Y$32))/(MAX(DATA!$Y$2:$Y$32)-MIN(DATA!$Y$2:$Y$32)))</f>
        <v>0.17391304347826084</v>
      </c>
      <c r="V20">
        <f>((DATA!$Z20-MIN(DATA!$Z$2:$Z$32))/(MAX(DATA!$Z$2:$Z$32)-MIN(DATA!$Z$2:$Z$32)))</f>
        <v>0.35714285714285715</v>
      </c>
      <c r="W20">
        <f>((DATA!$AA20-MIN(DATA!$AA$2:$AA$32))/(MAX(DATA!$AA$2:$AA$32)-MIN(DATA!$AA$2:$AA$32)))</f>
        <v>0.58279171235121907</v>
      </c>
      <c r="X20">
        <f>((DATA!$AB20-MIN(DATA!$AB$2:$AB$32))/(MAX(DATA!$AB$2:$AB$32)-MIN(DATA!$AB$2:$AB$32)))</f>
        <v>0.18604651162790697</v>
      </c>
      <c r="Y20">
        <f>((DATA!$AC20-MIN(DATA!$AC$2:$AC$32))/(MAX(DATA!$AC$2:$AC$32)-MIN(DATA!$AC$2:$AC$32)))</f>
        <v>0.37469586374695862</v>
      </c>
    </row>
    <row r="21" spans="1:25" x14ac:dyDescent="0.3">
      <c r="A21" t="s">
        <v>51</v>
      </c>
      <c r="B21" t="s">
        <v>33</v>
      </c>
      <c r="C21">
        <v>52.979862124138798</v>
      </c>
      <c r="D21">
        <v>6.2906677739151799</v>
      </c>
      <c r="E21">
        <f>((DATA!$F21-MIN(DATA!$F$2:$F$32))/(MAX(DATA!$F$2:$F$32)-MIN(DATA!$F$2:$F$32)))</f>
        <v>0.16463414634146342</v>
      </c>
      <c r="F21" t="e">
        <f>((DATA!$G21-MIN(DATA!$G$2:$G$32))/(MAX(DATA!$G$2:$G$32)-MIN(DATA!$G$2:$G$32)))</f>
        <v>#DIV/0!</v>
      </c>
      <c r="G21" t="e">
        <f>((#REF!-MIN(#REF!))/(MAX(#REF!)-MIN(#REF!)))</f>
        <v>#REF!</v>
      </c>
      <c r="H21" t="e">
        <f>((DATA!$L21-MIN(DATA!$L$2:$L$32))/(MAX(DATA!$L$2:$L$32)-MIN(DATA!$L$2:$L$32)))</f>
        <v>#DIV/0!</v>
      </c>
      <c r="I21" t="e">
        <f>((DATA!$M21-MIN(DATA!$M$2:$M$32))/(MAX(DATA!$M$2:$M$32)-MIN(DATA!$M$2:$M$32)))</f>
        <v>#DIV/0!</v>
      </c>
      <c r="J21" t="e">
        <f>((DATA!$N21-MIN(DATA!$N$2:$N$32))/(MAX(DATA!$N$2:$N$32)-MIN(DATA!$N$2:$N$32)))</f>
        <v>#DIV/0!</v>
      </c>
      <c r="K21">
        <f>((DATA!$O21-MIN(DATA!$O$2:$O$32))/(MAX(DATA!$O$2:$O$32)-MIN(DATA!$O$2:$O$32)))</f>
        <v>1</v>
      </c>
      <c r="L21">
        <f>((DATA!$P21-MIN(DATA!$P$2:$P$32))/(MAX(DATA!$P$2:$P$32)-MIN(DATA!$P$2:$P$32)))</f>
        <v>0.11330935251798561</v>
      </c>
      <c r="M21">
        <f>((DATA!$Q21-MIN(DATA!$Q$2:$Q$32))/(MAX(DATA!$Q$2:$Q$32)-MIN(DATA!$Q$2:$Q$32)))</f>
        <v>0.65</v>
      </c>
      <c r="N21">
        <f>((DATA!$R21-MIN(DATA!$R$2:$R$32))/(MAX(DATA!$R$2:$R$32)-MIN(DATA!$R$2:$R$32)))</f>
        <v>0</v>
      </c>
      <c r="O21">
        <f>((DATA!$S21-MIN(DATA!$S$2:$S$32))/(MAX(DATA!$S$2:$S$32)-MIN(DATA!$S$2:$S$32)))</f>
        <v>0.37499999999999994</v>
      </c>
      <c r="P21">
        <f>((DATA!$T21-MIN(DATA!$T$2:$T$32))/(MAX(DATA!$T$2:$T$32)-MIN(DATA!$T$2:$T$32)))</f>
        <v>0.41304347826086957</v>
      </c>
      <c r="Q21">
        <f>((DATA!$U21-MIN(DATA!$U$2:$U$32))/(MAX(DATA!$U$2:$U$32)-MIN(DATA!$U$2:$U$32)))</f>
        <v>0.24999999999999994</v>
      </c>
      <c r="R21">
        <f>((DATA!$V21-MIN(DATA!$V$2:$V$32))/(MAX(DATA!$V$2:$V$32)-MIN(DATA!$V$2:$V$32)))</f>
        <v>0.62303664921465951</v>
      </c>
      <c r="S21">
        <f>((DATA!$W21-MIN(DATA!$W$2:$W$32))/(MAX(DATA!$W$2:$W$32)-MIN(DATA!$W$2:$W$32)))</f>
        <v>0.57142857142857162</v>
      </c>
      <c r="T21">
        <f>((DATA!$X21-MIN(DATA!$X$2:$X$32))/(MAX(DATA!$X$2:$X$32)-MIN(DATA!$X$2:$X$32)))</f>
        <v>0.42857142857142866</v>
      </c>
      <c r="U21">
        <f>((DATA!$Y21-MIN(DATA!$Y$2:$Y$32))/(MAX(DATA!$Y$2:$Y$32)-MIN(DATA!$Y$2:$Y$32)))</f>
        <v>0.11956521739130432</v>
      </c>
      <c r="V21">
        <f>((DATA!$Z21-MIN(DATA!$Z$2:$Z$32))/(MAX(DATA!$Z$2:$Z$32)-MIN(DATA!$Z$2:$Z$32)))</f>
        <v>0.42857142857142866</v>
      </c>
      <c r="W21">
        <f>((DATA!$AA21-MIN(DATA!$AA$2:$AA$32))/(MAX(DATA!$AA$2:$AA$32)-MIN(DATA!$AA$2:$AA$32)))</f>
        <v>0.13144717358622796</v>
      </c>
      <c r="X21">
        <f>((DATA!$AB21-MIN(DATA!$AB$2:$AB$32))/(MAX(DATA!$AB$2:$AB$32)-MIN(DATA!$AB$2:$AB$32)))</f>
        <v>0.15503875968992248</v>
      </c>
      <c r="Y21">
        <f>((DATA!$AC21-MIN(DATA!$AC$2:$AC$32))/(MAX(DATA!$AC$2:$AC$32)-MIN(DATA!$AC$2:$AC$32)))</f>
        <v>0.6082725060827251</v>
      </c>
    </row>
    <row r="22" spans="1:25" x14ac:dyDescent="0.3">
      <c r="A22" t="s">
        <v>52</v>
      </c>
      <c r="B22" t="s">
        <v>33</v>
      </c>
      <c r="C22">
        <v>53.045711315871202</v>
      </c>
      <c r="D22">
        <v>6.1239160365887804</v>
      </c>
      <c r="E22">
        <f>((DATA!$F22-MIN(DATA!$F$2:$F$32))/(MAX(DATA!$F$2:$F$32)-MIN(DATA!$F$2:$F$32)))</f>
        <v>0.16463414634146342</v>
      </c>
      <c r="F22" t="e">
        <f>((DATA!$G22-MIN(DATA!$G$2:$G$32))/(MAX(DATA!$G$2:$G$32)-MIN(DATA!$G$2:$G$32)))</f>
        <v>#DIV/0!</v>
      </c>
      <c r="G22" t="e">
        <f>((#REF!-MIN(#REF!))/(MAX(#REF!)-MIN(#REF!)))</f>
        <v>#REF!</v>
      </c>
      <c r="H22" t="e">
        <f>((DATA!$L22-MIN(DATA!$L$2:$L$32))/(MAX(DATA!$L$2:$L$32)-MIN(DATA!$L$2:$L$32)))</f>
        <v>#DIV/0!</v>
      </c>
      <c r="I22" t="e">
        <f>((DATA!$M22-MIN(DATA!$M$2:$M$32))/(MAX(DATA!$M$2:$M$32)-MIN(DATA!$M$2:$M$32)))</f>
        <v>#DIV/0!</v>
      </c>
      <c r="J22" t="e">
        <f>((DATA!$N22-MIN(DATA!$N$2:$N$32))/(MAX(DATA!$N$2:$N$32)-MIN(DATA!$N$2:$N$32)))</f>
        <v>#DIV/0!</v>
      </c>
      <c r="K22">
        <f>((DATA!$O22-MIN(DATA!$O$2:$O$32))/(MAX(DATA!$O$2:$O$32)-MIN(DATA!$O$2:$O$32)))</f>
        <v>1</v>
      </c>
      <c r="L22">
        <f>((DATA!$P22-MIN(DATA!$P$2:$P$32))/(MAX(DATA!$P$2:$P$32)-MIN(DATA!$P$2:$P$32)))</f>
        <v>0.17625899280575538</v>
      </c>
      <c r="M22">
        <f>((DATA!$Q22-MIN(DATA!$Q$2:$Q$32))/(MAX(DATA!$Q$2:$Q$32)-MIN(DATA!$Q$2:$Q$32)))</f>
        <v>0.31</v>
      </c>
      <c r="N22">
        <f>((DATA!$R22-MIN(DATA!$R$2:$R$32))/(MAX(DATA!$R$2:$R$32)-MIN(DATA!$R$2:$R$32)))</f>
        <v>0.22826086956521738</v>
      </c>
      <c r="O22">
        <f>((DATA!$S22-MIN(DATA!$S$2:$S$32))/(MAX(DATA!$S$2:$S$32)-MIN(DATA!$S$2:$S$32)))</f>
        <v>0.62499999999999989</v>
      </c>
      <c r="P22">
        <f>((DATA!$T22-MIN(DATA!$T$2:$T$32))/(MAX(DATA!$T$2:$T$32)-MIN(DATA!$T$2:$T$32)))</f>
        <v>0.3</v>
      </c>
      <c r="Q22">
        <f>((DATA!$U22-MIN(DATA!$U$2:$U$32))/(MAX(DATA!$U$2:$U$32)-MIN(DATA!$U$2:$U$32)))</f>
        <v>0.24999999999999994</v>
      </c>
      <c r="R22">
        <f>((DATA!$V22-MIN(DATA!$V$2:$V$32))/(MAX(DATA!$V$2:$V$32)-MIN(DATA!$V$2:$V$32)))</f>
        <v>0.1204188481675393</v>
      </c>
      <c r="S22">
        <f>((DATA!$W22-MIN(DATA!$W$2:$W$32))/(MAX(DATA!$W$2:$W$32)-MIN(DATA!$W$2:$W$32)))</f>
        <v>0.42857142857142866</v>
      </c>
      <c r="T22">
        <f>((DATA!$X22-MIN(DATA!$X$2:$X$32))/(MAX(DATA!$X$2:$X$32)-MIN(DATA!$X$2:$X$32)))</f>
        <v>0.28571428571428581</v>
      </c>
      <c r="U22">
        <f>((DATA!$Y22-MIN(DATA!$Y$2:$Y$32))/(MAX(DATA!$Y$2:$Y$32)-MIN(DATA!$Y$2:$Y$32)))</f>
        <v>0.58695652173913038</v>
      </c>
      <c r="V22">
        <f>((DATA!$Z22-MIN(DATA!$Z$2:$Z$32))/(MAX(DATA!$Z$2:$Z$32)-MIN(DATA!$Z$2:$Z$32)))</f>
        <v>0.64285714285714279</v>
      </c>
      <c r="W22">
        <f>((DATA!$AA22-MIN(DATA!$AA$2:$AA$32))/(MAX(DATA!$AA$2:$AA$32)-MIN(DATA!$AA$2:$AA$32)))</f>
        <v>0.22706258689484451</v>
      </c>
      <c r="X22">
        <f>((DATA!$AB22-MIN(DATA!$AB$2:$AB$32))/(MAX(DATA!$AB$2:$AB$32)-MIN(DATA!$AB$2:$AB$32)))</f>
        <v>0.21705426356589147</v>
      </c>
      <c r="Y22">
        <f>((DATA!$AC22-MIN(DATA!$AC$2:$AC$32))/(MAX(DATA!$AC$2:$AC$32)-MIN(DATA!$AC$2:$AC$32)))</f>
        <v>0.56934306569343063</v>
      </c>
    </row>
    <row r="23" spans="1:25" x14ac:dyDescent="0.3">
      <c r="A23" t="s">
        <v>53</v>
      </c>
      <c r="B23" t="s">
        <v>44</v>
      </c>
      <c r="C23">
        <v>51.340533483633102</v>
      </c>
      <c r="D23">
        <v>5.9960961626489899</v>
      </c>
      <c r="E23">
        <f>((DATA!$F23-MIN(DATA!$F$2:$F$32))/(MAX(DATA!$F$2:$F$32)-MIN(DATA!$F$2:$F$32)))</f>
        <v>0.1798780487804878</v>
      </c>
      <c r="F23" t="e">
        <f>((DATA!$G23-MIN(DATA!$G$2:$G$32))/(MAX(DATA!$G$2:$G$32)-MIN(DATA!$G$2:$G$32)))</f>
        <v>#DIV/0!</v>
      </c>
      <c r="G23" t="e">
        <f>((#REF!-MIN(#REF!))/(MAX(#REF!)-MIN(#REF!)))</f>
        <v>#REF!</v>
      </c>
      <c r="H23" t="e">
        <f>((DATA!$L23-MIN(DATA!$L$2:$L$32))/(MAX(DATA!$L$2:$L$32)-MIN(DATA!$L$2:$L$32)))</f>
        <v>#DIV/0!</v>
      </c>
      <c r="I23" t="e">
        <f>((DATA!$M23-MIN(DATA!$M$2:$M$32))/(MAX(DATA!$M$2:$M$32)-MIN(DATA!$M$2:$M$32)))</f>
        <v>#DIV/0!</v>
      </c>
      <c r="J23" t="e">
        <f>((DATA!$N23-MIN(DATA!$N$2:$N$32))/(MAX(DATA!$N$2:$N$32)-MIN(DATA!$N$2:$N$32)))</f>
        <v>#DIV/0!</v>
      </c>
      <c r="K23">
        <f>((DATA!$O23-MIN(DATA!$O$2:$O$32))/(MAX(DATA!$O$2:$O$32)-MIN(DATA!$O$2:$O$32)))</f>
        <v>0</v>
      </c>
      <c r="L23">
        <f>((DATA!$P23-MIN(DATA!$P$2:$P$32))/(MAX(DATA!$P$2:$P$32)-MIN(DATA!$P$2:$P$32)))</f>
        <v>0.46582733812949639</v>
      </c>
      <c r="M23">
        <f>((DATA!$Q23-MIN(DATA!$Q$2:$Q$32))/(MAX(DATA!$Q$2:$Q$32)-MIN(DATA!$Q$2:$Q$32)))</f>
        <v>0.38</v>
      </c>
      <c r="N23">
        <f>((DATA!$R23-MIN(DATA!$R$2:$R$32))/(MAX(DATA!$R$2:$R$32)-MIN(DATA!$R$2:$R$32)))</f>
        <v>0.15217391304347827</v>
      </c>
      <c r="O23">
        <f>((DATA!$S23-MIN(DATA!$S$2:$S$32))/(MAX(DATA!$S$2:$S$32)-MIN(DATA!$S$2:$S$32)))</f>
        <v>0</v>
      </c>
      <c r="P23">
        <f>((DATA!$T23-MIN(DATA!$T$2:$T$32))/(MAX(DATA!$T$2:$T$32)-MIN(DATA!$T$2:$T$32)))</f>
        <v>0.1391304347826087</v>
      </c>
      <c r="Q23">
        <f>((DATA!$U23-MIN(DATA!$U$2:$U$32))/(MAX(DATA!$U$2:$U$32)-MIN(DATA!$U$2:$U$32)))</f>
        <v>0.3125</v>
      </c>
      <c r="R23">
        <f>((DATA!$V23-MIN(DATA!$V$2:$V$32))/(MAX(DATA!$V$2:$V$32)-MIN(DATA!$V$2:$V$32)))</f>
        <v>0.26701570680628267</v>
      </c>
      <c r="S23">
        <f>((DATA!$W23-MIN(DATA!$W$2:$W$32))/(MAX(DATA!$W$2:$W$32)-MIN(DATA!$W$2:$W$32)))</f>
        <v>0.14285714285714299</v>
      </c>
      <c r="T23">
        <f>((DATA!$X23-MIN(DATA!$X$2:$X$32))/(MAX(DATA!$X$2:$X$32)-MIN(DATA!$X$2:$X$32)))</f>
        <v>0.14285714285714299</v>
      </c>
      <c r="U23">
        <f>((DATA!$Y23-MIN(DATA!$Y$2:$Y$32))/(MAX(DATA!$Y$2:$Y$32)-MIN(DATA!$Y$2:$Y$32)))</f>
        <v>0</v>
      </c>
      <c r="V23">
        <f>((DATA!$Z23-MIN(DATA!$Z$2:$Z$32))/(MAX(DATA!$Z$2:$Z$32)-MIN(DATA!$Z$2:$Z$32)))</f>
        <v>0.14285714285714282</v>
      </c>
      <c r="W23">
        <f>((DATA!$AA23-MIN(DATA!$AA$2:$AA$32))/(MAX(DATA!$AA$2:$AA$32)-MIN(DATA!$AA$2:$AA$32)))</f>
        <v>0.54734426748352527</v>
      </c>
      <c r="X23">
        <f>((DATA!$AB23-MIN(DATA!$AB$2:$AB$32))/(MAX(DATA!$AB$2:$AB$32)-MIN(DATA!$AB$2:$AB$32)))</f>
        <v>0.67441860465116277</v>
      </c>
      <c r="Y23">
        <f>((DATA!$AC23-MIN(DATA!$AC$2:$AC$32))/(MAX(DATA!$AC$2:$AC$32)-MIN(DATA!$AC$2:$AC$32)))</f>
        <v>0.87591240875912413</v>
      </c>
    </row>
    <row r="24" spans="1:25" x14ac:dyDescent="0.3">
      <c r="A24" t="s">
        <v>54</v>
      </c>
      <c r="B24" t="s">
        <v>46</v>
      </c>
      <c r="C24">
        <v>51.693331340275698</v>
      </c>
      <c r="D24">
        <v>3.9076999726203501</v>
      </c>
      <c r="E24">
        <f>((DATA!$F24-MIN(DATA!$F$2:$F$32))/(MAX(DATA!$F$2:$F$32)-MIN(DATA!$F$2:$F$32)))</f>
        <v>0.28353658536585363</v>
      </c>
      <c r="F24" t="e">
        <f>((DATA!$G24-MIN(DATA!$G$2:$G$32))/(MAX(DATA!$G$2:$G$32)-MIN(DATA!$G$2:$G$32)))</f>
        <v>#DIV/0!</v>
      </c>
      <c r="G24" t="e">
        <f>((#REF!-MIN(#REF!))/(MAX(#REF!)-MIN(#REF!)))</f>
        <v>#REF!</v>
      </c>
      <c r="H24" t="e">
        <f>((DATA!$L24-MIN(DATA!$L$2:$L$32))/(MAX(DATA!$L$2:$L$32)-MIN(DATA!$L$2:$L$32)))</f>
        <v>#DIV/0!</v>
      </c>
      <c r="I24" t="e">
        <f>((DATA!$M24-MIN(DATA!$M$2:$M$32))/(MAX(DATA!$M$2:$M$32)-MIN(DATA!$M$2:$M$32)))</f>
        <v>#DIV/0!</v>
      </c>
      <c r="J24" t="e">
        <f>((DATA!$N24-MIN(DATA!$N$2:$N$32))/(MAX(DATA!$N$2:$N$32)-MIN(DATA!$N$2:$N$32)))</f>
        <v>#DIV/0!</v>
      </c>
      <c r="K24">
        <f>((DATA!$O24-MIN(DATA!$O$2:$O$32))/(MAX(DATA!$O$2:$O$32)-MIN(DATA!$O$2:$O$32)))</f>
        <v>0.46666666666666662</v>
      </c>
      <c r="L24">
        <f>((DATA!$P24-MIN(DATA!$P$2:$P$32))/(MAX(DATA!$P$2:$P$32)-MIN(DATA!$P$2:$P$32)))</f>
        <v>0.53597122302158273</v>
      </c>
      <c r="M24">
        <f>((DATA!$Q24-MIN(DATA!$Q$2:$Q$32))/(MAX(DATA!$Q$2:$Q$32)-MIN(DATA!$Q$2:$Q$32)))</f>
        <v>0.4</v>
      </c>
      <c r="N24">
        <f>((DATA!$R24-MIN(DATA!$R$2:$R$32))/(MAX(DATA!$R$2:$R$32)-MIN(DATA!$R$2:$R$32)))</f>
        <v>1</v>
      </c>
      <c r="O24">
        <f>((DATA!$S24-MIN(DATA!$S$2:$S$32))/(MAX(DATA!$S$2:$S$32)-MIN(DATA!$S$2:$S$32)))</f>
        <v>0.12500000000000003</v>
      </c>
      <c r="P24">
        <f>((DATA!$T24-MIN(DATA!$T$2:$T$32))/(MAX(DATA!$T$2:$T$32)-MIN(DATA!$T$2:$T$32)))</f>
        <v>0.5304347826086957</v>
      </c>
      <c r="Q24">
        <f>((DATA!$U24-MIN(DATA!$U$2:$U$32))/(MAX(DATA!$U$2:$U$32)-MIN(DATA!$U$2:$U$32)))</f>
        <v>0.37500000000000006</v>
      </c>
      <c r="R24">
        <f>((DATA!$V24-MIN(DATA!$V$2:$V$32))/(MAX(DATA!$V$2:$V$32)-MIN(DATA!$V$2:$V$32)))</f>
        <v>1</v>
      </c>
      <c r="S24">
        <f>((DATA!$W24-MIN(DATA!$W$2:$W$32))/(MAX(DATA!$W$2:$W$32)-MIN(DATA!$W$2:$W$32)))</f>
        <v>0.42857142857142866</v>
      </c>
      <c r="T24">
        <f>((DATA!$X24-MIN(DATA!$X$2:$X$32))/(MAX(DATA!$X$2:$X$32)-MIN(DATA!$X$2:$X$32)))</f>
        <v>0.42857142857142866</v>
      </c>
      <c r="U24">
        <f>((DATA!$Y24-MIN(DATA!$Y$2:$Y$32))/(MAX(DATA!$Y$2:$Y$32)-MIN(DATA!$Y$2:$Y$32)))</f>
        <v>0.36956521739130432</v>
      </c>
      <c r="V24">
        <f>((DATA!$Z24-MIN(DATA!$Z$2:$Z$32))/(MAX(DATA!$Z$2:$Z$32)-MIN(DATA!$Z$2:$Z$32)))</f>
        <v>0.28571428571428564</v>
      </c>
      <c r="W24">
        <f>((DATA!$AA24-MIN(DATA!$AA$2:$AA$32))/(MAX(DATA!$AA$2:$AA$32)-MIN(DATA!$AA$2:$AA$32)))</f>
        <v>0.32443002633690898</v>
      </c>
      <c r="X24">
        <f>((DATA!$AB24-MIN(DATA!$AB$2:$AB$32))/(MAX(DATA!$AB$2:$AB$32)-MIN(DATA!$AB$2:$AB$32)))</f>
        <v>0.33333333333333331</v>
      </c>
      <c r="Y24">
        <f>((DATA!$AC24-MIN(DATA!$AC$2:$AC$32))/(MAX(DATA!$AC$2:$AC$32)-MIN(DATA!$AC$2:$AC$32)))</f>
        <v>0</v>
      </c>
    </row>
    <row r="25" spans="1:25" x14ac:dyDescent="0.3">
      <c r="A25" t="s">
        <v>55</v>
      </c>
      <c r="B25" t="s">
        <v>46</v>
      </c>
      <c r="C25">
        <v>51.292380508482402</v>
      </c>
      <c r="D25">
        <v>3.39954106955964</v>
      </c>
      <c r="E25">
        <f>((DATA!$F25-MIN(DATA!$F$2:$F$32))/(MAX(DATA!$F$2:$F$32)-MIN(DATA!$F$2:$F$32)))</f>
        <v>0.28353658536585363</v>
      </c>
      <c r="F25" t="e">
        <f>((DATA!$G25-MIN(DATA!$G$2:$G$32))/(MAX(DATA!$G$2:$G$32)-MIN(DATA!$G$2:$G$32)))</f>
        <v>#DIV/0!</v>
      </c>
      <c r="G25" t="e">
        <f>((#REF!-MIN(#REF!))/(MAX(#REF!)-MIN(#REF!)))</f>
        <v>#REF!</v>
      </c>
      <c r="H25" t="e">
        <f>((DATA!$L25-MIN(DATA!$L$2:$L$32))/(MAX(DATA!$L$2:$L$32)-MIN(DATA!$L$2:$L$32)))</f>
        <v>#DIV/0!</v>
      </c>
      <c r="I25" t="e">
        <f>((DATA!$M25-MIN(DATA!$M$2:$M$32))/(MAX(DATA!$M$2:$M$32)-MIN(DATA!$M$2:$M$32)))</f>
        <v>#DIV/0!</v>
      </c>
      <c r="J25" t="e">
        <f>((DATA!$N25-MIN(DATA!$N$2:$N$32))/(MAX(DATA!$N$2:$N$32)-MIN(DATA!$N$2:$N$32)))</f>
        <v>#DIV/0!</v>
      </c>
      <c r="K25">
        <f>((DATA!$O25-MIN(DATA!$O$2:$O$32))/(MAX(DATA!$O$2:$O$32)-MIN(DATA!$O$2:$O$32)))</f>
        <v>0.46666666666666662</v>
      </c>
      <c r="L25">
        <f>((DATA!$P25-MIN(DATA!$P$2:$P$32))/(MAX(DATA!$P$2:$P$32)-MIN(DATA!$P$2:$P$32)))</f>
        <v>0.8309352517985612</v>
      </c>
      <c r="M25">
        <f>((DATA!$Q25-MIN(DATA!$Q$2:$Q$32))/(MAX(DATA!$Q$2:$Q$32)-MIN(DATA!$Q$2:$Q$32)))</f>
        <v>0.45</v>
      </c>
      <c r="N25">
        <f>((DATA!$R25-MIN(DATA!$R$2:$R$32))/(MAX(DATA!$R$2:$R$32)-MIN(DATA!$R$2:$R$32)))</f>
        <v>0.36956521739130432</v>
      </c>
      <c r="O25">
        <f>((DATA!$S25-MIN(DATA!$S$2:$S$32))/(MAX(DATA!$S$2:$S$32)-MIN(DATA!$S$2:$S$32)))</f>
        <v>0.31249999999999989</v>
      </c>
      <c r="P25">
        <f>((DATA!$T25-MIN(DATA!$T$2:$T$32))/(MAX(DATA!$T$2:$T$32)-MIN(DATA!$T$2:$T$32)))</f>
        <v>1</v>
      </c>
      <c r="Q25">
        <f>((DATA!$U25-MIN(DATA!$U$2:$U$32))/(MAX(DATA!$U$2:$U$32)-MIN(DATA!$U$2:$U$32)))</f>
        <v>0.81249999999999989</v>
      </c>
      <c r="R25">
        <f>((DATA!$V25-MIN(DATA!$V$2:$V$32))/(MAX(DATA!$V$2:$V$32)-MIN(DATA!$V$2:$V$32)))</f>
        <v>0</v>
      </c>
      <c r="S25">
        <f>((DATA!$W25-MIN(DATA!$W$2:$W$32))/(MAX(DATA!$W$2:$W$32)-MIN(DATA!$W$2:$W$32)))</f>
        <v>0.85714285714285732</v>
      </c>
      <c r="T25">
        <f>((DATA!$X25-MIN(DATA!$X$2:$X$32))/(MAX(DATA!$X$2:$X$32)-MIN(DATA!$X$2:$X$32)))</f>
        <v>0.85714285714285732</v>
      </c>
      <c r="U25">
        <f>((DATA!$Y25-MIN(DATA!$Y$2:$Y$32))/(MAX(DATA!$Y$2:$Y$32)-MIN(DATA!$Y$2:$Y$32)))</f>
        <v>0.32608695652173914</v>
      </c>
      <c r="V25">
        <f>((DATA!$Z25-MIN(DATA!$Z$2:$Z$32))/(MAX(DATA!$Z$2:$Z$32)-MIN(DATA!$Z$2:$Z$32)))</f>
        <v>0.42857142857142866</v>
      </c>
      <c r="W25">
        <f>((DATA!$AA25-MIN(DATA!$AA$2:$AA$32))/(MAX(DATA!$AA$2:$AA$32)-MIN(DATA!$AA$2:$AA$32)))</f>
        <v>7.6772654828244927E-2</v>
      </c>
      <c r="X25">
        <f>((DATA!$AB25-MIN(DATA!$AB$2:$AB$32))/(MAX(DATA!$AB$2:$AB$32)-MIN(DATA!$AB$2:$AB$32)))</f>
        <v>0.15503875968992248</v>
      </c>
      <c r="Y25">
        <f>((DATA!$AC25-MIN(DATA!$AC$2:$AC$32))/(MAX(DATA!$AC$2:$AC$32)-MIN(DATA!$AC$2:$AC$32)))</f>
        <v>7.2992700729927005E-3</v>
      </c>
    </row>
    <row r="26" spans="1:25" x14ac:dyDescent="0.3">
      <c r="A26" t="s">
        <v>56</v>
      </c>
      <c r="B26" t="s">
        <v>31</v>
      </c>
      <c r="C26">
        <v>52.407187999999998</v>
      </c>
      <c r="D26">
        <v>6.7818199999999997</v>
      </c>
      <c r="E26">
        <f>((DATA!$F26-MIN(DATA!$F$2:$F$32))/(MAX(DATA!$F$2:$F$32)-MIN(DATA!$F$2:$F$32)))</f>
        <v>0.38414634146341464</v>
      </c>
      <c r="F26" t="e">
        <f>((DATA!$G26-MIN(DATA!$G$2:$G$32))/(MAX(DATA!$G$2:$G$32)-MIN(DATA!$G$2:$G$32)))</f>
        <v>#DIV/0!</v>
      </c>
      <c r="G26" t="e">
        <f>((#REF!-MIN(#REF!))/(MAX(#REF!)-MIN(#REF!)))</f>
        <v>#REF!</v>
      </c>
      <c r="H26" t="e">
        <f>((DATA!$L26-MIN(DATA!$L$2:$L$32))/(MAX(DATA!$L$2:$L$32)-MIN(DATA!$L$2:$L$32)))</f>
        <v>#DIV/0!</v>
      </c>
      <c r="I26" t="e">
        <f>((DATA!$M26-MIN(DATA!$M$2:$M$32))/(MAX(DATA!$M$2:$M$32)-MIN(DATA!$M$2:$M$32)))</f>
        <v>#DIV/0!</v>
      </c>
      <c r="J26" t="e">
        <f>((DATA!$N26-MIN(DATA!$N$2:$N$32))/(MAX(DATA!$N$2:$N$32)-MIN(DATA!$N$2:$N$32)))</f>
        <v>#DIV/0!</v>
      </c>
      <c r="K26">
        <f>((DATA!$O26-MIN(DATA!$O$2:$O$32))/(MAX(DATA!$O$2:$O$32)-MIN(DATA!$O$2:$O$32)))</f>
        <v>0.8666666666666667</v>
      </c>
      <c r="L26">
        <f>((DATA!$P26-MIN(DATA!$P$2:$P$32))/(MAX(DATA!$P$2:$P$32)-MIN(DATA!$P$2:$P$32)))</f>
        <v>0.22841726618705036</v>
      </c>
      <c r="M26">
        <f>((DATA!$Q26-MIN(DATA!$Q$2:$Q$32))/(MAX(DATA!$Q$2:$Q$32)-MIN(DATA!$Q$2:$Q$32)))</f>
        <v>0.37</v>
      </c>
      <c r="N26">
        <f>((DATA!$R26-MIN(DATA!$R$2:$R$32))/(MAX(DATA!$R$2:$R$32)-MIN(DATA!$R$2:$R$32)))</f>
        <v>0</v>
      </c>
      <c r="O26">
        <f>((DATA!$S26-MIN(DATA!$S$2:$S$32))/(MAX(DATA!$S$2:$S$32)-MIN(DATA!$S$2:$S$32)))</f>
        <v>0.18749999999999994</v>
      </c>
      <c r="P26">
        <f>((DATA!$T26-MIN(DATA!$T$2:$T$32))/(MAX(DATA!$T$2:$T$32)-MIN(DATA!$T$2:$T$32)))</f>
        <v>0.16739130434782606</v>
      </c>
      <c r="Q26">
        <f>((DATA!$U26-MIN(DATA!$U$2:$U$32))/(MAX(DATA!$U$2:$U$32)-MIN(DATA!$U$2:$U$32)))</f>
        <v>0.625</v>
      </c>
      <c r="R26">
        <f>((DATA!$V26-MIN(DATA!$V$2:$V$32))/(MAX(DATA!$V$2:$V$32)-MIN(DATA!$V$2:$V$32)))</f>
        <v>0.30366492146596857</v>
      </c>
      <c r="S26">
        <f>((DATA!$W26-MIN(DATA!$W$2:$W$32))/(MAX(DATA!$W$2:$W$32)-MIN(DATA!$W$2:$W$32)))</f>
        <v>0.42857142857142866</v>
      </c>
      <c r="T26">
        <f>((DATA!$X26-MIN(DATA!$X$2:$X$32))/(MAX(DATA!$X$2:$X$32)-MIN(DATA!$X$2:$X$32)))</f>
        <v>0.57142857142857162</v>
      </c>
      <c r="U26">
        <f>((DATA!$Y26-MIN(DATA!$Y$2:$Y$32))/(MAX(DATA!$Y$2:$Y$32)-MIN(DATA!$Y$2:$Y$32)))</f>
        <v>0.36956521739130432</v>
      </c>
      <c r="V26">
        <f>((DATA!$Z26-MIN(DATA!$Z$2:$Z$32))/(MAX(DATA!$Z$2:$Z$32)-MIN(DATA!$Z$2:$Z$32)))</f>
        <v>0.5</v>
      </c>
      <c r="W26">
        <f>((DATA!$AA26-MIN(DATA!$AA$2:$AA$32))/(MAX(DATA!$AA$2:$AA$32)-MIN(DATA!$AA$2:$AA$32)))</f>
        <v>3.5763939911155319E-2</v>
      </c>
      <c r="X26">
        <f>((DATA!$AB26-MIN(DATA!$AB$2:$AB$32))/(MAX(DATA!$AB$2:$AB$32)-MIN(DATA!$AB$2:$AB$32)))</f>
        <v>0.21705426356589147</v>
      </c>
      <c r="Y26">
        <f>((DATA!$AC26-MIN(DATA!$AC$2:$AC$32))/(MAX(DATA!$AC$2:$AC$32)-MIN(DATA!$AC$2:$AC$32)))</f>
        <v>0.95620437956204385</v>
      </c>
    </row>
    <row r="27" spans="1:25" x14ac:dyDescent="0.3">
      <c r="A27" t="s">
        <v>57</v>
      </c>
      <c r="B27" t="s">
        <v>31</v>
      </c>
      <c r="C27">
        <v>52.4522769818903</v>
      </c>
      <c r="D27">
        <v>6.6241886434628103</v>
      </c>
      <c r="E27">
        <f>((DATA!$F27-MIN(DATA!$F$2:$F$32))/(MAX(DATA!$F$2:$F$32)-MIN(DATA!$F$2:$F$32)))</f>
        <v>0.38414634146341464</v>
      </c>
      <c r="F27" t="e">
        <f>((DATA!$G27-MIN(DATA!$G$2:$G$32))/(MAX(DATA!$G$2:$G$32)-MIN(DATA!$G$2:$G$32)))</f>
        <v>#DIV/0!</v>
      </c>
      <c r="G27" t="e">
        <f>((#REF!-MIN(#REF!))/(MAX(#REF!)-MIN(#REF!)))</f>
        <v>#REF!</v>
      </c>
      <c r="H27" t="e">
        <f>((DATA!$L27-MIN(DATA!$L$2:$L$32))/(MAX(DATA!$L$2:$L$32)-MIN(DATA!$L$2:$L$32)))</f>
        <v>#DIV/0!</v>
      </c>
      <c r="I27" t="e">
        <f>((DATA!$M27-MIN(DATA!$M$2:$M$32))/(MAX(DATA!$M$2:$M$32)-MIN(DATA!$M$2:$M$32)))</f>
        <v>#DIV/0!</v>
      </c>
      <c r="J27" t="e">
        <f>((DATA!$N27-MIN(DATA!$N$2:$N$32))/(MAX(DATA!$N$2:$N$32)-MIN(DATA!$N$2:$N$32)))</f>
        <v>#DIV/0!</v>
      </c>
      <c r="K27">
        <f>((DATA!$O27-MIN(DATA!$O$2:$O$32))/(MAX(DATA!$O$2:$O$32)-MIN(DATA!$O$2:$O$32)))</f>
        <v>0.8666666666666667</v>
      </c>
      <c r="L27">
        <f>((DATA!$P27-MIN(DATA!$P$2:$P$32))/(MAX(DATA!$P$2:$P$32)-MIN(DATA!$P$2:$P$32)))</f>
        <v>3.9568345323741004E-2</v>
      </c>
      <c r="M27">
        <f>((DATA!$Q27-MIN(DATA!$Q$2:$Q$32))/(MAX(DATA!$Q$2:$Q$32)-MIN(DATA!$Q$2:$Q$32)))</f>
        <v>0.04</v>
      </c>
      <c r="N27">
        <f>((DATA!$R27-MIN(DATA!$R$2:$R$32))/(MAX(DATA!$R$2:$R$32)-MIN(DATA!$R$2:$R$32)))</f>
        <v>0.15217391304347827</v>
      </c>
      <c r="O27">
        <f>((DATA!$S27-MIN(DATA!$S$2:$S$32))/(MAX(DATA!$S$2:$S$32)-MIN(DATA!$S$2:$S$32)))</f>
        <v>0.18749999999999994</v>
      </c>
      <c r="P27">
        <f>((DATA!$T27-MIN(DATA!$T$2:$T$32))/(MAX(DATA!$T$2:$T$32)-MIN(DATA!$T$2:$T$32)))</f>
        <v>0</v>
      </c>
      <c r="Q27">
        <f>((DATA!$U27-MIN(DATA!$U$2:$U$32))/(MAX(DATA!$U$2:$U$32)-MIN(DATA!$U$2:$U$32)))</f>
        <v>0</v>
      </c>
      <c r="R27">
        <f>((DATA!$V27-MIN(DATA!$V$2:$V$32))/(MAX(DATA!$V$2:$V$32)-MIN(DATA!$V$2:$V$32)))</f>
        <v>0.28795811518324604</v>
      </c>
      <c r="S27">
        <f>((DATA!$W27-MIN(DATA!$W$2:$W$32))/(MAX(DATA!$W$2:$W$32)-MIN(DATA!$W$2:$W$32)))</f>
        <v>0.28571428571428581</v>
      </c>
      <c r="T27">
        <f>((DATA!$X27-MIN(DATA!$X$2:$X$32))/(MAX(DATA!$X$2:$X$32)-MIN(DATA!$X$2:$X$32)))</f>
        <v>0.14285714285714299</v>
      </c>
      <c r="U27">
        <f>((DATA!$Y27-MIN(DATA!$Y$2:$Y$32))/(MAX(DATA!$Y$2:$Y$32)-MIN(DATA!$Y$2:$Y$32)))</f>
        <v>0.59782608695652173</v>
      </c>
      <c r="V27">
        <f>((DATA!$Z27-MIN(DATA!$Z$2:$Z$32))/(MAX(DATA!$Z$2:$Z$32)-MIN(DATA!$Z$2:$Z$32)))</f>
        <v>0</v>
      </c>
      <c r="W27">
        <f>((DATA!$AA27-MIN(DATA!$AA$2:$AA$32))/(MAX(DATA!$AA$2:$AA$32)-MIN(DATA!$AA$2:$AA$32)))</f>
        <v>0.31538731080943605</v>
      </c>
      <c r="X27">
        <f>((DATA!$AB27-MIN(DATA!$AB$2:$AB$32))/(MAX(DATA!$AB$2:$AB$32)-MIN(DATA!$AB$2:$AB$32)))</f>
        <v>0.77519379844961245</v>
      </c>
      <c r="Y27">
        <f>((DATA!$AC27-MIN(DATA!$AC$2:$AC$32))/(MAX(DATA!$AC$2:$AC$32)-MIN(DATA!$AC$2:$AC$32)))</f>
        <v>0.6058394160583942</v>
      </c>
    </row>
    <row r="28" spans="1:25" x14ac:dyDescent="0.3">
      <c r="A28" t="s">
        <v>58</v>
      </c>
      <c r="B28" t="s">
        <v>46</v>
      </c>
      <c r="C28">
        <v>51.482680999999999</v>
      </c>
      <c r="D28">
        <v>3.5546500000000001</v>
      </c>
      <c r="E28">
        <f>((DATA!$F28-MIN(DATA!$F$2:$F$32))/(MAX(DATA!$F$2:$F$32)-MIN(DATA!$F$2:$F$32)))</f>
        <v>0.28353658536585363</v>
      </c>
      <c r="F28" t="e">
        <f>((DATA!$G28-MIN(DATA!$G$2:$G$32))/(MAX(DATA!$G$2:$G$32)-MIN(DATA!$G$2:$G$32)))</f>
        <v>#DIV/0!</v>
      </c>
      <c r="G28" t="e">
        <f>((#REF!-MIN(#REF!))/(MAX(#REF!)-MIN(#REF!)))</f>
        <v>#REF!</v>
      </c>
      <c r="H28" t="e">
        <f>((DATA!$L28-MIN(DATA!$L$2:$L$32))/(MAX(DATA!$L$2:$L$32)-MIN(DATA!$L$2:$L$32)))</f>
        <v>#DIV/0!</v>
      </c>
      <c r="I28" t="e">
        <f>((DATA!$M28-MIN(DATA!$M$2:$M$32))/(MAX(DATA!$M$2:$M$32)-MIN(DATA!$M$2:$M$32)))</f>
        <v>#DIV/0!</v>
      </c>
      <c r="J28" t="e">
        <f>((DATA!$N28-MIN(DATA!$N$2:$N$32))/(MAX(DATA!$N$2:$N$32)-MIN(DATA!$N$2:$N$32)))</f>
        <v>#DIV/0!</v>
      </c>
      <c r="K28">
        <f>((DATA!$O28-MIN(DATA!$O$2:$O$32))/(MAX(DATA!$O$2:$O$32)-MIN(DATA!$O$2:$O$32)))</f>
        <v>0.46666666666666662</v>
      </c>
      <c r="L28">
        <f>((DATA!$P28-MIN(DATA!$P$2:$P$32))/(MAX(DATA!$P$2:$P$32)-MIN(DATA!$P$2:$P$32)))</f>
        <v>0.14568345323741008</v>
      </c>
      <c r="M28">
        <f>((DATA!$Q28-MIN(DATA!$Q$2:$Q$32))/(MAX(DATA!$Q$2:$Q$32)-MIN(DATA!$Q$2:$Q$32)))</f>
        <v>7.0000000000000007E-2</v>
      </c>
      <c r="N28">
        <f>((DATA!$R28-MIN(DATA!$R$2:$R$32))/(MAX(DATA!$R$2:$R$32)-MIN(DATA!$R$2:$R$32)))</f>
        <v>0.39130434782608697</v>
      </c>
      <c r="O28">
        <f>((DATA!$S28-MIN(DATA!$S$2:$S$32))/(MAX(DATA!$S$2:$S$32)-MIN(DATA!$S$2:$S$32)))</f>
        <v>0.31249999999999989</v>
      </c>
      <c r="P28">
        <f>((DATA!$T28-MIN(DATA!$T$2:$T$32))/(MAX(DATA!$T$2:$T$32)-MIN(DATA!$T$2:$T$32)))</f>
        <v>0.14782608695652172</v>
      </c>
      <c r="Q28">
        <f>((DATA!$U28-MIN(DATA!$U$2:$U$32))/(MAX(DATA!$U$2:$U$32)-MIN(DATA!$U$2:$U$32)))</f>
        <v>0.24999999999999994</v>
      </c>
      <c r="R28">
        <f>((DATA!$V28-MIN(DATA!$V$2:$V$32))/(MAX(DATA!$V$2:$V$32)-MIN(DATA!$V$2:$V$32)))</f>
        <v>0.19371727748691095</v>
      </c>
      <c r="S28">
        <f>((DATA!$W28-MIN(DATA!$W$2:$W$32))/(MAX(DATA!$W$2:$W$32)-MIN(DATA!$W$2:$W$32)))</f>
        <v>0.14285714285714299</v>
      </c>
      <c r="T28">
        <f>((DATA!$X28-MIN(DATA!$X$2:$X$32))/(MAX(DATA!$X$2:$X$32)-MIN(DATA!$X$2:$X$32)))</f>
        <v>0</v>
      </c>
      <c r="U28">
        <f>((DATA!$Y28-MIN(DATA!$Y$2:$Y$32))/(MAX(DATA!$Y$2:$Y$32)-MIN(DATA!$Y$2:$Y$32)))</f>
        <v>0.41304347826086957</v>
      </c>
      <c r="V28">
        <f>((DATA!$Z28-MIN(DATA!$Z$2:$Z$32))/(MAX(DATA!$Z$2:$Z$32)-MIN(DATA!$Z$2:$Z$32)))</f>
        <v>7.1428571428571494E-2</v>
      </c>
      <c r="W28">
        <f>((DATA!$AA28-MIN(DATA!$AA$2:$AA$32))/(MAX(DATA!$AA$2:$AA$32)-MIN(DATA!$AA$2:$AA$32)))</f>
        <v>4.8468955227254744E-2</v>
      </c>
      <c r="X28">
        <f>((DATA!$AB28-MIN(DATA!$AB$2:$AB$32))/(MAX(DATA!$AB$2:$AB$32)-MIN(DATA!$AB$2:$AB$32)))</f>
        <v>0.40310077519379844</v>
      </c>
      <c r="Y28">
        <f>((DATA!$AC28-MIN(DATA!$AC$2:$AC$32))/(MAX(DATA!$AC$2:$AC$32)-MIN(DATA!$AC$2:$AC$32)))</f>
        <v>0.20437956204379562</v>
      </c>
    </row>
    <row r="29" spans="1:25" x14ac:dyDescent="0.3">
      <c r="A29" t="s">
        <v>59</v>
      </c>
      <c r="B29" t="s">
        <v>27</v>
      </c>
      <c r="C29">
        <v>51.883228000000003</v>
      </c>
      <c r="D29">
        <v>5.2884200000000003</v>
      </c>
      <c r="E29">
        <f>((DATA!$F29-MIN(DATA!$F$2:$F$32))/(MAX(DATA!$F$2:$F$32)-MIN(DATA!$F$2:$F$32)))</f>
        <v>0.54878048780487809</v>
      </c>
      <c r="F29" t="e">
        <f>((DATA!$G29-MIN(DATA!$G$2:$G$32))/(MAX(DATA!$G$2:$G$32)-MIN(DATA!$G$2:$G$32)))</f>
        <v>#DIV/0!</v>
      </c>
      <c r="G29" t="e">
        <f>((#REF!-MIN(#REF!))/(MAX(#REF!)-MIN(#REF!)))</f>
        <v>#REF!</v>
      </c>
      <c r="H29" t="e">
        <f>((DATA!$L29-MIN(DATA!$L$2:$L$32))/(MAX(DATA!$L$2:$L$32)-MIN(DATA!$L$2:$L$32)))</f>
        <v>#DIV/0!</v>
      </c>
      <c r="I29" t="e">
        <f>((DATA!$M29-MIN(DATA!$M$2:$M$32))/(MAX(DATA!$M$2:$M$32)-MIN(DATA!$M$2:$M$32)))</f>
        <v>#DIV/0!</v>
      </c>
      <c r="J29" t="e">
        <f>((DATA!$N29-MIN(DATA!$N$2:$N$32))/(MAX(DATA!$N$2:$N$32)-MIN(DATA!$N$2:$N$32)))</f>
        <v>#DIV/0!</v>
      </c>
      <c r="K29">
        <f>((DATA!$O29-MIN(DATA!$O$2:$O$32))/(MAX(DATA!$O$2:$O$32)-MIN(DATA!$O$2:$O$32)))</f>
        <v>0.33333333333333331</v>
      </c>
      <c r="L29">
        <f>((DATA!$P29-MIN(DATA!$P$2:$P$32))/(MAX(DATA!$P$2:$P$32)-MIN(DATA!$P$2:$P$32)))</f>
        <v>0.51258992805755399</v>
      </c>
      <c r="M29">
        <f>((DATA!$Q29-MIN(DATA!$Q$2:$Q$32))/(MAX(DATA!$Q$2:$Q$32)-MIN(DATA!$Q$2:$Q$32)))</f>
        <v>0.6</v>
      </c>
      <c r="N29">
        <f>((DATA!$R29-MIN(DATA!$R$2:$R$32))/(MAX(DATA!$R$2:$R$32)-MIN(DATA!$R$2:$R$32)))</f>
        <v>0.73913043478260865</v>
      </c>
      <c r="O29">
        <f>((DATA!$S29-MIN(DATA!$S$2:$S$32))/(MAX(DATA!$S$2:$S$32)-MIN(DATA!$S$2:$S$32)))</f>
        <v>0.31249999999999989</v>
      </c>
      <c r="P29">
        <f>((DATA!$T29-MIN(DATA!$T$2:$T$32))/(MAX(DATA!$T$2:$T$32)-MIN(DATA!$T$2:$T$32)))</f>
        <v>3.9130434782608699E-2</v>
      </c>
      <c r="Q29">
        <f>((DATA!$U29-MIN(DATA!$U$2:$U$32))/(MAX(DATA!$U$2:$U$32)-MIN(DATA!$U$2:$U$32)))</f>
        <v>0.3125</v>
      </c>
      <c r="R29">
        <f>((DATA!$V29-MIN(DATA!$V$2:$V$32))/(MAX(DATA!$V$2:$V$32)-MIN(DATA!$V$2:$V$32)))</f>
        <v>0.27225130890052351</v>
      </c>
      <c r="S29">
        <f>((DATA!$W29-MIN(DATA!$W$2:$W$32))/(MAX(DATA!$W$2:$W$32)-MIN(DATA!$W$2:$W$32)))</f>
        <v>0.28571428571428581</v>
      </c>
      <c r="T29">
        <f>((DATA!$X29-MIN(DATA!$X$2:$X$32))/(MAX(DATA!$X$2:$X$32)-MIN(DATA!$X$2:$X$32)))</f>
        <v>0.14285714285714299</v>
      </c>
      <c r="U29">
        <f>((DATA!$Y29-MIN(DATA!$Y$2:$Y$32))/(MAX(DATA!$Y$2:$Y$32)-MIN(DATA!$Y$2:$Y$32)))</f>
        <v>4.3478260869565161E-2</v>
      </c>
      <c r="V29">
        <f>((DATA!$Z29-MIN(DATA!$Z$2:$Z$32))/(MAX(DATA!$Z$2:$Z$32)-MIN(DATA!$Z$2:$Z$32)))</f>
        <v>0.21428571428571433</v>
      </c>
      <c r="W29">
        <f>((DATA!$AA29-MIN(DATA!$AA$2:$AA$32))/(MAX(DATA!$AA$2:$AA$32)-MIN(DATA!$AA$2:$AA$32)))</f>
        <v>0.72287467926618365</v>
      </c>
      <c r="X29">
        <f>((DATA!$AB29-MIN(DATA!$AB$2:$AB$32))/(MAX(DATA!$AB$2:$AB$32)-MIN(DATA!$AB$2:$AB$32)))</f>
        <v>0.51937984496124034</v>
      </c>
      <c r="Y29">
        <f>((DATA!$AC29-MIN(DATA!$AC$2:$AC$32))/(MAX(DATA!$AC$2:$AC$32)-MIN(DATA!$AC$2:$AC$32)))</f>
        <v>0.46715328467153283</v>
      </c>
    </row>
    <row r="30" spans="1:25" x14ac:dyDescent="0.3">
      <c r="A30" t="s">
        <v>60</v>
      </c>
      <c r="B30" t="s">
        <v>39</v>
      </c>
      <c r="C30">
        <v>53.218765748819202</v>
      </c>
      <c r="D30">
        <v>6.3311312880840198</v>
      </c>
      <c r="E30">
        <f>((DATA!$F30-MIN(DATA!$F$2:$F$32))/(MAX(DATA!$F$2:$F$32)-MIN(DATA!$F$2:$F$32)))</f>
        <v>0</v>
      </c>
      <c r="F30" t="e">
        <f>((DATA!$G30-MIN(DATA!$G$2:$G$32))/(MAX(DATA!$G$2:$G$32)-MIN(DATA!$G$2:$G$32)))</f>
        <v>#DIV/0!</v>
      </c>
      <c r="G30" t="e">
        <f>((#REF!-MIN(#REF!))/(MAX(#REF!)-MIN(#REF!)))</f>
        <v>#REF!</v>
      </c>
      <c r="H30" t="e">
        <f>((DATA!$L30-MIN(DATA!$L$2:$L$32))/(MAX(DATA!$L$2:$L$32)-MIN(DATA!$L$2:$L$32)))</f>
        <v>#DIV/0!</v>
      </c>
      <c r="I30" t="e">
        <f>((DATA!$M30-MIN(DATA!$M$2:$M$32))/(MAX(DATA!$M$2:$M$32)-MIN(DATA!$M$2:$M$32)))</f>
        <v>#DIV/0!</v>
      </c>
      <c r="J30" t="e">
        <f>((DATA!$N30-MIN(DATA!$N$2:$N$32))/(MAX(DATA!$N$2:$N$32)-MIN(DATA!$N$2:$N$32)))</f>
        <v>#DIV/0!</v>
      </c>
      <c r="K30">
        <f>((DATA!$O30-MIN(DATA!$O$2:$O$32))/(MAX(DATA!$O$2:$O$32)-MIN(DATA!$O$2:$O$32)))</f>
        <v>1</v>
      </c>
      <c r="L30">
        <f>((DATA!$P30-MIN(DATA!$P$2:$P$32))/(MAX(DATA!$P$2:$P$32)-MIN(DATA!$P$2:$P$32)))</f>
        <v>0.8920863309352518</v>
      </c>
      <c r="M30">
        <f>((DATA!$Q30-MIN(DATA!$Q$2:$Q$32))/(MAX(DATA!$Q$2:$Q$32)-MIN(DATA!$Q$2:$Q$32)))</f>
        <v>0.8</v>
      </c>
      <c r="N30">
        <f>((DATA!$R30-MIN(DATA!$R$2:$R$32))/(MAX(DATA!$R$2:$R$32)-MIN(DATA!$R$2:$R$32)))</f>
        <v>0.34782608695652173</v>
      </c>
      <c r="O30">
        <f>((DATA!$S30-MIN(DATA!$S$2:$S$32))/(MAX(DATA!$S$2:$S$32)-MIN(DATA!$S$2:$S$32)))</f>
        <v>0.18749999999999994</v>
      </c>
      <c r="P30">
        <f>((DATA!$T30-MIN(DATA!$T$2:$T$32))/(MAX(DATA!$T$2:$T$32)-MIN(DATA!$T$2:$T$32)))</f>
        <v>0.1391304347826087</v>
      </c>
      <c r="Q30">
        <f>((DATA!$U30-MIN(DATA!$U$2:$U$32))/(MAX(DATA!$U$2:$U$32)-MIN(DATA!$U$2:$U$32)))</f>
        <v>0.37500000000000006</v>
      </c>
      <c r="R30">
        <f>((DATA!$V30-MIN(DATA!$V$2:$V$32))/(MAX(DATA!$V$2:$V$32)-MIN(DATA!$V$2:$V$32)))</f>
        <v>0.42408376963350791</v>
      </c>
      <c r="S30">
        <f>((DATA!$W30-MIN(DATA!$W$2:$W$32))/(MAX(DATA!$W$2:$W$32)-MIN(DATA!$W$2:$W$32)))</f>
        <v>0.42857142857142866</v>
      </c>
      <c r="T30">
        <f>((DATA!$X30-MIN(DATA!$X$2:$X$32))/(MAX(DATA!$X$2:$X$32)-MIN(DATA!$X$2:$X$32)))</f>
        <v>0.28571428571428581</v>
      </c>
      <c r="U30">
        <f>((DATA!$Y30-MIN(DATA!$Y$2:$Y$32))/(MAX(DATA!$Y$2:$Y$32)-MIN(DATA!$Y$2:$Y$32)))</f>
        <v>0.36956521739130432</v>
      </c>
      <c r="V30">
        <f>((DATA!$Z30-MIN(DATA!$Z$2:$Z$32))/(MAX(DATA!$Z$2:$Z$32)-MIN(DATA!$Z$2:$Z$32)))</f>
        <v>0.35714285714285715</v>
      </c>
      <c r="W30">
        <f>((DATA!$AA30-MIN(DATA!$AA$2:$AA$32))/(MAX(DATA!$AA$2:$AA$32)-MIN(DATA!$AA$2:$AA$32)))</f>
        <v>1</v>
      </c>
      <c r="X30">
        <f>((DATA!$AB30-MIN(DATA!$AB$2:$AB$32))/(MAX(DATA!$AB$2:$AB$32)-MIN(DATA!$AB$2:$AB$32)))</f>
        <v>0.35658914728682173</v>
      </c>
      <c r="Y30">
        <f>((DATA!$AC30-MIN(DATA!$AC$2:$AC$32))/(MAX(DATA!$AC$2:$AC$32)-MIN(DATA!$AC$2:$AC$32)))</f>
        <v>0.51094890510948909</v>
      </c>
    </row>
    <row r="31" spans="1:25" x14ac:dyDescent="0.3">
      <c r="A31" t="s">
        <v>61</v>
      </c>
      <c r="B31" t="s">
        <v>23</v>
      </c>
      <c r="C31">
        <v>52.841421189126898</v>
      </c>
      <c r="D31">
        <v>6.2811847280473003</v>
      </c>
      <c r="E31">
        <f>((DATA!$F31-MIN(DATA!$F$2:$F$32))/(MAX(DATA!$F$2:$F$32)-MIN(DATA!$F$2:$F$32)))</f>
        <v>9.7560975609756101E-2</v>
      </c>
      <c r="F31" t="e">
        <f>((DATA!$G31-MIN(DATA!$G$2:$G$32))/(MAX(DATA!$G$2:$G$32)-MIN(DATA!$G$2:$G$32)))</f>
        <v>#DIV/0!</v>
      </c>
      <c r="G31" t="e">
        <f>((#REF!-MIN(#REF!))/(MAX(#REF!)-MIN(#REF!)))</f>
        <v>#REF!</v>
      </c>
      <c r="H31" t="e">
        <f>((DATA!$L31-MIN(DATA!$L$2:$L$32))/(MAX(DATA!$L$2:$L$32)-MIN(DATA!$L$2:$L$32)))</f>
        <v>#DIV/0!</v>
      </c>
      <c r="I31" t="e">
        <f>((DATA!$M31-MIN(DATA!$M$2:$M$32))/(MAX(DATA!$M$2:$M$32)-MIN(DATA!$M$2:$M$32)))</f>
        <v>#DIV/0!</v>
      </c>
      <c r="J31" t="e">
        <f>((DATA!$N31-MIN(DATA!$N$2:$N$32))/(MAX(DATA!$N$2:$N$32)-MIN(DATA!$N$2:$N$32)))</f>
        <v>#DIV/0!</v>
      </c>
      <c r="K31">
        <f>((DATA!$O31-MIN(DATA!$O$2:$O$32))/(MAX(DATA!$O$2:$O$32)-MIN(DATA!$O$2:$O$32)))</f>
        <v>0.66666666666666663</v>
      </c>
      <c r="L31">
        <f>((DATA!$P31-MIN(DATA!$P$2:$P$32))/(MAX(DATA!$P$2:$P$32)-MIN(DATA!$P$2:$P$32)))</f>
        <v>0.35611510791366907</v>
      </c>
      <c r="M31">
        <f>((DATA!$Q31-MIN(DATA!$Q$2:$Q$32))/(MAX(DATA!$Q$2:$Q$32)-MIN(DATA!$Q$2:$Q$32)))</f>
        <v>0.38</v>
      </c>
      <c r="N31">
        <f>((DATA!$R31-MIN(DATA!$R$2:$R$32))/(MAX(DATA!$R$2:$R$32)-MIN(DATA!$R$2:$R$32)))</f>
        <v>8.6956521739130432E-2</v>
      </c>
      <c r="O31">
        <f>((DATA!$S31-MIN(DATA!$S$2:$S$32))/(MAX(DATA!$S$2:$S$32)-MIN(DATA!$S$2:$S$32)))</f>
        <v>0.12500000000000003</v>
      </c>
      <c r="P31">
        <f>((DATA!$T31-MIN(DATA!$T$2:$T$32))/(MAX(DATA!$T$2:$T$32)-MIN(DATA!$T$2:$T$32)))</f>
        <v>0.19347826086956524</v>
      </c>
      <c r="Q31">
        <f>((DATA!$U31-MIN(DATA!$U$2:$U$32))/(MAX(DATA!$U$2:$U$32)-MIN(DATA!$U$2:$U$32)))</f>
        <v>0.75000000000000011</v>
      </c>
      <c r="R31">
        <f>((DATA!$V31-MIN(DATA!$V$2:$V$32))/(MAX(DATA!$V$2:$V$32)-MIN(DATA!$V$2:$V$32)))</f>
        <v>0.55497382198952883</v>
      </c>
      <c r="S31">
        <f>((DATA!$W31-MIN(DATA!$W$2:$W$32))/(MAX(DATA!$W$2:$W$32)-MIN(DATA!$W$2:$W$32)))</f>
        <v>0.85714285714285732</v>
      </c>
      <c r="T31">
        <f>((DATA!$X31-MIN(DATA!$X$2:$X$32))/(MAX(DATA!$X$2:$X$32)-MIN(DATA!$X$2:$X$32)))</f>
        <v>1</v>
      </c>
      <c r="U31">
        <f>((DATA!$Y31-MIN(DATA!$Y$2:$Y$32))/(MAX(DATA!$Y$2:$Y$32)-MIN(DATA!$Y$2:$Y$32)))</f>
        <v>0.23913043478260873</v>
      </c>
      <c r="V31">
        <f>((DATA!$Z31-MIN(DATA!$Z$2:$Z$32))/(MAX(DATA!$Z$2:$Z$32)-MIN(DATA!$Z$2:$Z$32)))</f>
        <v>1</v>
      </c>
      <c r="W31">
        <f>((DATA!$AA31-MIN(DATA!$AA$2:$AA$32))/(MAX(DATA!$AA$2:$AA$32)-MIN(DATA!$AA$2:$AA$32)))</f>
        <v>0</v>
      </c>
      <c r="X31">
        <f>((DATA!$AB31-MIN(DATA!$AB$2:$AB$32))/(MAX(DATA!$AB$2:$AB$32)-MIN(DATA!$AB$2:$AB$32)))</f>
        <v>0</v>
      </c>
      <c r="Y31">
        <f>((DATA!$AC31-MIN(DATA!$AC$2:$AC$32))/(MAX(DATA!$AC$2:$AC$32)-MIN(DATA!$AC$2:$AC$32)))</f>
        <v>0.40389294403892945</v>
      </c>
    </row>
    <row r="32" spans="1:25" x14ac:dyDescent="0.3">
      <c r="A32" t="s">
        <v>62</v>
      </c>
      <c r="B32" t="s">
        <v>33</v>
      </c>
      <c r="C32">
        <v>52.875554936921297</v>
      </c>
      <c r="D32">
        <v>5.9944016860484597</v>
      </c>
      <c r="E32">
        <f>((DATA!$F32-MIN(DATA!$F$2:$F$32))/(MAX(DATA!$F$2:$F$32)-MIN(DATA!$F$2:$F$32)))</f>
        <v>0.16463414634146342</v>
      </c>
      <c r="F32" t="e">
        <f>((DATA!$G32-MIN(DATA!$G$2:$G$32))/(MAX(DATA!$G$2:$G$32)-MIN(DATA!$G$2:$G$32)))</f>
        <v>#DIV/0!</v>
      </c>
      <c r="G32" t="e">
        <f>((#REF!-MIN(#REF!))/(MAX(#REF!)-MIN(#REF!)))</f>
        <v>#REF!</v>
      </c>
      <c r="H32" t="e">
        <f>((DATA!$L32-MIN(DATA!$L$2:$L$32))/(MAX(DATA!$L$2:$L$32)-MIN(DATA!$L$2:$L$32)))</f>
        <v>#DIV/0!</v>
      </c>
      <c r="I32" t="e">
        <f>((DATA!$M32-MIN(DATA!$M$2:$M$32))/(MAX(DATA!$M$2:$M$32)-MIN(DATA!$M$2:$M$32)))</f>
        <v>#DIV/0!</v>
      </c>
      <c r="J32" t="e">
        <f>((DATA!$N32-MIN(DATA!$N$2:$N$32))/(MAX(DATA!$N$2:$N$32)-MIN(DATA!$N$2:$N$32)))</f>
        <v>#DIV/0!</v>
      </c>
      <c r="K32">
        <f>((DATA!$O32-MIN(DATA!$O$2:$O$32))/(MAX(DATA!$O$2:$O$32)-MIN(DATA!$O$2:$O$32)))</f>
        <v>1</v>
      </c>
      <c r="L32">
        <f>((DATA!$P32-MIN(DATA!$P$2:$P$32))/(MAX(DATA!$P$2:$P$32)-MIN(DATA!$P$2:$P$32)))</f>
        <v>0.1420863309352518</v>
      </c>
      <c r="M32">
        <f>((DATA!$Q32-MIN(DATA!$Q$2:$Q$32))/(MAX(DATA!$Q$2:$Q$32)-MIN(DATA!$Q$2:$Q$32)))</f>
        <v>0.33</v>
      </c>
      <c r="N32">
        <f>((DATA!$R32-MIN(DATA!$R$2:$R$32))/(MAX(DATA!$R$2:$R$32)-MIN(DATA!$R$2:$R$32)))</f>
        <v>0.20652173913043478</v>
      </c>
      <c r="O32">
        <f>((DATA!$S32-MIN(DATA!$S$2:$S$32))/(MAX(DATA!$S$2:$S$32)-MIN(DATA!$S$2:$S$32)))</f>
        <v>0.49999999999999994</v>
      </c>
      <c r="P32">
        <f>((DATA!$T32-MIN(DATA!$T$2:$T$32))/(MAX(DATA!$T$2:$T$32)-MIN(DATA!$T$2:$T$32)))</f>
        <v>5.4347826086956534E-2</v>
      </c>
      <c r="Q32">
        <f>((DATA!$U32-MIN(DATA!$U$2:$U$32))/(MAX(DATA!$U$2:$U$32)-MIN(DATA!$U$2:$U$32)))</f>
        <v>0.56249999999999989</v>
      </c>
      <c r="R32">
        <f>((DATA!$V32-MIN(DATA!$V$2:$V$32))/(MAX(DATA!$V$2:$V$32)-MIN(DATA!$V$2:$V$32)))</f>
        <v>0.4554973821989528</v>
      </c>
      <c r="S32">
        <f>((DATA!$W32-MIN(DATA!$W$2:$W$32))/(MAX(DATA!$W$2:$W$32)-MIN(DATA!$W$2:$W$32)))</f>
        <v>0.42857142857142866</v>
      </c>
      <c r="T32">
        <f>((DATA!$X32-MIN(DATA!$X$2:$X$32))/(MAX(DATA!$X$2:$X$32)-MIN(DATA!$X$2:$X$32)))</f>
        <v>0.28571428571428581</v>
      </c>
      <c r="U32">
        <f>((DATA!$Y32-MIN(DATA!$Y$2:$Y$32))/(MAX(DATA!$Y$2:$Y$32)-MIN(DATA!$Y$2:$Y$32)))</f>
        <v>8.6956521739130418E-2</v>
      </c>
      <c r="V32">
        <f>((DATA!$Z32-MIN(DATA!$Z$2:$Z$32))/(MAX(DATA!$Z$2:$Z$32)-MIN(DATA!$Z$2:$Z$32)))</f>
        <v>0.85714285714285732</v>
      </c>
      <c r="W32">
        <f>((DATA!$AA32-MIN(DATA!$AA$2:$AA$32))/(MAX(DATA!$AA$2:$AA$32)-MIN(DATA!$AA$2:$AA$32)))</f>
        <v>0.14573466411963512</v>
      </c>
      <c r="X32">
        <f>((DATA!$AB32-MIN(DATA!$AB$2:$AB$32))/(MAX(DATA!$AB$2:$AB$32)-MIN(DATA!$AB$2:$AB$32)))</f>
        <v>0.17829457364341086</v>
      </c>
      <c r="Y32">
        <f>((DATA!$AC32-MIN(DATA!$AC$2:$AC$32))/(MAX(DATA!$AC$2:$AC$32)-MIN(DATA!$AC$2:$AC$32)))</f>
        <v>0.64233576642335766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5EC3-FC31-4E77-8656-8F2B3F185B7F}">
  <dimension ref="A1:L32"/>
  <sheetViews>
    <sheetView workbookViewId="0">
      <selection activeCell="A3" sqref="A3"/>
    </sheetView>
  </sheetViews>
  <sheetFormatPr defaultColWidth="11.44140625" defaultRowHeight="14.4" x14ac:dyDescent="0.3"/>
  <cols>
    <col min="1" max="1" width="28.88671875" bestFit="1" customWidth="1"/>
    <col min="2" max="2" width="30" bestFit="1" customWidth="1"/>
    <col min="3" max="3" width="20.21875" bestFit="1" customWidth="1"/>
    <col min="4" max="5" width="20.21875" customWidth="1"/>
    <col min="6" max="6" width="50.5546875" bestFit="1" customWidth="1"/>
    <col min="7" max="7" width="94.5546875" bestFit="1" customWidth="1"/>
    <col min="8" max="9" width="45.77734375" customWidth="1"/>
    <col min="10" max="12" width="11.77734375" bestFit="1" customWidth="1"/>
  </cols>
  <sheetData>
    <row r="1" spans="1:12" x14ac:dyDescent="0.3">
      <c r="A1" s="6" t="str">
        <f>'Sustainability Categorisation'!A1</f>
        <v>Sustainability Dimension</v>
      </c>
      <c r="B1" s="6" t="s">
        <v>562</v>
      </c>
      <c r="C1" s="6" t="str">
        <f>'Sustainability Categorisation'!B1</f>
        <v>Subcategory</v>
      </c>
      <c r="D1" s="6"/>
      <c r="E1" s="6" t="s">
        <v>562</v>
      </c>
      <c r="F1" s="6" t="str">
        <f>'Sustainability Categorisation'!C1</f>
        <v>Parameter</v>
      </c>
      <c r="G1" s="6" t="s">
        <v>715</v>
      </c>
      <c r="H1" s="6" t="s">
        <v>726</v>
      </c>
      <c r="I1" s="6" t="s">
        <v>727</v>
      </c>
      <c r="J1" s="34" t="s">
        <v>712</v>
      </c>
      <c r="K1" s="34" t="s">
        <v>713</v>
      </c>
      <c r="L1" s="34" t="s">
        <v>714</v>
      </c>
    </row>
    <row r="2" spans="1:12" x14ac:dyDescent="0.3">
      <c r="A2" t="str">
        <f>'Sustainability Categorisation'!A3</f>
        <v>Cultural Viability</v>
      </c>
      <c r="B2" t="s">
        <v>716</v>
      </c>
      <c r="C2" t="str">
        <f>'Sustainability Categorisation'!B3</f>
        <v>Cultural Heritage</v>
      </c>
      <c r="F2" t="str">
        <f>'Sustainability Categorisation'!C3</f>
        <v>Heritage community resilience (Integration of "new" communities)</v>
      </c>
      <c r="G2" t="s">
        <v>722</v>
      </c>
      <c r="H2" t="s">
        <v>723</v>
      </c>
      <c r="J2" s="8">
        <f t="shared" ref="J2:L14" ca="1" si="0">RAND()*10</f>
        <v>5.4531919486937994</v>
      </c>
      <c r="K2" s="8">
        <f t="shared" ca="1" si="0"/>
        <v>0.6111403165524032</v>
      </c>
      <c r="L2" s="8">
        <f t="shared" ca="1" si="0"/>
        <v>3.1480130600631187</v>
      </c>
    </row>
    <row r="3" spans="1:12" x14ac:dyDescent="0.3">
      <c r="H3" t="s">
        <v>724</v>
      </c>
      <c r="I3" t="s">
        <v>729</v>
      </c>
      <c r="J3" s="8"/>
      <c r="K3" s="8"/>
      <c r="L3" s="8"/>
    </row>
    <row r="4" spans="1:12" x14ac:dyDescent="0.3">
      <c r="H4" t="s">
        <v>725</v>
      </c>
      <c r="J4" s="8"/>
      <c r="K4" s="8"/>
      <c r="L4" s="8"/>
    </row>
    <row r="5" spans="1:12" x14ac:dyDescent="0.3">
      <c r="J5" s="8"/>
      <c r="K5" s="8"/>
      <c r="L5" s="8"/>
    </row>
    <row r="6" spans="1:12" x14ac:dyDescent="0.3">
      <c r="A6" t="str">
        <f>'Sustainability Categorisation'!A4</f>
        <v>Cultural Viability</v>
      </c>
      <c r="C6" t="str">
        <f>'Sustainability Categorisation'!B4</f>
        <v>Cultural Heritage</v>
      </c>
      <c r="F6" t="str">
        <f>'Sustainability Categorisation'!C4</f>
        <v>Shared values (political compass approach)</v>
      </c>
      <c r="J6" s="8">
        <f t="shared" ca="1" si="0"/>
        <v>9.283025792482114</v>
      </c>
      <c r="K6" s="8">
        <f t="shared" ca="1" si="0"/>
        <v>3.0858855202431568</v>
      </c>
      <c r="L6" s="8">
        <f t="shared" ca="1" si="0"/>
        <v>3.9981594937165497</v>
      </c>
    </row>
    <row r="7" spans="1:12" x14ac:dyDescent="0.3">
      <c r="A7" t="str">
        <f>'Sustainability Categorisation'!A5</f>
        <v>Cultural Viability</v>
      </c>
      <c r="C7" t="str">
        <f>'Sustainability Categorisation'!B5</f>
        <v>Food Provisioning</v>
      </c>
      <c r="F7" t="str">
        <f>'Sustainability Categorisation'!C5</f>
        <v xml:space="preserve">Alternative Food Networks </v>
      </c>
      <c r="J7" s="8">
        <f t="shared" ca="1" si="0"/>
        <v>9.5360400962656691</v>
      </c>
      <c r="K7" s="8">
        <f t="shared" ca="1" si="0"/>
        <v>2.7391554158520592</v>
      </c>
      <c r="L7" s="8">
        <f t="shared" ca="1" si="0"/>
        <v>9.1431009191097559</v>
      </c>
    </row>
    <row r="8" spans="1:12" x14ac:dyDescent="0.3">
      <c r="A8" t="str">
        <f>'Sustainability Categorisation'!A6</f>
        <v>Cultural Viability</v>
      </c>
      <c r="C8" t="str">
        <f>'Sustainability Categorisation'!B6</f>
        <v>Food Provisioning</v>
      </c>
      <c r="F8" t="str">
        <f>'Sustainability Categorisation'!C6</f>
        <v>Self provisioning (vs. Conventional Food Provisioning)</v>
      </c>
      <c r="J8" s="8">
        <f t="shared" ca="1" si="0"/>
        <v>2.6943323174167224</v>
      </c>
      <c r="K8" s="8">
        <f t="shared" ca="1" si="0"/>
        <v>4.7329047726421898</v>
      </c>
      <c r="L8" s="8">
        <f t="shared" ca="1" si="0"/>
        <v>6.4647990936905746</v>
      </c>
    </row>
    <row r="9" spans="1:12" x14ac:dyDescent="0.3">
      <c r="A9" t="str">
        <f>'Sustainability Categorisation'!A7</f>
        <v>Social Viability</v>
      </c>
      <c r="B9" t="s">
        <v>717</v>
      </c>
      <c r="C9" t="str">
        <f>'Sustainability Categorisation'!B7</f>
        <v xml:space="preserve">Internal Governance </v>
      </c>
      <c r="F9" t="str">
        <f>'Sustainability Categorisation'!C7</f>
        <v>Bottom-Up (vs. Top-Down)</v>
      </c>
      <c r="J9" s="8">
        <f t="shared" ca="1" si="0"/>
        <v>2.0348456789798233</v>
      </c>
      <c r="K9" s="8">
        <f t="shared" ca="1" si="0"/>
        <v>7.7491671731700471</v>
      </c>
      <c r="L9" s="8">
        <f t="shared" ca="1" si="0"/>
        <v>2.9030195473894151</v>
      </c>
    </row>
    <row r="10" spans="1:12" x14ac:dyDescent="0.3">
      <c r="A10" t="str">
        <f>'Sustainability Categorisation'!A8</f>
        <v>Social Viability</v>
      </c>
      <c r="C10" t="str">
        <f>'Sustainability Categorisation'!B8</f>
        <v xml:space="preserve">Infrastructure </v>
      </c>
      <c r="F10" t="str">
        <f>'Sustainability Categorisation'!C8</f>
        <v xml:space="preserve">Vehicle transport </v>
      </c>
      <c r="J10" s="8">
        <f t="shared" ca="1" si="0"/>
        <v>6.4004719791688807</v>
      </c>
      <c r="K10" s="8">
        <f t="shared" ca="1" si="0"/>
        <v>5.7259617751549072</v>
      </c>
      <c r="L10" s="8">
        <f t="shared" ca="1" si="0"/>
        <v>4.8276849179668773</v>
      </c>
    </row>
    <row r="11" spans="1:12" x14ac:dyDescent="0.3">
      <c r="A11" t="str">
        <f>'Sustainability Categorisation'!A9</f>
        <v>Social Viability</v>
      </c>
      <c r="C11" t="str">
        <f>'Sustainability Categorisation'!B9</f>
        <v xml:space="preserve">Infrastructure </v>
      </c>
      <c r="F11" t="str">
        <f>'Sustainability Categorisation'!C9</f>
        <v>Housing availability</v>
      </c>
      <c r="J11" s="8">
        <f t="shared" ca="1" si="0"/>
        <v>9.1376239096647591</v>
      </c>
      <c r="K11" s="8">
        <f t="shared" ca="1" si="0"/>
        <v>0.6150379421676766</v>
      </c>
      <c r="L11" s="8">
        <f t="shared" ca="1" si="0"/>
        <v>4.8866005253696789</v>
      </c>
    </row>
    <row r="12" spans="1:12" x14ac:dyDescent="0.3">
      <c r="A12" t="str">
        <f>'Sustainability Categorisation'!A10</f>
        <v>Social Viability</v>
      </c>
      <c r="C12" t="str">
        <f>'Sustainability Categorisation'!B10</f>
        <v xml:space="preserve">Infrastructure </v>
      </c>
      <c r="F12" t="str">
        <f>'Sustainability Categorisation'!C10</f>
        <v>Public Services</v>
      </c>
      <c r="J12" s="8">
        <f t="shared" ca="1" si="0"/>
        <v>4.0861516508824369</v>
      </c>
      <c r="K12" s="8">
        <f t="shared" ca="1" si="0"/>
        <v>7.3754516310138429</v>
      </c>
      <c r="L12" s="8">
        <f t="shared" ca="1" si="0"/>
        <v>7.2200581012863196</v>
      </c>
    </row>
    <row r="13" spans="1:12" x14ac:dyDescent="0.3">
      <c r="A13" t="str">
        <f>'Sustainability Categorisation'!A11</f>
        <v>Social Viability</v>
      </c>
      <c r="C13" t="str">
        <f>'Sustainability Categorisation'!B11</f>
        <v>Legal ownership</v>
      </c>
      <c r="F13" t="str">
        <f>'Sustainability Categorisation'!C11</f>
        <v>Agency</v>
      </c>
      <c r="J13" s="8">
        <f t="shared" ca="1" si="0"/>
        <v>4.4892013464504927</v>
      </c>
      <c r="K13" s="8">
        <f t="shared" ca="1" si="0"/>
        <v>5.6587880117263412</v>
      </c>
      <c r="L13" s="8">
        <f t="shared" ca="1" si="0"/>
        <v>6.9425182161825898</v>
      </c>
    </row>
    <row r="14" spans="1:12" x14ac:dyDescent="0.3">
      <c r="A14" t="str">
        <f>'Sustainability Categorisation'!A12</f>
        <v>Social Viability</v>
      </c>
      <c r="C14" t="str">
        <f>'Sustainability Categorisation'!B12</f>
        <v>Ownership</v>
      </c>
      <c r="F14" t="str">
        <f>'Sustainability Categorisation'!C12</f>
        <v xml:space="preserve">Collective (vs. Private) </v>
      </c>
      <c r="J14" s="8">
        <f t="shared" ca="1" si="0"/>
        <v>5.5181693035548172</v>
      </c>
      <c r="K14" s="8">
        <f t="shared" ca="1" si="0"/>
        <v>8.5382709943927466</v>
      </c>
      <c r="L14" s="8">
        <f t="shared" ca="1" si="0"/>
        <v>2.5912955209552302</v>
      </c>
    </row>
    <row r="15" spans="1:12" x14ac:dyDescent="0.3">
      <c r="A15" t="str">
        <f>'Sustainability Categorisation'!A13</f>
        <v>Social Viability</v>
      </c>
      <c r="C15" t="str">
        <f>'Sustainability Categorisation'!B13</f>
        <v>Health and Wellbeing</v>
      </c>
      <c r="F15" t="str">
        <f>'Sustainability Categorisation'!C13</f>
        <v>Unemployment rate</v>
      </c>
      <c r="J15" s="8">
        <f t="shared" ref="J15:L30" ca="1" si="1">RAND()*10</f>
        <v>4.9740727703503032</v>
      </c>
      <c r="K15" s="8">
        <f t="shared" ca="1" si="1"/>
        <v>8.5580344331039413</v>
      </c>
      <c r="L15" s="8">
        <f t="shared" ca="1" si="1"/>
        <v>0.80551532637357259</v>
      </c>
    </row>
    <row r="16" spans="1:12" x14ac:dyDescent="0.3">
      <c r="A16" t="str">
        <f>'Sustainability Categorisation'!A14</f>
        <v>Social Viability</v>
      </c>
      <c r="C16" t="str">
        <f>'Sustainability Categorisation'!B14</f>
        <v>Health and Wellbeing</v>
      </c>
      <c r="F16" t="str">
        <f>'Sustainability Categorisation'!C14</f>
        <v>Education</v>
      </c>
      <c r="J16" s="8">
        <f t="shared" ca="1" si="1"/>
        <v>3.7457592132364201</v>
      </c>
      <c r="K16" s="8">
        <f t="shared" ca="1" si="1"/>
        <v>0.98561769234928875</v>
      </c>
      <c r="L16" s="8">
        <f t="shared" ca="1" si="1"/>
        <v>1.436725819300918</v>
      </c>
    </row>
    <row r="17" spans="1:12" x14ac:dyDescent="0.3">
      <c r="A17" t="str">
        <f>'Sustainability Categorisation'!A15</f>
        <v>Economic Viability</v>
      </c>
      <c r="B17" t="s">
        <v>718</v>
      </c>
      <c r="C17" t="str">
        <f>'Sustainability Categorisation'!B15</f>
        <v>Local Prosperity</v>
      </c>
      <c r="F17" t="str">
        <f>'Sustainability Categorisation'!C15</f>
        <v>Income diversification through (other commercial activities)</v>
      </c>
      <c r="J17" s="8">
        <f t="shared" ca="1" si="1"/>
        <v>5.2720635869593853</v>
      </c>
      <c r="K17" s="8">
        <f t="shared" ca="1" si="1"/>
        <v>0.68896440728797859</v>
      </c>
      <c r="L17" s="8">
        <f t="shared" ca="1" si="1"/>
        <v>4.7909364675777786</v>
      </c>
    </row>
    <row r="18" spans="1:12" x14ac:dyDescent="0.3">
      <c r="A18" t="str">
        <f>'Sustainability Categorisation'!A16</f>
        <v>Economic Viability</v>
      </c>
      <c r="C18" t="str">
        <f>'Sustainability Categorisation'!B16</f>
        <v>Local Prosperity</v>
      </c>
      <c r="F18" t="str">
        <f>'Sustainability Categorisation'!C16</f>
        <v xml:space="preserve">Attraction of new businesses </v>
      </c>
      <c r="J18" s="8">
        <f t="shared" ca="1" si="1"/>
        <v>3.0096688942545571</v>
      </c>
      <c r="K18" s="8">
        <f t="shared" ca="1" si="1"/>
        <v>0.74199648255055095</v>
      </c>
      <c r="L18" s="8">
        <f t="shared" ca="1" si="1"/>
        <v>6.2968161721598115</v>
      </c>
    </row>
    <row r="19" spans="1:12" x14ac:dyDescent="0.3">
      <c r="A19" t="str">
        <f>'Sustainability Categorisation'!A17</f>
        <v>Economic Viability</v>
      </c>
      <c r="C19" t="str">
        <f>'Sustainability Categorisation'!B17</f>
        <v>External Governance</v>
      </c>
      <c r="F19" t="str">
        <f>'Sustainability Categorisation'!C17</f>
        <v xml:space="preserve">Subsidies </v>
      </c>
      <c r="J19" s="8">
        <f t="shared" ca="1" si="1"/>
        <v>4.2477463626320455</v>
      </c>
      <c r="K19" s="8">
        <f t="shared" ca="1" si="1"/>
        <v>5.7886357370400008</v>
      </c>
      <c r="L19" s="8">
        <f t="shared" ca="1" si="1"/>
        <v>9.4336300163712057</v>
      </c>
    </row>
    <row r="20" spans="1:12" x14ac:dyDescent="0.3">
      <c r="A20" t="str">
        <f>'Sustainability Categorisation'!A18</f>
        <v>Economic Viability</v>
      </c>
      <c r="C20" t="str">
        <f>'Sustainability Categorisation'!B18</f>
        <v xml:space="preserve">External Governance </v>
      </c>
      <c r="F20" t="str">
        <f>'Sustainability Categorisation'!C18</f>
        <v xml:space="preserve">Zoning Plans </v>
      </c>
      <c r="J20" s="8">
        <f t="shared" ca="1" si="1"/>
        <v>6.8000746978374771</v>
      </c>
      <c r="K20" s="8">
        <f t="shared" ca="1" si="1"/>
        <v>3.1058482681644284</v>
      </c>
      <c r="L20" s="8">
        <f t="shared" ca="1" si="1"/>
        <v>1.8711051648895816</v>
      </c>
    </row>
    <row r="21" spans="1:12" x14ac:dyDescent="0.3">
      <c r="A21" t="str">
        <f>'Sustainability Categorisation'!A19</f>
        <v>Economic Viability</v>
      </c>
      <c r="C21" t="str">
        <f>'Sustainability Categorisation'!B19</f>
        <v>Ownership</v>
      </c>
      <c r="F21" t="str">
        <f>'Sustainability Categorisation'!C19</f>
        <v xml:space="preserve">Land Prices </v>
      </c>
      <c r="J21" s="8">
        <f t="shared" ca="1" si="1"/>
        <v>1.9192164559769853</v>
      </c>
      <c r="K21" s="8">
        <f t="shared" ca="1" si="1"/>
        <v>6.5283934710344891</v>
      </c>
      <c r="L21" s="8">
        <f t="shared" ca="1" si="1"/>
        <v>0.95061855510267024</v>
      </c>
    </row>
    <row r="22" spans="1:12" x14ac:dyDescent="0.3">
      <c r="A22" t="str">
        <f>'Sustainability Categorisation'!A20</f>
        <v>Economic Viability</v>
      </c>
      <c r="C22" t="str">
        <f>'Sustainability Categorisation'!B20</f>
        <v>Ownership</v>
      </c>
      <c r="F22" t="str">
        <f>'Sustainability Categorisation'!C20</f>
        <v>Land Availability</v>
      </c>
      <c r="J22" s="8">
        <f t="shared" ca="1" si="1"/>
        <v>2.7987720379723955</v>
      </c>
      <c r="K22" s="8">
        <f t="shared" ca="1" si="1"/>
        <v>9.4811204194939762</v>
      </c>
      <c r="L22" s="8">
        <f t="shared" ca="1" si="1"/>
        <v>8.153244333104734</v>
      </c>
    </row>
    <row r="23" spans="1:12" x14ac:dyDescent="0.3">
      <c r="A23" t="str">
        <f>'Sustainability Categorisation'!A21</f>
        <v>Ecologic Viability</v>
      </c>
      <c r="B23" t="s">
        <v>719</v>
      </c>
      <c r="C23" t="str">
        <f>'Sustainability Categorisation'!B21</f>
        <v>Flourishing Ecosystems</v>
      </c>
      <c r="F23" t="str">
        <f>'Sustainability Categorisation'!C21</f>
        <v>Nitrogen deposition</v>
      </c>
      <c r="J23" s="8">
        <f t="shared" ca="1" si="1"/>
        <v>7.8339727932142642</v>
      </c>
      <c r="K23" s="8">
        <f t="shared" ca="1" si="1"/>
        <v>1.6881547074433101</v>
      </c>
      <c r="L23" s="8">
        <f t="shared" ca="1" si="1"/>
        <v>5.128641638694198E-3</v>
      </c>
    </row>
    <row r="24" spans="1:12" x14ac:dyDescent="0.3">
      <c r="A24" t="str">
        <f>'Sustainability Categorisation'!A22</f>
        <v>Ecologic Viability</v>
      </c>
      <c r="C24" t="str">
        <f>'Sustainability Categorisation'!B22</f>
        <v xml:space="preserve">Flourishing Ecosystems </v>
      </c>
      <c r="F24" t="str">
        <f>'Sustainability Categorisation'!C22</f>
        <v xml:space="preserve">Biodiversity </v>
      </c>
      <c r="J24" s="8">
        <f t="shared" ca="1" si="1"/>
        <v>3.8384412955429967</v>
      </c>
      <c r="K24" s="8">
        <f t="shared" ca="1" si="1"/>
        <v>1.0433639205695067</v>
      </c>
      <c r="L24" s="8">
        <f t="shared" ca="1" si="1"/>
        <v>6.8532774720705039</v>
      </c>
    </row>
    <row r="25" spans="1:12" x14ac:dyDescent="0.3">
      <c r="A25" t="str">
        <f>'Sustainability Categorisation'!A23</f>
        <v>Ecologic Viability</v>
      </c>
      <c r="C25" t="str">
        <f>'Sustainability Categorisation'!B23</f>
        <v>Farming practices</v>
      </c>
      <c r="F25" t="str">
        <f>'Sustainability Categorisation'!C23</f>
        <v>Transformative farm practices</v>
      </c>
      <c r="J25" s="8">
        <f t="shared" ca="1" si="1"/>
        <v>1.042248881124449</v>
      </c>
      <c r="K25" s="8">
        <f t="shared" ca="1" si="1"/>
        <v>7.2888846564019314</v>
      </c>
      <c r="L25" s="8">
        <f t="shared" ca="1" si="1"/>
        <v>0.68209556412825334</v>
      </c>
    </row>
    <row r="26" spans="1:12" x14ac:dyDescent="0.3">
      <c r="A26" t="str">
        <f>'Sustainability Categorisation'!A24</f>
        <v>Ecologic Viability</v>
      </c>
      <c r="C26" t="str">
        <f>'Sustainability Categorisation'!B24</f>
        <v>Farming practices</v>
      </c>
      <c r="F26" t="str">
        <f>'Sustainability Categorisation'!C24</f>
        <v>Extensification of farming practices</v>
      </c>
      <c r="J26" s="8">
        <f t="shared" ca="1" si="1"/>
        <v>4.5210120213565643</v>
      </c>
      <c r="K26" s="8">
        <f t="shared" ca="1" si="1"/>
        <v>3.2617126824598666</v>
      </c>
      <c r="L26" s="8">
        <f t="shared" ca="1" si="1"/>
        <v>9.9703877961324228</v>
      </c>
    </row>
    <row r="27" spans="1:12" x14ac:dyDescent="0.3">
      <c r="A27" t="str">
        <f>'Sustainability Categorisation'!A25</f>
        <v>Ecologic Viability</v>
      </c>
      <c r="C27" t="str">
        <f>'Sustainability Categorisation'!B25</f>
        <v>Resource Use</v>
      </c>
      <c r="F27" t="str">
        <f>'Sustainability Categorisation'!C25</f>
        <v>Land use change flexibility</v>
      </c>
      <c r="J27" s="8">
        <f t="shared" ca="1" si="1"/>
        <v>5.2977880576952519</v>
      </c>
      <c r="K27" s="8">
        <f t="shared" ca="1" si="1"/>
        <v>4.7119532525836538</v>
      </c>
      <c r="L27" s="8">
        <f t="shared" ca="1" si="1"/>
        <v>7.4542784253318821</v>
      </c>
    </row>
    <row r="28" spans="1:12" x14ac:dyDescent="0.3">
      <c r="A28" t="str">
        <f>'Sustainability Categorisation'!A26</f>
        <v>Ecologic Viability</v>
      </c>
      <c r="C28" t="str">
        <f>'Sustainability Categorisation'!B26</f>
        <v>Resource Use</v>
      </c>
      <c r="F28" t="str">
        <f>'Sustainability Categorisation'!C26</f>
        <v xml:space="preserve">Positive (vs negative) resource use </v>
      </c>
      <c r="J28" s="8">
        <f t="shared" ca="1" si="1"/>
        <v>2.315387016845496</v>
      </c>
      <c r="K28" s="8">
        <f t="shared" ca="1" si="1"/>
        <v>6.7913506760010183</v>
      </c>
      <c r="L28" s="8">
        <f t="shared" ca="1" si="1"/>
        <v>0.13948020621370349</v>
      </c>
    </row>
    <row r="29" spans="1:12" x14ac:dyDescent="0.3">
      <c r="A29" t="str">
        <f>'Sustainability Categorisation'!A27</f>
        <v>Fundamental/Elementary Viability</v>
      </c>
      <c r="C29" t="str">
        <f>'Sustainability Categorisation'!B27</f>
        <v>Basic Infrastructure</v>
      </c>
      <c r="F29" t="str">
        <f>'Sustainability Categorisation'!C27</f>
        <v>Energy service</v>
      </c>
      <c r="J29" s="8">
        <f t="shared" ca="1" si="1"/>
        <v>3.6208105034353899</v>
      </c>
      <c r="K29" s="8">
        <f t="shared" ca="1" si="1"/>
        <v>0.32270244515184676</v>
      </c>
      <c r="L29" s="8">
        <f t="shared" ca="1" si="1"/>
        <v>6.8761041521502131</v>
      </c>
    </row>
    <row r="30" spans="1:12" x14ac:dyDescent="0.3">
      <c r="A30" t="str">
        <f>'Sustainability Categorisation'!A28</f>
        <v>Fundamental/Elementary Viability</v>
      </c>
      <c r="C30" t="str">
        <f>'Sustainability Categorisation'!B28</f>
        <v xml:space="preserve">Basic Infrastructure </v>
      </c>
      <c r="F30" t="str">
        <f>'Sustainability Categorisation'!C28</f>
        <v>Water service</v>
      </c>
      <c r="J30" s="8">
        <f t="shared" ca="1" si="1"/>
        <v>5.5757998360493826</v>
      </c>
      <c r="K30" s="8">
        <f t="shared" ca="1" si="1"/>
        <v>8.8328167314085242</v>
      </c>
      <c r="L30" s="8">
        <f t="shared" ca="1" si="1"/>
        <v>1.4145117156500653</v>
      </c>
    </row>
    <row r="31" spans="1:12" x14ac:dyDescent="0.3">
      <c r="A31" t="str">
        <f>'Sustainability Categorisation'!A29</f>
        <v>Fundamental/Elementary Viability</v>
      </c>
      <c r="C31" t="str">
        <f>'Sustainability Categorisation'!B29</f>
        <v>External governance</v>
      </c>
      <c r="F31" t="str">
        <f>'Sustainability Categorisation'!C29</f>
        <v>Medical service</v>
      </c>
      <c r="J31" s="8">
        <f t="shared" ref="J31:L32" ca="1" si="2">RAND()*10</f>
        <v>0.23793987111020654</v>
      </c>
      <c r="K31" s="8">
        <f t="shared" ca="1" si="2"/>
        <v>9.1421235055240242</v>
      </c>
      <c r="L31" s="8">
        <f t="shared" ca="1" si="2"/>
        <v>2.6535554045670118</v>
      </c>
    </row>
    <row r="32" spans="1:12" x14ac:dyDescent="0.3">
      <c r="A32" t="str">
        <f>'Sustainability Categorisation'!A30</f>
        <v>Fundamental/Elementary Viability</v>
      </c>
      <c r="C32" t="str">
        <f>'Sustainability Categorisation'!B30</f>
        <v>Security</v>
      </c>
      <c r="F32" t="str">
        <f>'Sustainability Categorisation'!C30</f>
        <v>Police service</v>
      </c>
      <c r="J32" s="8">
        <f t="shared" ca="1" si="2"/>
        <v>5.6929082784466694</v>
      </c>
      <c r="K32" s="8">
        <f t="shared" ca="1" si="2"/>
        <v>6.7129447752601843</v>
      </c>
      <c r="L32" s="8">
        <f t="shared" ca="1" si="2"/>
        <v>3.8070278087270415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5FEB-236A-4BD7-8023-4DCF94A11B9B}">
  <dimension ref="A1:D13"/>
  <sheetViews>
    <sheetView workbookViewId="0">
      <selection activeCell="A2" sqref="A2:A13"/>
    </sheetView>
  </sheetViews>
  <sheetFormatPr defaultColWidth="8.88671875" defaultRowHeight="14.4" x14ac:dyDescent="0.3"/>
  <cols>
    <col min="1" max="1" width="13.44140625" bestFit="1" customWidth="1"/>
    <col min="2" max="2" width="12.33203125" bestFit="1" customWidth="1"/>
  </cols>
  <sheetData>
    <row r="1" spans="1:4" x14ac:dyDescent="0.3">
      <c r="A1" s="6" t="s">
        <v>63</v>
      </c>
      <c r="B1" s="6" t="s">
        <v>64</v>
      </c>
    </row>
    <row r="2" spans="1:4" x14ac:dyDescent="0.3">
      <c r="A2" t="s">
        <v>39</v>
      </c>
      <c r="B2">
        <v>138</v>
      </c>
    </row>
    <row r="3" spans="1:4" x14ac:dyDescent="0.3">
      <c r="A3" t="s">
        <v>33</v>
      </c>
      <c r="B3">
        <v>192</v>
      </c>
    </row>
    <row r="4" spans="1:4" x14ac:dyDescent="0.3">
      <c r="A4" t="s">
        <v>23</v>
      </c>
      <c r="B4">
        <v>170</v>
      </c>
    </row>
    <row r="5" spans="1:4" x14ac:dyDescent="0.3">
      <c r="A5" t="s">
        <v>31</v>
      </c>
      <c r="B5">
        <v>264</v>
      </c>
    </row>
    <row r="6" spans="1:4" x14ac:dyDescent="0.3">
      <c r="A6" t="s">
        <v>27</v>
      </c>
      <c r="B6">
        <v>318</v>
      </c>
    </row>
    <row r="7" spans="1:4" x14ac:dyDescent="0.3">
      <c r="A7" t="s">
        <v>65</v>
      </c>
      <c r="B7">
        <v>453</v>
      </c>
    </row>
    <row r="8" spans="1:4" x14ac:dyDescent="0.3">
      <c r="A8" t="s">
        <v>66</v>
      </c>
      <c r="B8">
        <v>264</v>
      </c>
    </row>
    <row r="9" spans="1:4" x14ac:dyDescent="0.3">
      <c r="A9" t="s">
        <v>42</v>
      </c>
      <c r="B9">
        <v>466</v>
      </c>
    </row>
    <row r="10" spans="1:4" x14ac:dyDescent="0.3">
      <c r="A10" t="s">
        <v>37</v>
      </c>
      <c r="B10">
        <v>447</v>
      </c>
    </row>
    <row r="11" spans="1:4" x14ac:dyDescent="0.3">
      <c r="A11" t="s">
        <v>25</v>
      </c>
      <c r="B11">
        <v>320</v>
      </c>
      <c r="D11" t="s">
        <v>67</v>
      </c>
    </row>
    <row r="12" spans="1:4" x14ac:dyDescent="0.3">
      <c r="A12" t="s">
        <v>46</v>
      </c>
      <c r="B12">
        <v>231</v>
      </c>
    </row>
    <row r="13" spans="1:4" x14ac:dyDescent="0.3">
      <c r="A13" t="s">
        <v>44</v>
      </c>
      <c r="B13">
        <v>197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FD8C-9B28-41BF-BBFB-03A5BFD010A1}">
  <dimension ref="A1:B16"/>
  <sheetViews>
    <sheetView workbookViewId="0">
      <selection activeCell="B13" sqref="B13"/>
    </sheetView>
  </sheetViews>
  <sheetFormatPr defaultRowHeight="14.4" x14ac:dyDescent="0.3"/>
  <cols>
    <col min="1" max="1" width="13.21875" bestFit="1" customWidth="1"/>
    <col min="2" max="2" width="77.88671875" bestFit="1" customWidth="1"/>
  </cols>
  <sheetData>
    <row r="1" spans="1:2" x14ac:dyDescent="0.3">
      <c r="A1" s="6" t="s">
        <v>63</v>
      </c>
      <c r="B1" s="6" t="s">
        <v>711</v>
      </c>
    </row>
    <row r="2" spans="1:2" x14ac:dyDescent="0.3">
      <c r="A2" t="s">
        <v>39</v>
      </c>
      <c r="B2">
        <v>1</v>
      </c>
    </row>
    <row r="3" spans="1:2" x14ac:dyDescent="0.3">
      <c r="A3" t="s">
        <v>33</v>
      </c>
      <c r="B3">
        <v>1</v>
      </c>
    </row>
    <row r="4" spans="1:2" x14ac:dyDescent="0.3">
      <c r="A4" t="s">
        <v>23</v>
      </c>
      <c r="B4">
        <v>0.75</v>
      </c>
    </row>
    <row r="5" spans="1:2" x14ac:dyDescent="0.3">
      <c r="A5" t="s">
        <v>31</v>
      </c>
      <c r="B5">
        <v>0.9</v>
      </c>
    </row>
    <row r="6" spans="1:2" x14ac:dyDescent="0.3">
      <c r="A6" t="s">
        <v>27</v>
      </c>
      <c r="B6">
        <v>0.5</v>
      </c>
    </row>
    <row r="7" spans="1:2" x14ac:dyDescent="0.3">
      <c r="A7" t="s">
        <v>65</v>
      </c>
      <c r="B7">
        <v>0.5</v>
      </c>
    </row>
    <row r="8" spans="1:2" x14ac:dyDescent="0.3">
      <c r="A8" t="s">
        <v>66</v>
      </c>
      <c r="B8">
        <v>0.75</v>
      </c>
    </row>
    <row r="9" spans="1:2" x14ac:dyDescent="0.3">
      <c r="A9" t="s">
        <v>42</v>
      </c>
      <c r="B9">
        <v>0.25</v>
      </c>
    </row>
    <row r="10" spans="1:2" x14ac:dyDescent="0.3">
      <c r="A10" t="s">
        <v>37</v>
      </c>
      <c r="B10">
        <v>0.9</v>
      </c>
    </row>
    <row r="11" spans="1:2" x14ac:dyDescent="0.3">
      <c r="A11" t="s">
        <v>25</v>
      </c>
      <c r="B11">
        <v>0.6</v>
      </c>
    </row>
    <row r="12" spans="1:2" x14ac:dyDescent="0.3">
      <c r="A12" t="s">
        <v>46</v>
      </c>
      <c r="B12">
        <v>0.6</v>
      </c>
    </row>
    <row r="13" spans="1:2" x14ac:dyDescent="0.3">
      <c r="A13" t="s">
        <v>44</v>
      </c>
      <c r="B13">
        <v>0.25</v>
      </c>
    </row>
    <row r="16" spans="1:2" x14ac:dyDescent="0.3">
      <c r="A16" s="108">
        <v>45090</v>
      </c>
      <c r="B16" t="s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BA76-8D91-4433-B67B-7D7B321180D9}">
  <dimension ref="A1:AR197"/>
  <sheetViews>
    <sheetView topLeftCell="A163" workbookViewId="0">
      <selection activeCell="C106" sqref="C106"/>
    </sheetView>
  </sheetViews>
  <sheetFormatPr defaultColWidth="8.88671875" defaultRowHeight="14.4" x14ac:dyDescent="0.3"/>
  <cols>
    <col min="1" max="1" width="49.33203125" bestFit="1" customWidth="1"/>
    <col min="2" max="2" width="10.44140625" bestFit="1" customWidth="1"/>
    <col min="3" max="3" width="66.5546875" bestFit="1" customWidth="1"/>
    <col min="4" max="4" width="109.33203125" bestFit="1" customWidth="1"/>
    <col min="5" max="5" width="111.44140625" bestFit="1" customWidth="1"/>
    <col min="6" max="6" width="101.109375" bestFit="1" customWidth="1"/>
    <col min="7" max="7" width="94.33203125" bestFit="1" customWidth="1"/>
    <col min="8" max="8" width="82" bestFit="1" customWidth="1"/>
    <col min="9" max="9" width="93.6640625" bestFit="1" customWidth="1"/>
    <col min="10" max="10" width="84.109375" bestFit="1" customWidth="1"/>
    <col min="11" max="11" width="80.21875" bestFit="1" customWidth="1"/>
    <col min="12" max="12" width="78.88671875" bestFit="1" customWidth="1"/>
    <col min="13" max="13" width="75.44140625" bestFit="1" customWidth="1"/>
    <col min="14" max="14" width="78.33203125" bestFit="1" customWidth="1"/>
    <col min="15" max="15" width="70.6640625" bestFit="1" customWidth="1"/>
    <col min="16" max="16" width="81.44140625" bestFit="1" customWidth="1"/>
    <col min="17" max="17" width="26.88671875" bestFit="1" customWidth="1"/>
    <col min="18" max="18" width="36.44140625" bestFit="1" customWidth="1"/>
    <col min="19" max="19" width="26.44140625" bestFit="1" customWidth="1"/>
    <col min="20" max="20" width="25.44140625" bestFit="1" customWidth="1"/>
    <col min="21" max="21" width="28.44140625" bestFit="1" customWidth="1"/>
    <col min="22" max="22" width="31" bestFit="1" customWidth="1"/>
    <col min="23" max="23" width="33.109375" bestFit="1" customWidth="1"/>
    <col min="24" max="24" width="27" bestFit="1" customWidth="1"/>
    <col min="25" max="25" width="31.88671875" bestFit="1" customWidth="1"/>
    <col min="26" max="26" width="48.109375" bestFit="1" customWidth="1"/>
    <col min="27" max="27" width="41.88671875" bestFit="1" customWidth="1"/>
    <col min="28" max="28" width="50.6640625" bestFit="1" customWidth="1"/>
    <col min="29" max="29" width="49.6640625" bestFit="1" customWidth="1"/>
    <col min="30" max="30" width="46.44140625" bestFit="1" customWidth="1"/>
    <col min="31" max="31" width="48" bestFit="1" customWidth="1"/>
    <col min="32" max="32" width="46.109375" bestFit="1" customWidth="1"/>
    <col min="33" max="33" width="51.44140625" bestFit="1" customWidth="1"/>
    <col min="34" max="35" width="45.44140625" bestFit="1" customWidth="1"/>
    <col min="36" max="36" width="43" bestFit="1" customWidth="1"/>
    <col min="37" max="37" width="33.33203125" bestFit="1" customWidth="1"/>
    <col min="38" max="38" width="32.6640625" bestFit="1" customWidth="1"/>
  </cols>
  <sheetData>
    <row r="1" spans="1:9" x14ac:dyDescent="0.3">
      <c r="A1" t="s">
        <v>68</v>
      </c>
    </row>
    <row r="2" spans="1:9" x14ac:dyDescent="0.3">
      <c r="A2" s="1" t="s">
        <v>69</v>
      </c>
      <c r="C2" t="s">
        <v>70</v>
      </c>
    </row>
    <row r="3" spans="1:9" x14ac:dyDescent="0.3">
      <c r="C3" t="s">
        <v>71</v>
      </c>
      <c r="D3" t="s">
        <v>72</v>
      </c>
      <c r="E3" t="s">
        <v>73</v>
      </c>
      <c r="F3" t="s">
        <v>74</v>
      </c>
      <c r="G3" t="s">
        <v>75</v>
      </c>
      <c r="I3" t="s">
        <v>76</v>
      </c>
    </row>
    <row r="4" spans="1:9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</row>
    <row r="5" spans="1:9" x14ac:dyDescent="0.3">
      <c r="A5" t="s">
        <v>22</v>
      </c>
      <c r="B5">
        <v>2021</v>
      </c>
      <c r="C5">
        <v>636</v>
      </c>
      <c r="D5">
        <v>553</v>
      </c>
      <c r="E5">
        <v>57</v>
      </c>
      <c r="F5">
        <v>26</v>
      </c>
      <c r="G5" t="s">
        <v>86</v>
      </c>
      <c r="H5">
        <v>2021</v>
      </c>
      <c r="I5" t="s">
        <v>87</v>
      </c>
    </row>
    <row r="6" spans="1:9" x14ac:dyDescent="0.3">
      <c r="A6" t="s">
        <v>24</v>
      </c>
      <c r="B6">
        <v>2021</v>
      </c>
      <c r="C6">
        <v>691</v>
      </c>
      <c r="D6">
        <v>637</v>
      </c>
      <c r="E6">
        <v>36</v>
      </c>
      <c r="F6">
        <v>19</v>
      </c>
      <c r="G6" t="s">
        <v>88</v>
      </c>
      <c r="H6">
        <v>2021</v>
      </c>
      <c r="I6" t="s">
        <v>89</v>
      </c>
    </row>
    <row r="7" spans="1:9" x14ac:dyDescent="0.3">
      <c r="A7" t="s">
        <v>26</v>
      </c>
      <c r="B7">
        <v>2021</v>
      </c>
      <c r="C7">
        <v>1013</v>
      </c>
      <c r="D7">
        <v>913</v>
      </c>
      <c r="E7">
        <v>89</v>
      </c>
      <c r="F7">
        <v>11</v>
      </c>
      <c r="G7" t="s">
        <v>90</v>
      </c>
      <c r="H7">
        <v>2021</v>
      </c>
      <c r="I7" t="s">
        <v>91</v>
      </c>
    </row>
    <row r="8" spans="1:9" x14ac:dyDescent="0.3">
      <c r="A8" t="s">
        <v>28</v>
      </c>
      <c r="B8">
        <v>2021</v>
      </c>
      <c r="C8">
        <v>648</v>
      </c>
      <c r="D8">
        <v>584</v>
      </c>
      <c r="E8">
        <v>63</v>
      </c>
      <c r="F8">
        <v>0</v>
      </c>
      <c r="G8" t="s">
        <v>88</v>
      </c>
      <c r="H8">
        <v>2021</v>
      </c>
      <c r="I8" t="s">
        <v>92</v>
      </c>
    </row>
    <row r="9" spans="1:9" x14ac:dyDescent="0.3">
      <c r="A9" t="s">
        <v>29</v>
      </c>
      <c r="B9">
        <v>2021</v>
      </c>
      <c r="C9">
        <v>947</v>
      </c>
      <c r="D9">
        <v>864</v>
      </c>
      <c r="E9">
        <v>83</v>
      </c>
      <c r="F9">
        <v>0</v>
      </c>
      <c r="G9" t="s">
        <v>93</v>
      </c>
      <c r="H9">
        <v>2021</v>
      </c>
      <c r="I9" t="s">
        <v>94</v>
      </c>
    </row>
    <row r="10" spans="1:9" x14ac:dyDescent="0.3">
      <c r="A10" t="s">
        <v>30</v>
      </c>
      <c r="B10">
        <v>2021</v>
      </c>
      <c r="C10">
        <v>589</v>
      </c>
      <c r="D10">
        <v>523</v>
      </c>
      <c r="E10">
        <v>62</v>
      </c>
      <c r="F10">
        <v>3</v>
      </c>
      <c r="G10" t="s">
        <v>95</v>
      </c>
      <c r="H10">
        <v>2021</v>
      </c>
      <c r="I10" t="s">
        <v>96</v>
      </c>
    </row>
    <row r="11" spans="1:9" x14ac:dyDescent="0.3">
      <c r="A11" t="s">
        <v>32</v>
      </c>
      <c r="B11">
        <v>2021</v>
      </c>
      <c r="C11">
        <v>866</v>
      </c>
      <c r="D11">
        <v>749</v>
      </c>
      <c r="E11">
        <v>71</v>
      </c>
      <c r="F11">
        <v>47</v>
      </c>
      <c r="G11" t="s">
        <v>97</v>
      </c>
      <c r="H11">
        <v>2021</v>
      </c>
      <c r="I11" t="s">
        <v>98</v>
      </c>
    </row>
    <row r="12" spans="1:9" x14ac:dyDescent="0.3">
      <c r="A12" t="s">
        <v>34</v>
      </c>
      <c r="B12">
        <v>2021</v>
      </c>
      <c r="C12">
        <v>553</v>
      </c>
      <c r="D12">
        <v>516</v>
      </c>
      <c r="E12">
        <v>12</v>
      </c>
      <c r="F12">
        <v>24</v>
      </c>
      <c r="G12" t="s">
        <v>99</v>
      </c>
      <c r="H12">
        <v>2021</v>
      </c>
      <c r="I12" t="s">
        <v>100</v>
      </c>
    </row>
    <row r="13" spans="1:9" x14ac:dyDescent="0.3">
      <c r="A13" t="s">
        <v>35</v>
      </c>
      <c r="B13">
        <v>2021</v>
      </c>
      <c r="C13">
        <v>635</v>
      </c>
      <c r="D13">
        <v>585</v>
      </c>
      <c r="E13">
        <v>45</v>
      </c>
      <c r="F13">
        <v>6</v>
      </c>
      <c r="G13" t="s">
        <v>93</v>
      </c>
      <c r="H13">
        <v>2021</v>
      </c>
      <c r="I13" t="s">
        <v>101</v>
      </c>
    </row>
    <row r="14" spans="1:9" x14ac:dyDescent="0.3">
      <c r="A14" t="s">
        <v>36</v>
      </c>
      <c r="B14">
        <v>2021</v>
      </c>
      <c r="C14">
        <v>866</v>
      </c>
      <c r="D14">
        <v>748</v>
      </c>
      <c r="E14">
        <v>50</v>
      </c>
      <c r="F14">
        <v>69</v>
      </c>
      <c r="G14" t="s">
        <v>86</v>
      </c>
      <c r="H14">
        <v>2021</v>
      </c>
      <c r="I14" t="s">
        <v>102</v>
      </c>
    </row>
    <row r="15" spans="1:9" x14ac:dyDescent="0.3">
      <c r="A15" t="s">
        <v>38</v>
      </c>
      <c r="B15">
        <v>2021</v>
      </c>
      <c r="C15">
        <v>969</v>
      </c>
      <c r="D15">
        <v>855</v>
      </c>
      <c r="E15">
        <v>112</v>
      </c>
      <c r="F15">
        <v>2</v>
      </c>
      <c r="G15" t="s">
        <v>103</v>
      </c>
      <c r="H15">
        <v>2021</v>
      </c>
      <c r="I15" t="s">
        <v>104</v>
      </c>
    </row>
    <row r="16" spans="1:9" x14ac:dyDescent="0.3">
      <c r="A16" t="s">
        <v>40</v>
      </c>
      <c r="B16">
        <v>2021</v>
      </c>
      <c r="C16">
        <v>758</v>
      </c>
      <c r="D16">
        <v>670</v>
      </c>
      <c r="E16">
        <v>87</v>
      </c>
      <c r="F16">
        <v>1</v>
      </c>
      <c r="G16" t="s">
        <v>93</v>
      </c>
      <c r="H16">
        <v>2021</v>
      </c>
      <c r="I16" t="s">
        <v>105</v>
      </c>
    </row>
    <row r="17" spans="1:9" x14ac:dyDescent="0.3">
      <c r="A17" t="s">
        <v>41</v>
      </c>
      <c r="B17">
        <v>2021</v>
      </c>
      <c r="C17">
        <v>878</v>
      </c>
      <c r="D17">
        <v>733</v>
      </c>
      <c r="E17">
        <v>78</v>
      </c>
      <c r="F17">
        <v>67</v>
      </c>
      <c r="G17" t="s">
        <v>106</v>
      </c>
      <c r="H17">
        <v>2021</v>
      </c>
      <c r="I17" t="s">
        <v>107</v>
      </c>
    </row>
    <row r="18" spans="1:9" x14ac:dyDescent="0.3">
      <c r="A18" t="s">
        <v>43</v>
      </c>
      <c r="B18">
        <v>2021</v>
      </c>
      <c r="C18">
        <v>709</v>
      </c>
      <c r="D18">
        <v>669</v>
      </c>
      <c r="E18">
        <v>26</v>
      </c>
      <c r="F18">
        <v>14</v>
      </c>
      <c r="G18" t="s">
        <v>106</v>
      </c>
      <c r="H18">
        <v>2021</v>
      </c>
      <c r="I18" t="s">
        <v>108</v>
      </c>
    </row>
    <row r="19" spans="1:9" x14ac:dyDescent="0.3">
      <c r="A19" t="s">
        <v>45</v>
      </c>
      <c r="B19">
        <v>2021</v>
      </c>
      <c r="C19">
        <v>581</v>
      </c>
      <c r="D19">
        <v>545</v>
      </c>
      <c r="E19">
        <v>36</v>
      </c>
      <c r="F19">
        <v>0</v>
      </c>
      <c r="G19" t="s">
        <v>88</v>
      </c>
      <c r="H19">
        <v>2021</v>
      </c>
      <c r="I19" t="s">
        <v>109</v>
      </c>
    </row>
    <row r="20" spans="1:9" x14ac:dyDescent="0.3">
      <c r="A20" t="s">
        <v>47</v>
      </c>
      <c r="B20">
        <v>2021</v>
      </c>
      <c r="C20">
        <v>684</v>
      </c>
      <c r="D20">
        <v>622</v>
      </c>
      <c r="E20">
        <v>51</v>
      </c>
      <c r="F20">
        <v>12</v>
      </c>
      <c r="G20" t="s">
        <v>110</v>
      </c>
      <c r="H20">
        <v>2021</v>
      </c>
      <c r="I20" t="s">
        <v>107</v>
      </c>
    </row>
    <row r="21" spans="1:9" x14ac:dyDescent="0.3">
      <c r="A21" t="s">
        <v>48</v>
      </c>
      <c r="B21">
        <v>2021</v>
      </c>
      <c r="C21">
        <v>404</v>
      </c>
      <c r="D21">
        <v>357</v>
      </c>
      <c r="E21">
        <v>28</v>
      </c>
      <c r="F21">
        <v>19</v>
      </c>
      <c r="G21" t="s">
        <v>111</v>
      </c>
      <c r="H21">
        <v>2021</v>
      </c>
      <c r="I21" t="s">
        <v>112</v>
      </c>
    </row>
    <row r="22" spans="1:9" x14ac:dyDescent="0.3">
      <c r="A22" t="s">
        <v>49</v>
      </c>
      <c r="B22">
        <v>2021</v>
      </c>
      <c r="C22">
        <v>831</v>
      </c>
      <c r="D22">
        <v>733</v>
      </c>
      <c r="E22">
        <v>72</v>
      </c>
      <c r="F22">
        <v>26</v>
      </c>
      <c r="G22" t="s">
        <v>106</v>
      </c>
      <c r="H22">
        <v>2021</v>
      </c>
      <c r="I22" t="s">
        <v>113</v>
      </c>
    </row>
    <row r="23" spans="1:9" x14ac:dyDescent="0.3">
      <c r="A23" t="s">
        <v>114</v>
      </c>
      <c r="B23">
        <v>2021</v>
      </c>
      <c r="C23">
        <v>918</v>
      </c>
      <c r="D23">
        <v>817</v>
      </c>
      <c r="E23">
        <v>101</v>
      </c>
      <c r="F23">
        <v>0</v>
      </c>
      <c r="G23" t="s">
        <v>115</v>
      </c>
      <c r="H23">
        <v>2021</v>
      </c>
      <c r="I23" t="s">
        <v>116</v>
      </c>
    </row>
    <row r="24" spans="1:9" x14ac:dyDescent="0.3">
      <c r="A24" t="s">
        <v>51</v>
      </c>
      <c r="B24">
        <v>2021</v>
      </c>
      <c r="C24">
        <v>497</v>
      </c>
      <c r="D24">
        <v>420</v>
      </c>
      <c r="E24">
        <v>77</v>
      </c>
      <c r="F24">
        <v>0</v>
      </c>
      <c r="G24" t="s">
        <v>106</v>
      </c>
      <c r="H24">
        <v>2021</v>
      </c>
      <c r="I24" t="s">
        <v>117</v>
      </c>
    </row>
    <row r="25" spans="1:9" x14ac:dyDescent="0.3">
      <c r="A25" t="s">
        <v>52</v>
      </c>
      <c r="B25">
        <v>2021</v>
      </c>
      <c r="C25">
        <v>519</v>
      </c>
      <c r="D25">
        <v>455</v>
      </c>
      <c r="E25">
        <v>43</v>
      </c>
      <c r="F25">
        <v>21</v>
      </c>
      <c r="G25" t="s">
        <v>118</v>
      </c>
      <c r="H25">
        <v>2021</v>
      </c>
      <c r="I25" t="s">
        <v>119</v>
      </c>
    </row>
    <row r="26" spans="1:9" x14ac:dyDescent="0.3">
      <c r="A26" t="s">
        <v>53</v>
      </c>
      <c r="B26">
        <v>2021</v>
      </c>
      <c r="C26">
        <v>680</v>
      </c>
      <c r="D26">
        <v>616</v>
      </c>
      <c r="E26">
        <v>50</v>
      </c>
      <c r="F26">
        <v>14</v>
      </c>
      <c r="G26" t="s">
        <v>103</v>
      </c>
      <c r="H26">
        <v>2021</v>
      </c>
      <c r="I26" t="s">
        <v>120</v>
      </c>
    </row>
    <row r="27" spans="1:9" x14ac:dyDescent="0.3">
      <c r="A27" t="s">
        <v>54</v>
      </c>
      <c r="B27">
        <v>2021</v>
      </c>
      <c r="C27">
        <v>798</v>
      </c>
      <c r="D27">
        <v>655</v>
      </c>
      <c r="E27">
        <v>52</v>
      </c>
      <c r="F27">
        <v>92</v>
      </c>
      <c r="G27" t="s">
        <v>93</v>
      </c>
      <c r="H27">
        <v>2021</v>
      </c>
      <c r="I27" t="s">
        <v>121</v>
      </c>
    </row>
    <row r="28" spans="1:9" x14ac:dyDescent="0.3">
      <c r="A28" t="s">
        <v>55</v>
      </c>
      <c r="B28">
        <v>2021</v>
      </c>
      <c r="C28">
        <v>909</v>
      </c>
      <c r="D28">
        <v>819</v>
      </c>
      <c r="E28">
        <v>57</v>
      </c>
      <c r="F28">
        <v>34</v>
      </c>
      <c r="G28" t="s">
        <v>115</v>
      </c>
      <c r="H28">
        <v>2021</v>
      </c>
      <c r="I28" t="s">
        <v>122</v>
      </c>
    </row>
    <row r="29" spans="1:9" x14ac:dyDescent="0.3">
      <c r="A29" t="s">
        <v>56</v>
      </c>
      <c r="B29">
        <v>2021</v>
      </c>
      <c r="C29">
        <v>533</v>
      </c>
      <c r="D29">
        <v>484</v>
      </c>
      <c r="E29">
        <v>49</v>
      </c>
      <c r="F29">
        <v>0</v>
      </c>
      <c r="G29" t="s">
        <v>95</v>
      </c>
      <c r="H29">
        <v>2021</v>
      </c>
      <c r="I29" t="s">
        <v>123</v>
      </c>
    </row>
    <row r="30" spans="1:9" x14ac:dyDescent="0.3">
      <c r="A30" t="s">
        <v>57</v>
      </c>
      <c r="B30">
        <v>2021</v>
      </c>
      <c r="C30">
        <v>408</v>
      </c>
      <c r="D30">
        <v>379</v>
      </c>
      <c r="E30">
        <v>16</v>
      </c>
      <c r="F30">
        <v>14</v>
      </c>
      <c r="G30" t="s">
        <v>95</v>
      </c>
      <c r="H30">
        <v>2021</v>
      </c>
      <c r="I30" t="s">
        <v>124</v>
      </c>
    </row>
    <row r="31" spans="1:9" x14ac:dyDescent="0.3">
      <c r="A31" t="s">
        <v>58</v>
      </c>
      <c r="B31">
        <v>2021</v>
      </c>
      <c r="C31">
        <v>493</v>
      </c>
      <c r="D31">
        <v>438</v>
      </c>
      <c r="E31">
        <v>19</v>
      </c>
      <c r="F31">
        <v>36</v>
      </c>
      <c r="G31" t="s">
        <v>115</v>
      </c>
      <c r="H31">
        <v>2021</v>
      </c>
      <c r="I31" t="s">
        <v>125</v>
      </c>
    </row>
    <row r="32" spans="1:9" x14ac:dyDescent="0.3">
      <c r="A32" t="s">
        <v>59</v>
      </c>
      <c r="B32">
        <v>2021</v>
      </c>
      <c r="C32">
        <v>782</v>
      </c>
      <c r="D32">
        <v>642</v>
      </c>
      <c r="E32">
        <v>72</v>
      </c>
      <c r="F32">
        <v>68</v>
      </c>
      <c r="G32" t="s">
        <v>115</v>
      </c>
      <c r="H32">
        <v>2021</v>
      </c>
      <c r="I32" t="s">
        <v>126</v>
      </c>
    </row>
    <row r="33" spans="1:16" x14ac:dyDescent="0.3">
      <c r="A33" t="s">
        <v>60</v>
      </c>
      <c r="B33">
        <v>2021</v>
      </c>
      <c r="C33">
        <v>977</v>
      </c>
      <c r="D33">
        <v>853</v>
      </c>
      <c r="E33">
        <v>92</v>
      </c>
      <c r="F33">
        <v>32</v>
      </c>
      <c r="G33" t="s">
        <v>95</v>
      </c>
      <c r="H33">
        <v>2021</v>
      </c>
      <c r="I33" t="s">
        <v>120</v>
      </c>
    </row>
    <row r="34" spans="1:16" x14ac:dyDescent="0.3">
      <c r="A34" t="s">
        <v>61</v>
      </c>
      <c r="B34">
        <v>2021</v>
      </c>
      <c r="C34">
        <v>613</v>
      </c>
      <c r="D34">
        <v>555</v>
      </c>
      <c r="E34">
        <v>50</v>
      </c>
      <c r="F34">
        <v>8</v>
      </c>
      <c r="G34" t="s">
        <v>93</v>
      </c>
      <c r="H34">
        <v>2021</v>
      </c>
      <c r="I34" t="s">
        <v>127</v>
      </c>
    </row>
    <row r="35" spans="1:16" x14ac:dyDescent="0.3">
      <c r="A35" t="s">
        <v>62</v>
      </c>
      <c r="B35">
        <v>2021</v>
      </c>
      <c r="C35">
        <v>500</v>
      </c>
      <c r="D35">
        <v>436</v>
      </c>
      <c r="E35">
        <v>45</v>
      </c>
      <c r="F35">
        <v>19</v>
      </c>
      <c r="G35" t="s">
        <v>128</v>
      </c>
      <c r="H35">
        <v>2021</v>
      </c>
      <c r="I35" t="s">
        <v>129</v>
      </c>
    </row>
    <row r="38" spans="1:16" x14ac:dyDescent="0.3">
      <c r="A38" s="6" t="s">
        <v>130</v>
      </c>
      <c r="C38" t="s">
        <v>70</v>
      </c>
    </row>
    <row r="39" spans="1:16" x14ac:dyDescent="0.3">
      <c r="C39" t="s">
        <v>131</v>
      </c>
      <c r="D39" t="s">
        <v>132</v>
      </c>
      <c r="E39" t="s">
        <v>133</v>
      </c>
      <c r="F39" t="s">
        <v>134</v>
      </c>
      <c r="G39" t="s">
        <v>135</v>
      </c>
      <c r="H39" t="s">
        <v>136</v>
      </c>
      <c r="I39" t="s">
        <v>137</v>
      </c>
      <c r="J39" t="s">
        <v>138</v>
      </c>
      <c r="K39" t="s">
        <v>139</v>
      </c>
      <c r="L39" t="s">
        <v>140</v>
      </c>
      <c r="M39" t="s">
        <v>141</v>
      </c>
      <c r="N39" t="s">
        <v>142</v>
      </c>
      <c r="O39" t="s">
        <v>143</v>
      </c>
      <c r="P39" t="s">
        <v>144</v>
      </c>
    </row>
    <row r="40" spans="1:16" x14ac:dyDescent="0.3">
      <c r="A40" t="s">
        <v>77</v>
      </c>
      <c r="B40" t="s">
        <v>78</v>
      </c>
      <c r="C40" t="s">
        <v>83</v>
      </c>
      <c r="D40" t="s">
        <v>145</v>
      </c>
      <c r="E40" t="s">
        <v>146</v>
      </c>
      <c r="F40" t="s">
        <v>147</v>
      </c>
      <c r="G40" t="s">
        <v>148</v>
      </c>
      <c r="H40" t="s">
        <v>85</v>
      </c>
      <c r="I40" t="s">
        <v>149</v>
      </c>
      <c r="J40" t="s">
        <v>150</v>
      </c>
      <c r="K40" t="s">
        <v>151</v>
      </c>
      <c r="L40" t="s">
        <v>151</v>
      </c>
      <c r="M40" t="s">
        <v>151</v>
      </c>
      <c r="N40" t="s">
        <v>151</v>
      </c>
      <c r="O40" t="s">
        <v>151</v>
      </c>
      <c r="P40" t="s">
        <v>151</v>
      </c>
    </row>
    <row r="41" spans="1:16" x14ac:dyDescent="0.3">
      <c r="A41" t="s">
        <v>22</v>
      </c>
      <c r="B41">
        <v>2021</v>
      </c>
      <c r="C41" t="s">
        <v>99</v>
      </c>
      <c r="D41" t="s">
        <v>152</v>
      </c>
      <c r="E41" t="s">
        <v>153</v>
      </c>
      <c r="F41" t="s">
        <v>95</v>
      </c>
      <c r="G41" t="s">
        <v>95</v>
      </c>
      <c r="H41" t="s">
        <v>154</v>
      </c>
      <c r="I41" t="s">
        <v>155</v>
      </c>
      <c r="J41" t="s">
        <v>156</v>
      </c>
    </row>
    <row r="42" spans="1:16" x14ac:dyDescent="0.3">
      <c r="A42" t="s">
        <v>24</v>
      </c>
      <c r="B42">
        <v>2021</v>
      </c>
      <c r="C42" t="s">
        <v>110</v>
      </c>
      <c r="D42" t="s">
        <v>152</v>
      </c>
      <c r="E42" t="s">
        <v>157</v>
      </c>
      <c r="F42" t="s">
        <v>158</v>
      </c>
      <c r="G42" t="s">
        <v>159</v>
      </c>
      <c r="H42" t="s">
        <v>160</v>
      </c>
      <c r="I42" t="s">
        <v>113</v>
      </c>
      <c r="J42" t="s">
        <v>110</v>
      </c>
    </row>
    <row r="43" spans="1:16" x14ac:dyDescent="0.3">
      <c r="A43" t="s">
        <v>26</v>
      </c>
      <c r="B43">
        <v>2021</v>
      </c>
      <c r="C43" t="s">
        <v>86</v>
      </c>
      <c r="D43" t="s">
        <v>152</v>
      </c>
      <c r="E43" t="s">
        <v>161</v>
      </c>
      <c r="F43" t="s">
        <v>93</v>
      </c>
      <c r="G43" t="s">
        <v>103</v>
      </c>
      <c r="H43" t="s">
        <v>162</v>
      </c>
      <c r="I43" t="s">
        <v>125</v>
      </c>
      <c r="J43" t="s">
        <v>106</v>
      </c>
    </row>
    <row r="44" spans="1:16" x14ac:dyDescent="0.3">
      <c r="A44" t="s">
        <v>28</v>
      </c>
      <c r="B44">
        <v>2021</v>
      </c>
      <c r="C44" t="s">
        <v>118</v>
      </c>
      <c r="D44" t="s">
        <v>152</v>
      </c>
      <c r="E44" t="s">
        <v>163</v>
      </c>
      <c r="F44" t="s">
        <v>115</v>
      </c>
      <c r="G44" t="s">
        <v>115</v>
      </c>
      <c r="H44" t="s">
        <v>164</v>
      </c>
      <c r="I44" t="s">
        <v>165</v>
      </c>
      <c r="J44" t="s">
        <v>118</v>
      </c>
    </row>
    <row r="45" spans="1:16" x14ac:dyDescent="0.3">
      <c r="A45" t="s">
        <v>29</v>
      </c>
      <c r="B45">
        <v>2021</v>
      </c>
      <c r="C45" t="s">
        <v>97</v>
      </c>
      <c r="D45" t="s">
        <v>152</v>
      </c>
      <c r="E45" t="s">
        <v>166</v>
      </c>
      <c r="F45" t="s">
        <v>93</v>
      </c>
      <c r="G45" t="s">
        <v>95</v>
      </c>
      <c r="H45" t="s">
        <v>164</v>
      </c>
      <c r="I45" t="s">
        <v>167</v>
      </c>
      <c r="J45" t="s">
        <v>128</v>
      </c>
    </row>
    <row r="46" spans="1:16" x14ac:dyDescent="0.3">
      <c r="A46" t="s">
        <v>30</v>
      </c>
      <c r="B46">
        <v>2021</v>
      </c>
      <c r="C46" t="s">
        <v>156</v>
      </c>
      <c r="D46" t="s">
        <v>152</v>
      </c>
      <c r="E46" t="s">
        <v>168</v>
      </c>
      <c r="F46" t="s">
        <v>93</v>
      </c>
      <c r="G46" t="s">
        <v>110</v>
      </c>
      <c r="H46" t="s">
        <v>96</v>
      </c>
      <c r="I46" t="s">
        <v>169</v>
      </c>
      <c r="J46" t="s">
        <v>86</v>
      </c>
    </row>
    <row r="47" spans="1:16" x14ac:dyDescent="0.3">
      <c r="A47" t="s">
        <v>32</v>
      </c>
      <c r="B47">
        <v>2021</v>
      </c>
      <c r="C47" t="s">
        <v>118</v>
      </c>
      <c r="D47" t="s">
        <v>152</v>
      </c>
      <c r="E47" t="s">
        <v>170</v>
      </c>
      <c r="F47" t="s">
        <v>93</v>
      </c>
      <c r="G47" t="s">
        <v>103</v>
      </c>
      <c r="H47" t="s">
        <v>160</v>
      </c>
      <c r="I47" t="s">
        <v>98</v>
      </c>
      <c r="J47" t="s">
        <v>106</v>
      </c>
    </row>
    <row r="48" spans="1:16" x14ac:dyDescent="0.3">
      <c r="A48" t="s">
        <v>34</v>
      </c>
      <c r="B48">
        <v>2021</v>
      </c>
      <c r="C48" t="s">
        <v>88</v>
      </c>
      <c r="D48" t="s">
        <v>152</v>
      </c>
      <c r="E48" t="s">
        <v>171</v>
      </c>
      <c r="F48" t="s">
        <v>95</v>
      </c>
      <c r="G48" t="s">
        <v>95</v>
      </c>
      <c r="H48" t="s">
        <v>172</v>
      </c>
      <c r="I48" t="s">
        <v>173</v>
      </c>
      <c r="J48" t="s">
        <v>128</v>
      </c>
    </row>
    <row r="49" spans="1:10" x14ac:dyDescent="0.3">
      <c r="A49" t="s">
        <v>35</v>
      </c>
      <c r="B49">
        <v>2021</v>
      </c>
      <c r="C49" t="s">
        <v>156</v>
      </c>
      <c r="D49" t="s">
        <v>152</v>
      </c>
      <c r="E49" t="s">
        <v>174</v>
      </c>
      <c r="F49" t="s">
        <v>110</v>
      </c>
      <c r="G49" t="s">
        <v>103</v>
      </c>
      <c r="H49" t="s">
        <v>175</v>
      </c>
      <c r="I49" t="s">
        <v>176</v>
      </c>
      <c r="J49" t="s">
        <v>118</v>
      </c>
    </row>
    <row r="50" spans="1:10" x14ac:dyDescent="0.3">
      <c r="A50" t="s">
        <v>36</v>
      </c>
      <c r="B50">
        <v>2021</v>
      </c>
      <c r="C50" t="s">
        <v>90</v>
      </c>
      <c r="D50" t="s">
        <v>152</v>
      </c>
      <c r="E50" t="s">
        <v>177</v>
      </c>
      <c r="F50" t="s">
        <v>159</v>
      </c>
      <c r="G50" t="s">
        <v>159</v>
      </c>
      <c r="H50" t="s">
        <v>178</v>
      </c>
      <c r="I50" t="s">
        <v>179</v>
      </c>
      <c r="J50" t="s">
        <v>93</v>
      </c>
    </row>
    <row r="51" spans="1:10" x14ac:dyDescent="0.3">
      <c r="A51" t="s">
        <v>38</v>
      </c>
      <c r="B51">
        <v>2021</v>
      </c>
      <c r="C51" t="s">
        <v>90</v>
      </c>
      <c r="D51" t="s">
        <v>152</v>
      </c>
      <c r="E51" t="s">
        <v>180</v>
      </c>
      <c r="F51" t="s">
        <v>103</v>
      </c>
      <c r="G51" t="s">
        <v>103</v>
      </c>
      <c r="H51" t="s">
        <v>181</v>
      </c>
      <c r="I51" t="s">
        <v>182</v>
      </c>
      <c r="J51" t="s">
        <v>106</v>
      </c>
    </row>
    <row r="52" spans="1:10" x14ac:dyDescent="0.3">
      <c r="A52" t="s">
        <v>40</v>
      </c>
      <c r="B52">
        <v>2021</v>
      </c>
      <c r="C52" t="s">
        <v>128</v>
      </c>
      <c r="D52" t="s">
        <v>152</v>
      </c>
      <c r="E52" t="s">
        <v>89</v>
      </c>
      <c r="F52" t="s">
        <v>103</v>
      </c>
      <c r="G52" t="s">
        <v>103</v>
      </c>
      <c r="H52" t="s">
        <v>105</v>
      </c>
      <c r="I52" t="s">
        <v>183</v>
      </c>
      <c r="J52" t="s">
        <v>90</v>
      </c>
    </row>
    <row r="53" spans="1:10" x14ac:dyDescent="0.3">
      <c r="A53" t="s">
        <v>41</v>
      </c>
      <c r="B53">
        <v>2021</v>
      </c>
      <c r="C53" t="s">
        <v>118</v>
      </c>
      <c r="D53" t="s">
        <v>152</v>
      </c>
      <c r="E53" t="s">
        <v>184</v>
      </c>
      <c r="F53" t="s">
        <v>93</v>
      </c>
      <c r="G53" t="s">
        <v>93</v>
      </c>
      <c r="H53" t="s">
        <v>179</v>
      </c>
      <c r="I53" t="s">
        <v>112</v>
      </c>
      <c r="J53" t="s">
        <v>106</v>
      </c>
    </row>
    <row r="54" spans="1:10" x14ac:dyDescent="0.3">
      <c r="A54" t="s">
        <v>43</v>
      </c>
      <c r="B54">
        <v>2021</v>
      </c>
      <c r="C54" t="s">
        <v>106</v>
      </c>
      <c r="D54" t="s">
        <v>152</v>
      </c>
      <c r="E54" t="s">
        <v>185</v>
      </c>
      <c r="F54" t="s">
        <v>158</v>
      </c>
      <c r="G54" t="s">
        <v>158</v>
      </c>
      <c r="H54" t="s">
        <v>186</v>
      </c>
      <c r="I54" t="s">
        <v>187</v>
      </c>
      <c r="J54" t="s">
        <v>115</v>
      </c>
    </row>
    <row r="55" spans="1:10" x14ac:dyDescent="0.3">
      <c r="A55" t="s">
        <v>45</v>
      </c>
      <c r="B55">
        <v>2021</v>
      </c>
      <c r="C55" t="s">
        <v>162</v>
      </c>
      <c r="D55" t="s">
        <v>152</v>
      </c>
      <c r="E55" t="s">
        <v>188</v>
      </c>
      <c r="F55" t="s">
        <v>103</v>
      </c>
      <c r="G55" t="s">
        <v>110</v>
      </c>
      <c r="H55" t="s">
        <v>189</v>
      </c>
      <c r="I55" t="s">
        <v>187</v>
      </c>
      <c r="J55" t="s">
        <v>88</v>
      </c>
    </row>
    <row r="56" spans="1:10" x14ac:dyDescent="0.3">
      <c r="A56" t="s">
        <v>47</v>
      </c>
      <c r="B56">
        <v>2021</v>
      </c>
      <c r="C56" t="s">
        <v>115</v>
      </c>
      <c r="D56" t="s">
        <v>152</v>
      </c>
      <c r="E56" t="s">
        <v>190</v>
      </c>
      <c r="F56" t="s">
        <v>93</v>
      </c>
      <c r="G56" t="s">
        <v>110</v>
      </c>
      <c r="H56" t="s">
        <v>126</v>
      </c>
      <c r="I56" t="s">
        <v>126</v>
      </c>
      <c r="J56" t="s">
        <v>93</v>
      </c>
    </row>
    <row r="57" spans="1:10" x14ac:dyDescent="0.3">
      <c r="A57" t="s">
        <v>48</v>
      </c>
      <c r="B57">
        <v>2021</v>
      </c>
      <c r="C57" t="s">
        <v>90</v>
      </c>
      <c r="D57" t="s">
        <v>152</v>
      </c>
      <c r="E57" t="s">
        <v>191</v>
      </c>
      <c r="F57" t="s">
        <v>158</v>
      </c>
      <c r="G57" t="s">
        <v>159</v>
      </c>
      <c r="H57" t="s">
        <v>192</v>
      </c>
      <c r="I57" t="s">
        <v>193</v>
      </c>
      <c r="J57" t="s">
        <v>93</v>
      </c>
    </row>
    <row r="58" spans="1:10" x14ac:dyDescent="0.3">
      <c r="A58" t="s">
        <v>49</v>
      </c>
      <c r="B58">
        <v>2021</v>
      </c>
      <c r="C58" t="s">
        <v>162</v>
      </c>
      <c r="D58" t="s">
        <v>152</v>
      </c>
      <c r="E58" t="s">
        <v>168</v>
      </c>
      <c r="F58" t="s">
        <v>93</v>
      </c>
      <c r="G58" t="s">
        <v>95</v>
      </c>
      <c r="H58" t="s">
        <v>194</v>
      </c>
      <c r="I58" t="s">
        <v>98</v>
      </c>
      <c r="J58" t="s">
        <v>118</v>
      </c>
    </row>
    <row r="59" spans="1:10" x14ac:dyDescent="0.3">
      <c r="A59" t="s">
        <v>114</v>
      </c>
      <c r="B59">
        <v>2021</v>
      </c>
      <c r="C59" t="s">
        <v>118</v>
      </c>
      <c r="D59" t="s">
        <v>152</v>
      </c>
      <c r="E59" t="s">
        <v>195</v>
      </c>
      <c r="F59" t="s">
        <v>103</v>
      </c>
      <c r="G59" t="s">
        <v>158</v>
      </c>
      <c r="H59" t="s">
        <v>154</v>
      </c>
      <c r="I59" t="s">
        <v>196</v>
      </c>
      <c r="J59" t="s">
        <v>106</v>
      </c>
    </row>
    <row r="60" spans="1:10" x14ac:dyDescent="0.3">
      <c r="A60" t="s">
        <v>51</v>
      </c>
      <c r="B60">
        <v>2021</v>
      </c>
      <c r="C60" t="s">
        <v>115</v>
      </c>
      <c r="D60" t="s">
        <v>152</v>
      </c>
      <c r="E60" t="s">
        <v>197</v>
      </c>
      <c r="F60" t="s">
        <v>93</v>
      </c>
      <c r="G60" t="s">
        <v>110</v>
      </c>
      <c r="H60" t="s">
        <v>198</v>
      </c>
      <c r="I60" t="s">
        <v>194</v>
      </c>
      <c r="J60" t="s">
        <v>86</v>
      </c>
    </row>
    <row r="61" spans="1:10" x14ac:dyDescent="0.3">
      <c r="A61" t="s">
        <v>52</v>
      </c>
      <c r="B61">
        <v>2021</v>
      </c>
      <c r="C61" t="s">
        <v>115</v>
      </c>
      <c r="D61" t="s">
        <v>152</v>
      </c>
      <c r="E61" t="s">
        <v>199</v>
      </c>
      <c r="F61" t="s">
        <v>110</v>
      </c>
      <c r="G61" t="s">
        <v>103</v>
      </c>
      <c r="H61" t="s">
        <v>198</v>
      </c>
      <c r="I61" t="s">
        <v>101</v>
      </c>
      <c r="J61" t="s">
        <v>118</v>
      </c>
    </row>
    <row r="62" spans="1:10" x14ac:dyDescent="0.3">
      <c r="A62" t="s">
        <v>53</v>
      </c>
      <c r="B62">
        <v>2021</v>
      </c>
      <c r="C62" t="s">
        <v>106</v>
      </c>
      <c r="D62" t="s">
        <v>152</v>
      </c>
      <c r="E62" t="s">
        <v>200</v>
      </c>
      <c r="F62" t="s">
        <v>158</v>
      </c>
      <c r="G62" t="s">
        <v>158</v>
      </c>
      <c r="H62" t="s">
        <v>126</v>
      </c>
      <c r="I62" t="s">
        <v>126</v>
      </c>
      <c r="J62" t="s">
        <v>95</v>
      </c>
    </row>
    <row r="63" spans="1:10" x14ac:dyDescent="0.3">
      <c r="A63" t="s">
        <v>54</v>
      </c>
      <c r="B63">
        <v>2021</v>
      </c>
      <c r="C63" t="s">
        <v>86</v>
      </c>
      <c r="D63" t="s">
        <v>152</v>
      </c>
      <c r="E63" t="s">
        <v>201</v>
      </c>
      <c r="F63" t="s">
        <v>110</v>
      </c>
      <c r="G63" t="s">
        <v>110</v>
      </c>
      <c r="H63" t="s">
        <v>179</v>
      </c>
      <c r="I63" t="s">
        <v>179</v>
      </c>
      <c r="J63" t="s">
        <v>115</v>
      </c>
    </row>
    <row r="64" spans="1:10" x14ac:dyDescent="0.3">
      <c r="A64" t="s">
        <v>55</v>
      </c>
      <c r="B64">
        <v>2021</v>
      </c>
      <c r="C64" t="s">
        <v>202</v>
      </c>
      <c r="D64" t="s">
        <v>152</v>
      </c>
      <c r="E64" t="s">
        <v>203</v>
      </c>
      <c r="F64" t="s">
        <v>90</v>
      </c>
      <c r="G64" t="s">
        <v>90</v>
      </c>
      <c r="H64" t="s">
        <v>204</v>
      </c>
      <c r="I64" t="s">
        <v>204</v>
      </c>
      <c r="J64" t="s">
        <v>86</v>
      </c>
    </row>
    <row r="65" spans="1:16" x14ac:dyDescent="0.3">
      <c r="A65" t="s">
        <v>56</v>
      </c>
      <c r="B65">
        <v>2021</v>
      </c>
      <c r="C65" t="s">
        <v>88</v>
      </c>
      <c r="D65" t="s">
        <v>152</v>
      </c>
      <c r="E65" t="s">
        <v>205</v>
      </c>
      <c r="F65" t="s">
        <v>110</v>
      </c>
      <c r="G65" t="s">
        <v>93</v>
      </c>
      <c r="H65" t="s">
        <v>206</v>
      </c>
      <c r="I65" t="s">
        <v>179</v>
      </c>
      <c r="J65" t="s">
        <v>128</v>
      </c>
    </row>
    <row r="66" spans="1:16" x14ac:dyDescent="0.3">
      <c r="A66" t="s">
        <v>57</v>
      </c>
      <c r="B66">
        <v>2021</v>
      </c>
      <c r="C66" t="s">
        <v>110</v>
      </c>
      <c r="D66" t="s">
        <v>152</v>
      </c>
      <c r="E66" t="s">
        <v>191</v>
      </c>
      <c r="F66" t="s">
        <v>103</v>
      </c>
      <c r="G66" t="s">
        <v>158</v>
      </c>
      <c r="H66" t="s">
        <v>207</v>
      </c>
      <c r="I66" t="s">
        <v>107</v>
      </c>
      <c r="J66" t="s">
        <v>110</v>
      </c>
    </row>
    <row r="67" spans="1:16" x14ac:dyDescent="0.3">
      <c r="A67" t="s">
        <v>58</v>
      </c>
      <c r="B67">
        <v>2021</v>
      </c>
      <c r="C67" t="s">
        <v>115</v>
      </c>
      <c r="D67" t="s">
        <v>152</v>
      </c>
      <c r="E67" t="s">
        <v>208</v>
      </c>
      <c r="F67" t="s">
        <v>158</v>
      </c>
      <c r="G67" t="s">
        <v>159</v>
      </c>
      <c r="H67" t="s">
        <v>166</v>
      </c>
      <c r="I67" t="s">
        <v>175</v>
      </c>
      <c r="J67" t="s">
        <v>93</v>
      </c>
    </row>
    <row r="68" spans="1:16" x14ac:dyDescent="0.3">
      <c r="A68" t="s">
        <v>59</v>
      </c>
      <c r="B68">
        <v>2021</v>
      </c>
      <c r="C68" t="s">
        <v>106</v>
      </c>
      <c r="D68" t="s">
        <v>152</v>
      </c>
      <c r="E68" t="s">
        <v>209</v>
      </c>
      <c r="F68" t="s">
        <v>103</v>
      </c>
      <c r="G68" t="s">
        <v>158</v>
      </c>
      <c r="H68" t="s">
        <v>187</v>
      </c>
      <c r="I68" t="s">
        <v>108</v>
      </c>
      <c r="J68" t="s">
        <v>90</v>
      </c>
    </row>
    <row r="69" spans="1:16" x14ac:dyDescent="0.3">
      <c r="A69" t="s">
        <v>60</v>
      </c>
      <c r="B69">
        <v>2021</v>
      </c>
      <c r="C69" t="s">
        <v>86</v>
      </c>
      <c r="D69" t="s">
        <v>152</v>
      </c>
      <c r="E69" t="s">
        <v>170</v>
      </c>
      <c r="F69" t="s">
        <v>110</v>
      </c>
      <c r="G69" t="s">
        <v>103</v>
      </c>
      <c r="H69" t="s">
        <v>210</v>
      </c>
      <c r="I69" t="s">
        <v>179</v>
      </c>
      <c r="J69" t="s">
        <v>106</v>
      </c>
    </row>
    <row r="70" spans="1:16" x14ac:dyDescent="0.3">
      <c r="A70" t="s">
        <v>61</v>
      </c>
      <c r="B70">
        <v>2021</v>
      </c>
      <c r="C70" t="s">
        <v>211</v>
      </c>
      <c r="D70" t="s">
        <v>152</v>
      </c>
      <c r="E70" t="s">
        <v>212</v>
      </c>
      <c r="F70" t="s">
        <v>90</v>
      </c>
      <c r="G70" t="s">
        <v>115</v>
      </c>
      <c r="H70" t="s">
        <v>113</v>
      </c>
      <c r="I70" t="s">
        <v>213</v>
      </c>
      <c r="J70" t="s">
        <v>111</v>
      </c>
    </row>
    <row r="71" spans="1:16" x14ac:dyDescent="0.3">
      <c r="A71" t="s">
        <v>62</v>
      </c>
      <c r="B71">
        <v>2021</v>
      </c>
      <c r="C71" t="s">
        <v>118</v>
      </c>
      <c r="D71" t="s">
        <v>152</v>
      </c>
      <c r="E71" t="s">
        <v>119</v>
      </c>
      <c r="F71" t="s">
        <v>110</v>
      </c>
      <c r="G71" t="s">
        <v>103</v>
      </c>
      <c r="H71" t="s">
        <v>214</v>
      </c>
      <c r="I71" t="s">
        <v>215</v>
      </c>
      <c r="J71" t="s">
        <v>211</v>
      </c>
    </row>
    <row r="75" spans="1:16" x14ac:dyDescent="0.3">
      <c r="A75" t="s">
        <v>216</v>
      </c>
    </row>
    <row r="77" spans="1:16" x14ac:dyDescent="0.3">
      <c r="A77" s="6" t="s">
        <v>217</v>
      </c>
      <c r="C77" t="s">
        <v>70</v>
      </c>
    </row>
    <row r="78" spans="1:16" x14ac:dyDescent="0.3">
      <c r="C78" t="s">
        <v>218</v>
      </c>
      <c r="D78" t="s">
        <v>219</v>
      </c>
      <c r="E78" t="s">
        <v>220</v>
      </c>
      <c r="F78" t="s">
        <v>221</v>
      </c>
      <c r="G78" t="s">
        <v>222</v>
      </c>
      <c r="H78" t="s">
        <v>223</v>
      </c>
      <c r="I78" t="s">
        <v>224</v>
      </c>
      <c r="J78" t="s">
        <v>225</v>
      </c>
      <c r="K78" t="s">
        <v>226</v>
      </c>
      <c r="L78" t="s">
        <v>227</v>
      </c>
      <c r="M78" t="s">
        <v>228</v>
      </c>
      <c r="N78" t="s">
        <v>229</v>
      </c>
      <c r="O78" t="s">
        <v>230</v>
      </c>
      <c r="P78" t="s">
        <v>231</v>
      </c>
    </row>
    <row r="79" spans="1:16" x14ac:dyDescent="0.3">
      <c r="A79" t="s">
        <v>77</v>
      </c>
      <c r="B79" t="s">
        <v>78</v>
      </c>
      <c r="C79" t="s">
        <v>232</v>
      </c>
      <c r="D79" t="s">
        <v>233</v>
      </c>
      <c r="E79" t="s">
        <v>234</v>
      </c>
      <c r="F79" t="s">
        <v>235</v>
      </c>
      <c r="G79" t="s">
        <v>236</v>
      </c>
      <c r="H79" t="s">
        <v>237</v>
      </c>
      <c r="I79" t="s">
        <v>238</v>
      </c>
      <c r="J79" t="s">
        <v>239</v>
      </c>
      <c r="K79" t="s">
        <v>240</v>
      </c>
      <c r="L79" t="s">
        <v>241</v>
      </c>
      <c r="M79" t="s">
        <v>242</v>
      </c>
      <c r="N79" t="s">
        <v>243</v>
      </c>
      <c r="O79" t="s">
        <v>244</v>
      </c>
      <c r="P79" t="s">
        <v>245</v>
      </c>
    </row>
    <row r="80" spans="1:16" x14ac:dyDescent="0.3">
      <c r="A80" t="s">
        <v>246</v>
      </c>
      <c r="B80" t="s">
        <v>247</v>
      </c>
      <c r="C80">
        <v>283</v>
      </c>
      <c r="D80">
        <v>18</v>
      </c>
      <c r="E80">
        <v>2415</v>
      </c>
      <c r="F80">
        <v>3652</v>
      </c>
      <c r="G80">
        <v>47</v>
      </c>
      <c r="H80">
        <v>14160</v>
      </c>
      <c r="I80">
        <v>1140</v>
      </c>
      <c r="J80">
        <v>19</v>
      </c>
      <c r="K80">
        <v>5310</v>
      </c>
      <c r="L80">
        <v>10556</v>
      </c>
      <c r="M80">
        <v>10053</v>
      </c>
      <c r="N80" t="s">
        <v>248</v>
      </c>
      <c r="O80">
        <v>800</v>
      </c>
      <c r="P80">
        <v>2090</v>
      </c>
    </row>
    <row r="81" spans="1:34" x14ac:dyDescent="0.3">
      <c r="A81" t="s">
        <v>249</v>
      </c>
      <c r="B81" t="s">
        <v>247</v>
      </c>
      <c r="C81">
        <v>26</v>
      </c>
      <c r="D81">
        <v>1</v>
      </c>
      <c r="E81">
        <v>267</v>
      </c>
      <c r="F81">
        <v>378</v>
      </c>
      <c r="G81">
        <v>0</v>
      </c>
      <c r="H81">
        <v>1891</v>
      </c>
      <c r="I81">
        <v>114</v>
      </c>
      <c r="J81">
        <v>0</v>
      </c>
      <c r="K81">
        <v>734</v>
      </c>
      <c r="L81">
        <v>1626</v>
      </c>
      <c r="M81">
        <v>1548</v>
      </c>
      <c r="N81" t="s">
        <v>195</v>
      </c>
      <c r="O81">
        <v>869</v>
      </c>
      <c r="P81">
        <v>2212</v>
      </c>
    </row>
    <row r="82" spans="1:34" x14ac:dyDescent="0.3">
      <c r="A82" t="s">
        <v>250</v>
      </c>
      <c r="B82" t="s">
        <v>247</v>
      </c>
      <c r="C82">
        <v>91</v>
      </c>
      <c r="D82">
        <v>7</v>
      </c>
      <c r="E82">
        <v>378</v>
      </c>
      <c r="F82">
        <v>1188</v>
      </c>
      <c r="G82">
        <v>8</v>
      </c>
      <c r="H82">
        <v>1682</v>
      </c>
      <c r="I82">
        <v>387</v>
      </c>
      <c r="J82">
        <v>4</v>
      </c>
      <c r="K82">
        <v>581</v>
      </c>
      <c r="L82">
        <v>998</v>
      </c>
      <c r="M82">
        <v>951</v>
      </c>
      <c r="N82" t="s">
        <v>251</v>
      </c>
      <c r="O82">
        <v>711</v>
      </c>
      <c r="P82">
        <v>2030</v>
      </c>
    </row>
    <row r="83" spans="1:34" x14ac:dyDescent="0.3">
      <c r="A83" t="s">
        <v>252</v>
      </c>
      <c r="B83" t="s">
        <v>247</v>
      </c>
      <c r="C83">
        <v>44</v>
      </c>
      <c r="D83">
        <v>0</v>
      </c>
      <c r="E83">
        <v>61</v>
      </c>
      <c r="F83">
        <v>593</v>
      </c>
      <c r="G83">
        <v>0</v>
      </c>
      <c r="H83">
        <v>730</v>
      </c>
      <c r="I83">
        <v>172</v>
      </c>
      <c r="J83">
        <v>0</v>
      </c>
      <c r="K83">
        <v>222</v>
      </c>
      <c r="L83">
        <v>217</v>
      </c>
      <c r="M83">
        <v>207</v>
      </c>
      <c r="N83" t="s">
        <v>253</v>
      </c>
      <c r="O83">
        <v>460</v>
      </c>
      <c r="P83">
        <v>1469</v>
      </c>
    </row>
    <row r="84" spans="1:34" x14ac:dyDescent="0.3">
      <c r="A84" t="s">
        <v>254</v>
      </c>
      <c r="B84" t="s">
        <v>247</v>
      </c>
      <c r="C84">
        <v>2</v>
      </c>
      <c r="D84">
        <v>0</v>
      </c>
      <c r="E84">
        <v>29</v>
      </c>
      <c r="F84">
        <v>30</v>
      </c>
      <c r="G84">
        <v>0</v>
      </c>
      <c r="H84">
        <v>198</v>
      </c>
      <c r="I84">
        <v>8</v>
      </c>
      <c r="J84">
        <v>0</v>
      </c>
      <c r="K84">
        <v>74</v>
      </c>
      <c r="L84">
        <v>141</v>
      </c>
      <c r="M84">
        <v>135</v>
      </c>
      <c r="N84" t="s">
        <v>255</v>
      </c>
      <c r="O84">
        <v>749</v>
      </c>
      <c r="P84">
        <v>1947</v>
      </c>
    </row>
    <row r="85" spans="1:34" x14ac:dyDescent="0.3">
      <c r="A85" t="s">
        <v>256</v>
      </c>
      <c r="B85" t="s">
        <v>247</v>
      </c>
      <c r="C85">
        <v>44</v>
      </c>
      <c r="D85">
        <v>2</v>
      </c>
      <c r="E85">
        <v>653</v>
      </c>
      <c r="F85">
        <v>545</v>
      </c>
      <c r="G85">
        <v>4</v>
      </c>
      <c r="H85">
        <v>3210</v>
      </c>
      <c r="I85">
        <v>184</v>
      </c>
      <c r="J85">
        <v>2</v>
      </c>
      <c r="K85">
        <v>1351</v>
      </c>
      <c r="L85">
        <v>2443</v>
      </c>
      <c r="M85">
        <v>2327</v>
      </c>
      <c r="N85" t="s">
        <v>117</v>
      </c>
      <c r="O85">
        <v>830</v>
      </c>
      <c r="P85">
        <v>1917</v>
      </c>
    </row>
    <row r="86" spans="1:34" x14ac:dyDescent="0.3">
      <c r="A86" t="s">
        <v>257</v>
      </c>
      <c r="B86" t="s">
        <v>247</v>
      </c>
      <c r="C86">
        <v>8</v>
      </c>
      <c r="D86">
        <v>0</v>
      </c>
      <c r="E86">
        <v>61</v>
      </c>
      <c r="F86">
        <v>86</v>
      </c>
      <c r="G86">
        <v>0</v>
      </c>
      <c r="H86">
        <v>524</v>
      </c>
      <c r="I86">
        <v>28</v>
      </c>
      <c r="J86">
        <v>0</v>
      </c>
      <c r="K86">
        <v>171</v>
      </c>
      <c r="L86">
        <v>364</v>
      </c>
      <c r="M86">
        <v>346</v>
      </c>
      <c r="N86" t="s">
        <v>258</v>
      </c>
      <c r="O86">
        <v>690</v>
      </c>
      <c r="P86">
        <v>2120</v>
      </c>
    </row>
    <row r="87" spans="1:34" x14ac:dyDescent="0.3">
      <c r="A87" t="s">
        <v>259</v>
      </c>
      <c r="B87" t="s">
        <v>247</v>
      </c>
      <c r="C87">
        <v>0</v>
      </c>
      <c r="D87">
        <v>0</v>
      </c>
      <c r="E87">
        <v>16</v>
      </c>
      <c r="F87">
        <v>0</v>
      </c>
      <c r="G87">
        <v>0</v>
      </c>
      <c r="H87">
        <v>113</v>
      </c>
      <c r="I87">
        <v>0</v>
      </c>
      <c r="J87">
        <v>0</v>
      </c>
      <c r="K87">
        <v>34</v>
      </c>
      <c r="L87">
        <v>75</v>
      </c>
      <c r="M87">
        <v>72</v>
      </c>
      <c r="N87" t="s">
        <v>260</v>
      </c>
      <c r="O87">
        <v>634</v>
      </c>
      <c r="P87">
        <v>2101</v>
      </c>
    </row>
    <row r="88" spans="1:34" x14ac:dyDescent="0.3">
      <c r="A88" t="s">
        <v>261</v>
      </c>
      <c r="B88" t="s">
        <v>247</v>
      </c>
      <c r="C88">
        <v>12</v>
      </c>
      <c r="D88">
        <v>0</v>
      </c>
      <c r="E88">
        <v>353</v>
      </c>
      <c r="F88">
        <v>94</v>
      </c>
      <c r="G88">
        <v>0</v>
      </c>
      <c r="H88">
        <v>1835</v>
      </c>
      <c r="I88">
        <v>26</v>
      </c>
      <c r="J88">
        <v>0</v>
      </c>
      <c r="K88">
        <v>668</v>
      </c>
      <c r="L88">
        <v>1692</v>
      </c>
      <c r="M88">
        <v>1611</v>
      </c>
      <c r="N88" t="s">
        <v>262</v>
      </c>
      <c r="O88">
        <v>884</v>
      </c>
      <c r="P88">
        <v>2425</v>
      </c>
    </row>
    <row r="89" spans="1:34" x14ac:dyDescent="0.3">
      <c r="A89" t="s">
        <v>263</v>
      </c>
      <c r="B89" t="s">
        <v>247</v>
      </c>
      <c r="C89">
        <v>20</v>
      </c>
      <c r="D89">
        <v>0</v>
      </c>
      <c r="E89">
        <v>192</v>
      </c>
      <c r="F89">
        <v>247</v>
      </c>
      <c r="G89">
        <v>0</v>
      </c>
      <c r="H89">
        <v>1414</v>
      </c>
      <c r="I89">
        <v>76</v>
      </c>
      <c r="J89">
        <v>0</v>
      </c>
      <c r="K89">
        <v>535</v>
      </c>
      <c r="L89">
        <v>1105</v>
      </c>
      <c r="M89">
        <v>1052</v>
      </c>
      <c r="N89" t="s">
        <v>264</v>
      </c>
      <c r="O89">
        <v>785</v>
      </c>
      <c r="P89">
        <v>2054</v>
      </c>
    </row>
    <row r="90" spans="1:34" x14ac:dyDescent="0.3">
      <c r="A90" t="s">
        <v>265</v>
      </c>
      <c r="B90" t="s">
        <v>247</v>
      </c>
      <c r="C90">
        <v>13</v>
      </c>
      <c r="D90">
        <v>7</v>
      </c>
      <c r="E90">
        <v>252</v>
      </c>
      <c r="F90">
        <v>166</v>
      </c>
      <c r="G90">
        <v>32</v>
      </c>
      <c r="H90">
        <v>1484</v>
      </c>
      <c r="I90">
        <v>53</v>
      </c>
      <c r="J90">
        <v>13</v>
      </c>
      <c r="K90">
        <v>567</v>
      </c>
      <c r="L90">
        <v>1228</v>
      </c>
      <c r="M90">
        <v>1170</v>
      </c>
      <c r="N90" t="s">
        <v>266</v>
      </c>
      <c r="O90">
        <v>856</v>
      </c>
      <c r="P90">
        <v>2199</v>
      </c>
    </row>
    <row r="91" spans="1:34" x14ac:dyDescent="0.3">
      <c r="A91" t="s">
        <v>267</v>
      </c>
      <c r="B91" t="s">
        <v>247</v>
      </c>
      <c r="C91">
        <v>11</v>
      </c>
      <c r="D91">
        <v>1</v>
      </c>
      <c r="E91">
        <v>134</v>
      </c>
      <c r="F91">
        <v>137</v>
      </c>
      <c r="G91">
        <v>2</v>
      </c>
      <c r="H91">
        <v>840</v>
      </c>
      <c r="I91">
        <v>42</v>
      </c>
      <c r="J91">
        <v>1</v>
      </c>
      <c r="K91">
        <v>300</v>
      </c>
      <c r="L91">
        <v>562</v>
      </c>
      <c r="M91">
        <v>536</v>
      </c>
      <c r="N91" t="s">
        <v>268</v>
      </c>
      <c r="O91">
        <v>725</v>
      </c>
      <c r="P91">
        <v>1993</v>
      </c>
    </row>
    <row r="92" spans="1:34" x14ac:dyDescent="0.3">
      <c r="A92" t="s">
        <v>269</v>
      </c>
      <c r="B92" t="s">
        <v>247</v>
      </c>
      <c r="C92">
        <v>12</v>
      </c>
      <c r="D92">
        <v>0</v>
      </c>
      <c r="E92">
        <v>19</v>
      </c>
      <c r="F92">
        <v>189</v>
      </c>
      <c r="G92">
        <v>0</v>
      </c>
      <c r="H92">
        <v>239</v>
      </c>
      <c r="I92">
        <v>52</v>
      </c>
      <c r="J92">
        <v>0</v>
      </c>
      <c r="K92">
        <v>72</v>
      </c>
      <c r="L92">
        <v>104</v>
      </c>
      <c r="M92">
        <v>99</v>
      </c>
      <c r="N92" t="s">
        <v>270</v>
      </c>
      <c r="O92">
        <v>765</v>
      </c>
      <c r="P92">
        <v>2328</v>
      </c>
    </row>
    <row r="95" spans="1:34" x14ac:dyDescent="0.3">
      <c r="A95" t="s">
        <v>68</v>
      </c>
    </row>
    <row r="96" spans="1:34" x14ac:dyDescent="0.3">
      <c r="AH96" t="s">
        <v>683</v>
      </c>
    </row>
    <row r="97" spans="1:44" x14ac:dyDescent="0.3">
      <c r="A97" s="6" t="s">
        <v>271</v>
      </c>
      <c r="C97" t="s">
        <v>70</v>
      </c>
    </row>
    <row r="98" spans="1:44" x14ac:dyDescent="0.3">
      <c r="C98" t="s">
        <v>272</v>
      </c>
      <c r="D98" t="s">
        <v>273</v>
      </c>
      <c r="E98" t="s">
        <v>274</v>
      </c>
      <c r="F98" t="s">
        <v>275</v>
      </c>
      <c r="G98" t="s">
        <v>276</v>
      </c>
      <c r="H98" t="s">
        <v>277</v>
      </c>
      <c r="I98" t="s">
        <v>278</v>
      </c>
      <c r="J98" t="s">
        <v>279</v>
      </c>
      <c r="K98" t="s">
        <v>280</v>
      </c>
      <c r="L98" t="s">
        <v>281</v>
      </c>
      <c r="M98" t="s">
        <v>282</v>
      </c>
      <c r="N98" t="s">
        <v>283</v>
      </c>
      <c r="O98" t="s">
        <v>284</v>
      </c>
      <c r="P98" t="s">
        <v>285</v>
      </c>
      <c r="Q98" t="s">
        <v>286</v>
      </c>
      <c r="R98" t="s">
        <v>287</v>
      </c>
      <c r="S98" t="s">
        <v>288</v>
      </c>
      <c r="T98" t="s">
        <v>289</v>
      </c>
      <c r="U98" t="s">
        <v>290</v>
      </c>
      <c r="V98" t="s">
        <v>291</v>
      </c>
      <c r="W98" t="s">
        <v>292</v>
      </c>
      <c r="X98" t="s">
        <v>293</v>
      </c>
      <c r="Y98" t="s">
        <v>294</v>
      </c>
      <c r="Z98" t="s">
        <v>295</v>
      </c>
      <c r="AA98" t="s">
        <v>296</v>
      </c>
      <c r="AB98" t="s">
        <v>297</v>
      </c>
      <c r="AC98" t="s">
        <v>298</v>
      </c>
      <c r="AD98" t="s">
        <v>299</v>
      </c>
      <c r="AE98" t="s">
        <v>300</v>
      </c>
      <c r="AF98" t="s">
        <v>301</v>
      </c>
      <c r="AG98" t="s">
        <v>302</v>
      </c>
      <c r="AH98" t="s">
        <v>303</v>
      </c>
      <c r="AI98" t="s">
        <v>304</v>
      </c>
      <c r="AJ98" t="s">
        <v>305</v>
      </c>
      <c r="AK98" t="s">
        <v>306</v>
      </c>
      <c r="AL98" t="s">
        <v>307</v>
      </c>
      <c r="AM98" t="s">
        <v>308</v>
      </c>
      <c r="AN98" t="s">
        <v>309</v>
      </c>
      <c r="AO98" t="s">
        <v>310</v>
      </c>
      <c r="AP98" t="s">
        <v>311</v>
      </c>
      <c r="AQ98" t="s">
        <v>312</v>
      </c>
      <c r="AR98" t="s">
        <v>313</v>
      </c>
    </row>
    <row r="99" spans="1:44" x14ac:dyDescent="0.3">
      <c r="A99" t="s">
        <v>77</v>
      </c>
      <c r="B99" t="s">
        <v>78</v>
      </c>
      <c r="C99" t="s">
        <v>232</v>
      </c>
      <c r="D99" t="s">
        <v>314</v>
      </c>
      <c r="E99" t="s">
        <v>315</v>
      </c>
      <c r="F99" t="s">
        <v>316</v>
      </c>
      <c r="G99" t="s">
        <v>317</v>
      </c>
      <c r="H99" t="s">
        <v>234</v>
      </c>
      <c r="I99" t="s">
        <v>318</v>
      </c>
      <c r="J99" t="s">
        <v>319</v>
      </c>
      <c r="K99" t="s">
        <v>320</v>
      </c>
      <c r="L99" t="s">
        <v>321</v>
      </c>
      <c r="M99" t="s">
        <v>322</v>
      </c>
      <c r="N99" t="s">
        <v>323</v>
      </c>
      <c r="O99" t="s">
        <v>324</v>
      </c>
      <c r="P99" t="s">
        <v>325</v>
      </c>
      <c r="Q99" t="s">
        <v>326</v>
      </c>
      <c r="R99" t="s">
        <v>327</v>
      </c>
      <c r="S99" t="s">
        <v>328</v>
      </c>
      <c r="T99" t="s">
        <v>329</v>
      </c>
      <c r="U99" t="s">
        <v>330</v>
      </c>
      <c r="V99" t="s">
        <v>331</v>
      </c>
      <c r="W99" t="s">
        <v>332</v>
      </c>
      <c r="X99" t="s">
        <v>333</v>
      </c>
      <c r="Y99" t="s">
        <v>334</v>
      </c>
      <c r="Z99" t="s">
        <v>335</v>
      </c>
      <c r="AA99" t="s">
        <v>243</v>
      </c>
      <c r="AB99" t="s">
        <v>336</v>
      </c>
      <c r="AC99" t="s">
        <v>337</v>
      </c>
      <c r="AD99" t="s">
        <v>338</v>
      </c>
      <c r="AE99" t="s">
        <v>339</v>
      </c>
      <c r="AF99" t="s">
        <v>340</v>
      </c>
      <c r="AG99" t="s">
        <v>341</v>
      </c>
      <c r="AH99" t="s">
        <v>342</v>
      </c>
      <c r="AI99" t="s">
        <v>343</v>
      </c>
      <c r="AJ99" t="s">
        <v>344</v>
      </c>
      <c r="AK99" t="s">
        <v>345</v>
      </c>
      <c r="AL99" t="s">
        <v>346</v>
      </c>
      <c r="AM99" t="s">
        <v>347</v>
      </c>
      <c r="AN99" t="s">
        <v>348</v>
      </c>
      <c r="AO99" t="s">
        <v>349</v>
      </c>
      <c r="AP99" t="s">
        <v>350</v>
      </c>
      <c r="AQ99" t="s">
        <v>351</v>
      </c>
      <c r="AR99" t="s">
        <v>352</v>
      </c>
    </row>
    <row r="100" spans="1:44" x14ac:dyDescent="0.3">
      <c r="A100" t="s">
        <v>22</v>
      </c>
      <c r="B100">
        <v>2021</v>
      </c>
      <c r="C100" t="s">
        <v>353</v>
      </c>
      <c r="D100">
        <v>41</v>
      </c>
      <c r="G100">
        <v>271</v>
      </c>
      <c r="O100">
        <v>13724</v>
      </c>
      <c r="P100">
        <v>3828</v>
      </c>
      <c r="Q100">
        <v>178</v>
      </c>
      <c r="R100">
        <v>986</v>
      </c>
      <c r="S100">
        <v>32</v>
      </c>
      <c r="T100">
        <v>671101</v>
      </c>
      <c r="U100">
        <v>0</v>
      </c>
      <c r="V100">
        <v>0</v>
      </c>
      <c r="W100">
        <v>0</v>
      </c>
      <c r="X100">
        <v>0</v>
      </c>
      <c r="Y100" t="s">
        <v>152</v>
      </c>
      <c r="Z100">
        <v>1495703</v>
      </c>
      <c r="AA100" t="s">
        <v>354</v>
      </c>
      <c r="AB100" t="s">
        <v>355</v>
      </c>
      <c r="AC100" t="s">
        <v>356</v>
      </c>
      <c r="AD100" t="s">
        <v>357</v>
      </c>
      <c r="AE100" t="s">
        <v>358</v>
      </c>
      <c r="AF100" t="s">
        <v>359</v>
      </c>
      <c r="AG100" t="s">
        <v>167</v>
      </c>
      <c r="AH100">
        <v>118</v>
      </c>
      <c r="AI100">
        <v>35</v>
      </c>
      <c r="AJ100" t="s">
        <v>152</v>
      </c>
      <c r="AK100">
        <v>269</v>
      </c>
      <c r="AL100">
        <v>19</v>
      </c>
    </row>
    <row r="101" spans="1:44" x14ac:dyDescent="0.3">
      <c r="A101" t="s">
        <v>24</v>
      </c>
      <c r="B101">
        <v>2021</v>
      </c>
      <c r="C101" t="s">
        <v>360</v>
      </c>
      <c r="D101">
        <v>113</v>
      </c>
      <c r="G101">
        <v>291</v>
      </c>
      <c r="O101">
        <v>15526</v>
      </c>
      <c r="P101">
        <v>7146</v>
      </c>
      <c r="Q101">
        <v>4958</v>
      </c>
      <c r="R101">
        <v>427</v>
      </c>
      <c r="S101">
        <v>5118</v>
      </c>
      <c r="T101">
        <v>481234</v>
      </c>
      <c r="U101">
        <v>0</v>
      </c>
      <c r="V101">
        <v>0</v>
      </c>
      <c r="W101">
        <v>0</v>
      </c>
      <c r="X101">
        <v>0</v>
      </c>
      <c r="Y101" t="s">
        <v>152</v>
      </c>
      <c r="Z101">
        <v>1192076</v>
      </c>
      <c r="AA101" t="s">
        <v>361</v>
      </c>
      <c r="AB101" t="s">
        <v>207</v>
      </c>
      <c r="AC101" t="s">
        <v>362</v>
      </c>
      <c r="AD101" t="s">
        <v>363</v>
      </c>
      <c r="AE101" t="s">
        <v>210</v>
      </c>
      <c r="AF101" t="s">
        <v>364</v>
      </c>
      <c r="AG101" t="s">
        <v>182</v>
      </c>
      <c r="AH101">
        <v>135</v>
      </c>
      <c r="AI101">
        <v>38</v>
      </c>
      <c r="AJ101" t="s">
        <v>152</v>
      </c>
      <c r="AK101">
        <v>290</v>
      </c>
      <c r="AL101">
        <v>13</v>
      </c>
    </row>
    <row r="102" spans="1:44" x14ac:dyDescent="0.3">
      <c r="A102" t="s">
        <v>26</v>
      </c>
      <c r="B102">
        <v>2021</v>
      </c>
      <c r="C102" t="s">
        <v>365</v>
      </c>
      <c r="D102">
        <v>76</v>
      </c>
      <c r="G102">
        <v>273</v>
      </c>
      <c r="O102">
        <v>48363</v>
      </c>
      <c r="P102">
        <v>2756</v>
      </c>
      <c r="Q102">
        <v>8341</v>
      </c>
      <c r="R102">
        <v>1145</v>
      </c>
      <c r="S102">
        <v>209233</v>
      </c>
      <c r="T102">
        <v>427399</v>
      </c>
      <c r="U102">
        <v>0</v>
      </c>
      <c r="V102">
        <v>41218</v>
      </c>
      <c r="W102">
        <v>0</v>
      </c>
      <c r="X102">
        <v>19218</v>
      </c>
      <c r="Y102" t="s">
        <v>152</v>
      </c>
      <c r="Z102">
        <v>1760956</v>
      </c>
      <c r="AA102" t="s">
        <v>179</v>
      </c>
      <c r="AB102" t="s">
        <v>366</v>
      </c>
      <c r="AC102" t="s">
        <v>356</v>
      </c>
      <c r="AD102" t="s">
        <v>367</v>
      </c>
      <c r="AE102" t="s">
        <v>106</v>
      </c>
      <c r="AF102" t="s">
        <v>368</v>
      </c>
      <c r="AG102" t="s">
        <v>180</v>
      </c>
      <c r="AH102">
        <v>378</v>
      </c>
      <c r="AI102">
        <v>118</v>
      </c>
      <c r="AJ102" t="s">
        <v>152</v>
      </c>
      <c r="AK102">
        <v>1107</v>
      </c>
      <c r="AL102">
        <v>23</v>
      </c>
    </row>
    <row r="103" spans="1:44" x14ac:dyDescent="0.3">
      <c r="A103" t="s">
        <v>28</v>
      </c>
      <c r="B103">
        <v>2021</v>
      </c>
      <c r="C103" t="s">
        <v>369</v>
      </c>
      <c r="D103">
        <v>41</v>
      </c>
      <c r="G103">
        <v>227</v>
      </c>
      <c r="O103">
        <v>10271</v>
      </c>
      <c r="P103">
        <v>3793</v>
      </c>
      <c r="Q103">
        <v>2367</v>
      </c>
      <c r="R103">
        <v>355</v>
      </c>
      <c r="S103">
        <v>15516</v>
      </c>
      <c r="T103">
        <v>1283725</v>
      </c>
      <c r="U103">
        <v>0</v>
      </c>
      <c r="V103">
        <v>19688</v>
      </c>
      <c r="W103">
        <v>0</v>
      </c>
      <c r="X103">
        <v>0</v>
      </c>
      <c r="Y103" t="s">
        <v>152</v>
      </c>
      <c r="Z103">
        <v>1738646</v>
      </c>
      <c r="AA103" t="s">
        <v>370</v>
      </c>
      <c r="AB103" t="s">
        <v>95</v>
      </c>
      <c r="AC103" t="s">
        <v>356</v>
      </c>
      <c r="AD103" t="s">
        <v>172</v>
      </c>
      <c r="AE103" t="s">
        <v>99</v>
      </c>
      <c r="AF103" t="s">
        <v>120</v>
      </c>
      <c r="AG103" t="s">
        <v>194</v>
      </c>
      <c r="AH103">
        <v>101</v>
      </c>
      <c r="AI103">
        <v>31</v>
      </c>
      <c r="AJ103" t="s">
        <v>152</v>
      </c>
      <c r="AK103">
        <v>209</v>
      </c>
      <c r="AL103">
        <v>20</v>
      </c>
    </row>
    <row r="104" spans="1:44" x14ac:dyDescent="0.3">
      <c r="A104" t="s">
        <v>29</v>
      </c>
      <c r="B104">
        <v>2021</v>
      </c>
      <c r="C104" t="s">
        <v>371</v>
      </c>
      <c r="D104">
        <v>57</v>
      </c>
      <c r="G104">
        <v>303</v>
      </c>
      <c r="O104">
        <v>42174</v>
      </c>
      <c r="P104">
        <v>3416</v>
      </c>
      <c r="Q104">
        <v>4209</v>
      </c>
      <c r="R104">
        <v>740</v>
      </c>
      <c r="S104">
        <v>80972</v>
      </c>
      <c r="T104">
        <v>245722</v>
      </c>
      <c r="U104">
        <v>0</v>
      </c>
      <c r="V104">
        <v>0</v>
      </c>
      <c r="W104">
        <v>50</v>
      </c>
      <c r="X104">
        <v>6197</v>
      </c>
      <c r="Y104" t="s">
        <v>152</v>
      </c>
      <c r="Z104">
        <v>1902654</v>
      </c>
      <c r="AA104" t="s">
        <v>372</v>
      </c>
      <c r="AB104" t="s">
        <v>103</v>
      </c>
      <c r="AC104" t="s">
        <v>356</v>
      </c>
      <c r="AD104" t="s">
        <v>373</v>
      </c>
      <c r="AE104" t="s">
        <v>124</v>
      </c>
      <c r="AF104" t="s">
        <v>374</v>
      </c>
      <c r="AG104" t="s">
        <v>212</v>
      </c>
      <c r="AH104">
        <v>270</v>
      </c>
      <c r="AI104">
        <v>79</v>
      </c>
      <c r="AJ104" t="s">
        <v>152</v>
      </c>
      <c r="AK104">
        <v>951</v>
      </c>
      <c r="AL104">
        <v>14</v>
      </c>
    </row>
    <row r="105" spans="1:44" x14ac:dyDescent="0.3">
      <c r="A105" t="s">
        <v>30</v>
      </c>
      <c r="B105">
        <v>2021</v>
      </c>
      <c r="C105" t="s">
        <v>375</v>
      </c>
      <c r="D105">
        <v>73</v>
      </c>
      <c r="G105">
        <v>329</v>
      </c>
      <c r="O105">
        <v>44466</v>
      </c>
      <c r="P105">
        <v>2350</v>
      </c>
      <c r="Q105">
        <v>4467</v>
      </c>
      <c r="R105">
        <v>741</v>
      </c>
      <c r="S105">
        <v>73339</v>
      </c>
      <c r="T105">
        <v>853286</v>
      </c>
      <c r="U105">
        <v>0</v>
      </c>
      <c r="V105">
        <v>46687</v>
      </c>
      <c r="W105">
        <v>0</v>
      </c>
      <c r="X105">
        <v>0</v>
      </c>
      <c r="Y105" t="s">
        <v>152</v>
      </c>
      <c r="Z105">
        <v>1127831</v>
      </c>
      <c r="AA105" t="s">
        <v>376</v>
      </c>
      <c r="AB105" t="s">
        <v>128</v>
      </c>
      <c r="AC105" t="s">
        <v>356</v>
      </c>
      <c r="AD105" t="s">
        <v>377</v>
      </c>
      <c r="AE105" t="s">
        <v>124</v>
      </c>
      <c r="AF105" t="s">
        <v>87</v>
      </c>
      <c r="AG105" t="s">
        <v>378</v>
      </c>
      <c r="AH105">
        <v>390</v>
      </c>
      <c r="AI105">
        <v>121</v>
      </c>
      <c r="AJ105" t="s">
        <v>152</v>
      </c>
      <c r="AK105">
        <v>711</v>
      </c>
      <c r="AL105">
        <v>22</v>
      </c>
    </row>
    <row r="106" spans="1:44" x14ac:dyDescent="0.3">
      <c r="A106" t="s">
        <v>32</v>
      </c>
      <c r="B106">
        <v>2021</v>
      </c>
      <c r="C106" t="s">
        <v>379</v>
      </c>
      <c r="D106">
        <v>67</v>
      </c>
      <c r="G106">
        <v>258</v>
      </c>
      <c r="O106">
        <v>71743</v>
      </c>
      <c r="P106">
        <v>7235</v>
      </c>
      <c r="Q106">
        <v>4790</v>
      </c>
      <c r="R106">
        <v>1538</v>
      </c>
      <c r="S106">
        <v>17965</v>
      </c>
      <c r="T106">
        <v>83148</v>
      </c>
      <c r="U106">
        <v>0</v>
      </c>
      <c r="V106">
        <v>0</v>
      </c>
      <c r="W106">
        <v>0</v>
      </c>
      <c r="X106">
        <v>0</v>
      </c>
      <c r="Y106" t="s">
        <v>152</v>
      </c>
      <c r="Z106">
        <v>2510448</v>
      </c>
      <c r="AA106" t="s">
        <v>380</v>
      </c>
      <c r="AB106" t="s">
        <v>103</v>
      </c>
      <c r="AC106" t="s">
        <v>356</v>
      </c>
      <c r="AD106" t="s">
        <v>381</v>
      </c>
      <c r="AE106" t="s">
        <v>382</v>
      </c>
      <c r="AF106" t="s">
        <v>163</v>
      </c>
      <c r="AG106" t="s">
        <v>123</v>
      </c>
      <c r="AH106">
        <v>286</v>
      </c>
      <c r="AI106">
        <v>79</v>
      </c>
      <c r="AJ106" t="s">
        <v>152</v>
      </c>
      <c r="AK106">
        <v>1301</v>
      </c>
      <c r="AL106">
        <v>15</v>
      </c>
    </row>
    <row r="107" spans="1:44" x14ac:dyDescent="0.3">
      <c r="A107" t="s">
        <v>34</v>
      </c>
      <c r="B107">
        <v>2021</v>
      </c>
      <c r="C107" t="s">
        <v>383</v>
      </c>
      <c r="D107">
        <v>47</v>
      </c>
      <c r="G107">
        <v>294</v>
      </c>
      <c r="O107">
        <v>31006</v>
      </c>
      <c r="P107">
        <v>8432</v>
      </c>
      <c r="Q107">
        <v>4792</v>
      </c>
      <c r="R107">
        <v>797</v>
      </c>
      <c r="S107">
        <v>30274</v>
      </c>
      <c r="T107">
        <v>1365670</v>
      </c>
      <c r="U107">
        <v>0</v>
      </c>
      <c r="V107">
        <v>0</v>
      </c>
      <c r="W107">
        <v>0</v>
      </c>
      <c r="X107">
        <v>0</v>
      </c>
      <c r="Y107" t="s">
        <v>152</v>
      </c>
      <c r="Z107">
        <v>1386755</v>
      </c>
      <c r="AA107" t="s">
        <v>101</v>
      </c>
      <c r="AB107" t="s">
        <v>355</v>
      </c>
      <c r="AC107" t="s">
        <v>356</v>
      </c>
      <c r="AD107" t="s">
        <v>384</v>
      </c>
      <c r="AE107" t="s">
        <v>196</v>
      </c>
      <c r="AF107" t="s">
        <v>385</v>
      </c>
      <c r="AG107" t="s">
        <v>98</v>
      </c>
      <c r="AH107">
        <v>299</v>
      </c>
      <c r="AI107">
        <v>92</v>
      </c>
      <c r="AJ107" t="s">
        <v>152</v>
      </c>
      <c r="AK107">
        <v>639</v>
      </c>
      <c r="AL107">
        <v>34</v>
      </c>
    </row>
    <row r="108" spans="1:44" x14ac:dyDescent="0.3">
      <c r="A108" t="s">
        <v>35</v>
      </c>
      <c r="B108">
        <v>2021</v>
      </c>
      <c r="C108" t="s">
        <v>386</v>
      </c>
      <c r="D108">
        <v>63</v>
      </c>
      <c r="G108">
        <v>312</v>
      </c>
      <c r="O108">
        <v>38355</v>
      </c>
      <c r="P108">
        <v>3528</v>
      </c>
      <c r="Q108">
        <v>4175</v>
      </c>
      <c r="R108">
        <v>920</v>
      </c>
      <c r="S108">
        <v>105323</v>
      </c>
      <c r="T108">
        <v>133789</v>
      </c>
      <c r="U108">
        <v>0</v>
      </c>
      <c r="V108">
        <v>0</v>
      </c>
      <c r="W108">
        <v>0</v>
      </c>
      <c r="X108">
        <v>180</v>
      </c>
      <c r="Y108" t="s">
        <v>152</v>
      </c>
      <c r="Z108">
        <v>1190610</v>
      </c>
      <c r="AA108" t="s">
        <v>387</v>
      </c>
      <c r="AB108" t="s">
        <v>211</v>
      </c>
      <c r="AC108" t="s">
        <v>362</v>
      </c>
      <c r="AD108" t="s">
        <v>388</v>
      </c>
      <c r="AE108" t="s">
        <v>389</v>
      </c>
      <c r="AF108" t="s">
        <v>390</v>
      </c>
      <c r="AG108" t="s">
        <v>161</v>
      </c>
      <c r="AH108">
        <v>357</v>
      </c>
      <c r="AI108">
        <v>107</v>
      </c>
      <c r="AJ108" t="s">
        <v>152</v>
      </c>
      <c r="AK108">
        <v>767</v>
      </c>
      <c r="AL108">
        <v>16</v>
      </c>
    </row>
    <row r="109" spans="1:44" x14ac:dyDescent="0.3">
      <c r="A109" t="s">
        <v>36</v>
      </c>
      <c r="B109">
        <v>2021</v>
      </c>
      <c r="C109" t="s">
        <v>391</v>
      </c>
      <c r="D109">
        <v>85</v>
      </c>
      <c r="G109">
        <v>260</v>
      </c>
      <c r="O109">
        <v>7709</v>
      </c>
      <c r="P109">
        <v>3968</v>
      </c>
      <c r="Q109">
        <v>5334</v>
      </c>
      <c r="R109">
        <v>346</v>
      </c>
      <c r="S109">
        <v>4</v>
      </c>
      <c r="T109">
        <v>24504</v>
      </c>
      <c r="U109">
        <v>0</v>
      </c>
      <c r="V109">
        <v>0</v>
      </c>
      <c r="W109">
        <v>0</v>
      </c>
      <c r="X109">
        <v>0</v>
      </c>
      <c r="Y109" t="s">
        <v>152</v>
      </c>
      <c r="Z109">
        <v>1637326</v>
      </c>
      <c r="AA109" t="s">
        <v>392</v>
      </c>
      <c r="AB109" t="s">
        <v>176</v>
      </c>
      <c r="AC109" t="s">
        <v>362</v>
      </c>
      <c r="AD109" t="s">
        <v>167</v>
      </c>
      <c r="AE109" t="s">
        <v>213</v>
      </c>
      <c r="AF109" t="s">
        <v>393</v>
      </c>
      <c r="AG109" t="s">
        <v>394</v>
      </c>
      <c r="AH109">
        <v>73</v>
      </c>
      <c r="AI109">
        <v>22</v>
      </c>
      <c r="AJ109" t="s">
        <v>152</v>
      </c>
      <c r="AK109">
        <v>177</v>
      </c>
      <c r="AL109">
        <v>9</v>
      </c>
    </row>
    <row r="110" spans="1:44" x14ac:dyDescent="0.3">
      <c r="A110" t="s">
        <v>38</v>
      </c>
      <c r="B110">
        <v>2021</v>
      </c>
      <c r="C110" t="s">
        <v>395</v>
      </c>
      <c r="D110">
        <v>47</v>
      </c>
      <c r="G110">
        <v>191</v>
      </c>
      <c r="O110">
        <v>35206</v>
      </c>
      <c r="P110">
        <v>27567</v>
      </c>
      <c r="Q110">
        <v>1220</v>
      </c>
      <c r="R110">
        <v>640</v>
      </c>
      <c r="S110">
        <v>1775</v>
      </c>
      <c r="T110">
        <v>571691</v>
      </c>
      <c r="U110">
        <v>4680</v>
      </c>
      <c r="V110">
        <v>0</v>
      </c>
      <c r="W110">
        <v>0</v>
      </c>
      <c r="X110">
        <v>0</v>
      </c>
      <c r="Y110" t="s">
        <v>152</v>
      </c>
      <c r="Z110">
        <v>3541528</v>
      </c>
      <c r="AA110" t="s">
        <v>396</v>
      </c>
      <c r="AB110" t="s">
        <v>110</v>
      </c>
      <c r="AC110" t="s">
        <v>356</v>
      </c>
      <c r="AD110" t="s">
        <v>397</v>
      </c>
      <c r="AE110" t="s">
        <v>394</v>
      </c>
      <c r="AF110" t="s">
        <v>112</v>
      </c>
      <c r="AG110" t="s">
        <v>398</v>
      </c>
      <c r="AH110">
        <v>126</v>
      </c>
      <c r="AI110">
        <v>35</v>
      </c>
      <c r="AJ110" t="s">
        <v>152</v>
      </c>
      <c r="AK110">
        <v>776</v>
      </c>
      <c r="AL110">
        <v>15</v>
      </c>
    </row>
    <row r="111" spans="1:44" x14ac:dyDescent="0.3">
      <c r="A111" t="s">
        <v>40</v>
      </c>
      <c r="B111">
        <v>2021</v>
      </c>
      <c r="C111" t="s">
        <v>399</v>
      </c>
      <c r="D111">
        <v>72</v>
      </c>
      <c r="G111">
        <v>281</v>
      </c>
      <c r="O111">
        <v>41417</v>
      </c>
      <c r="P111">
        <v>2294</v>
      </c>
      <c r="Q111">
        <v>12274</v>
      </c>
      <c r="R111">
        <v>457</v>
      </c>
      <c r="S111">
        <v>187093</v>
      </c>
      <c r="T111">
        <v>1682894</v>
      </c>
      <c r="U111">
        <v>0</v>
      </c>
      <c r="V111">
        <v>14957</v>
      </c>
      <c r="W111">
        <v>0</v>
      </c>
      <c r="X111">
        <v>31631</v>
      </c>
      <c r="Y111" t="s">
        <v>152</v>
      </c>
      <c r="Z111">
        <v>1305802</v>
      </c>
      <c r="AA111" t="s">
        <v>192</v>
      </c>
      <c r="AB111" t="s">
        <v>362</v>
      </c>
      <c r="AC111" t="s">
        <v>356</v>
      </c>
      <c r="AD111" t="s">
        <v>400</v>
      </c>
      <c r="AE111" t="s">
        <v>158</v>
      </c>
      <c r="AF111" t="s">
        <v>401</v>
      </c>
      <c r="AG111" t="s">
        <v>268</v>
      </c>
      <c r="AH111">
        <v>440</v>
      </c>
      <c r="AI111">
        <v>144</v>
      </c>
      <c r="AJ111" t="s">
        <v>152</v>
      </c>
      <c r="AK111">
        <v>840</v>
      </c>
      <c r="AL111">
        <v>33</v>
      </c>
    </row>
    <row r="112" spans="1:44" x14ac:dyDescent="0.3">
      <c r="A112" t="s">
        <v>41</v>
      </c>
      <c r="B112">
        <v>2021</v>
      </c>
      <c r="C112" t="s">
        <v>402</v>
      </c>
      <c r="D112">
        <v>59</v>
      </c>
      <c r="G112">
        <v>256</v>
      </c>
      <c r="O112">
        <v>20330</v>
      </c>
      <c r="P112">
        <v>6644</v>
      </c>
      <c r="Q112">
        <v>6188</v>
      </c>
      <c r="R112">
        <v>270</v>
      </c>
      <c r="S112">
        <v>6</v>
      </c>
      <c r="T112">
        <v>839830</v>
      </c>
      <c r="U112">
        <v>0</v>
      </c>
      <c r="V112">
        <v>0</v>
      </c>
      <c r="W112">
        <v>0</v>
      </c>
      <c r="X112">
        <v>0</v>
      </c>
      <c r="Y112" t="s">
        <v>152</v>
      </c>
      <c r="Z112">
        <v>2721165</v>
      </c>
      <c r="AA112" t="s">
        <v>403</v>
      </c>
      <c r="AB112" t="s">
        <v>404</v>
      </c>
      <c r="AC112" t="s">
        <v>158</v>
      </c>
      <c r="AD112" t="s">
        <v>91</v>
      </c>
      <c r="AE112" t="s">
        <v>158</v>
      </c>
      <c r="AF112" t="s">
        <v>405</v>
      </c>
      <c r="AG112" t="s">
        <v>94</v>
      </c>
      <c r="AH112">
        <v>105</v>
      </c>
      <c r="AI112">
        <v>30</v>
      </c>
      <c r="AJ112" t="s">
        <v>152</v>
      </c>
      <c r="AK112">
        <v>440</v>
      </c>
      <c r="AL112">
        <v>18</v>
      </c>
    </row>
    <row r="113" spans="1:38" x14ac:dyDescent="0.3">
      <c r="A113" t="s">
        <v>43</v>
      </c>
      <c r="B113">
        <v>2021</v>
      </c>
      <c r="C113" t="s">
        <v>406</v>
      </c>
      <c r="D113">
        <v>95</v>
      </c>
      <c r="G113">
        <v>279</v>
      </c>
      <c r="O113">
        <v>10890</v>
      </c>
      <c r="P113">
        <v>1996</v>
      </c>
      <c r="Q113">
        <v>870</v>
      </c>
      <c r="R113">
        <v>771</v>
      </c>
      <c r="S113">
        <v>188381</v>
      </c>
      <c r="T113">
        <v>1112335</v>
      </c>
      <c r="U113">
        <v>8860</v>
      </c>
      <c r="V113">
        <v>0</v>
      </c>
      <c r="W113">
        <v>0</v>
      </c>
      <c r="X113">
        <v>0</v>
      </c>
      <c r="Y113" t="s">
        <v>152</v>
      </c>
      <c r="Z113">
        <v>978917</v>
      </c>
      <c r="AA113" t="s">
        <v>407</v>
      </c>
      <c r="AB113" t="s">
        <v>408</v>
      </c>
      <c r="AC113" t="s">
        <v>389</v>
      </c>
      <c r="AD113" t="s">
        <v>209</v>
      </c>
      <c r="AE113" t="s">
        <v>211</v>
      </c>
      <c r="AF113" t="s">
        <v>100</v>
      </c>
      <c r="AG113" t="s">
        <v>409</v>
      </c>
      <c r="AH113">
        <v>402</v>
      </c>
      <c r="AI113">
        <v>153</v>
      </c>
      <c r="AJ113" t="s">
        <v>152</v>
      </c>
      <c r="AK113">
        <v>363</v>
      </c>
      <c r="AL113">
        <v>26</v>
      </c>
    </row>
    <row r="114" spans="1:38" x14ac:dyDescent="0.3">
      <c r="A114" t="s">
        <v>45</v>
      </c>
      <c r="B114">
        <v>2021</v>
      </c>
      <c r="C114" t="s">
        <v>410</v>
      </c>
      <c r="D114">
        <v>68</v>
      </c>
      <c r="G114">
        <v>227</v>
      </c>
      <c r="O114">
        <v>9172</v>
      </c>
      <c r="P114">
        <v>1417</v>
      </c>
      <c r="Q114">
        <v>14</v>
      </c>
      <c r="R114">
        <v>172</v>
      </c>
      <c r="S114">
        <v>134</v>
      </c>
      <c r="T114">
        <v>125513</v>
      </c>
      <c r="U114">
        <v>0</v>
      </c>
      <c r="V114">
        <v>0</v>
      </c>
      <c r="W114">
        <v>0</v>
      </c>
      <c r="X114">
        <v>0</v>
      </c>
      <c r="Y114" t="s">
        <v>152</v>
      </c>
      <c r="Z114">
        <v>1452884</v>
      </c>
      <c r="AA114" t="s">
        <v>411</v>
      </c>
      <c r="AB114" t="s">
        <v>214</v>
      </c>
      <c r="AC114" t="s">
        <v>356</v>
      </c>
      <c r="AD114" t="s">
        <v>412</v>
      </c>
      <c r="AE114" t="s">
        <v>194</v>
      </c>
      <c r="AF114" t="s">
        <v>192</v>
      </c>
      <c r="AG114" t="s">
        <v>171</v>
      </c>
      <c r="AH114">
        <v>71</v>
      </c>
      <c r="AI114">
        <v>21</v>
      </c>
      <c r="AJ114" t="s">
        <v>152</v>
      </c>
      <c r="AK114">
        <v>180</v>
      </c>
      <c r="AL114">
        <v>8</v>
      </c>
    </row>
    <row r="115" spans="1:38" x14ac:dyDescent="0.3">
      <c r="A115" t="s">
        <v>47</v>
      </c>
      <c r="B115">
        <v>2021</v>
      </c>
      <c r="C115" t="s">
        <v>413</v>
      </c>
      <c r="D115">
        <v>99</v>
      </c>
      <c r="G115">
        <v>264</v>
      </c>
      <c r="O115">
        <v>10359</v>
      </c>
      <c r="P115">
        <v>3925</v>
      </c>
      <c r="Q115">
        <v>7698</v>
      </c>
      <c r="R115">
        <v>561</v>
      </c>
      <c r="S115">
        <v>202292</v>
      </c>
      <c r="T115">
        <v>3142564</v>
      </c>
      <c r="U115">
        <v>25688</v>
      </c>
      <c r="V115">
        <v>0</v>
      </c>
      <c r="W115">
        <v>0</v>
      </c>
      <c r="X115">
        <v>0</v>
      </c>
      <c r="Y115" t="s">
        <v>152</v>
      </c>
      <c r="Z115">
        <v>999471</v>
      </c>
      <c r="AA115" t="s">
        <v>414</v>
      </c>
      <c r="AB115" t="s">
        <v>415</v>
      </c>
      <c r="AC115" t="s">
        <v>416</v>
      </c>
      <c r="AD115" t="s">
        <v>417</v>
      </c>
      <c r="AE115" t="s">
        <v>380</v>
      </c>
      <c r="AF115" t="s">
        <v>191</v>
      </c>
      <c r="AG115" t="s">
        <v>107</v>
      </c>
      <c r="AH115">
        <v>426</v>
      </c>
      <c r="AI115">
        <v>167</v>
      </c>
      <c r="AJ115" t="s">
        <v>152</v>
      </c>
      <c r="AK115">
        <v>341</v>
      </c>
      <c r="AL115">
        <v>53</v>
      </c>
    </row>
    <row r="116" spans="1:38" x14ac:dyDescent="0.3">
      <c r="A116" t="s">
        <v>48</v>
      </c>
      <c r="B116">
        <v>2021</v>
      </c>
      <c r="C116" t="s">
        <v>418</v>
      </c>
      <c r="D116">
        <v>158</v>
      </c>
      <c r="G116">
        <v>289</v>
      </c>
      <c r="O116">
        <v>10261</v>
      </c>
      <c r="P116">
        <v>12180</v>
      </c>
      <c r="Q116">
        <v>44</v>
      </c>
      <c r="R116">
        <v>192</v>
      </c>
      <c r="S116">
        <v>1563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152</v>
      </c>
      <c r="Z116">
        <v>863043</v>
      </c>
      <c r="AA116" t="s">
        <v>419</v>
      </c>
      <c r="AB116" t="s">
        <v>420</v>
      </c>
      <c r="AC116" t="s">
        <v>99</v>
      </c>
      <c r="AD116" t="s">
        <v>170</v>
      </c>
      <c r="AE116" t="s">
        <v>86</v>
      </c>
      <c r="AF116" t="s">
        <v>421</v>
      </c>
      <c r="AG116" t="s">
        <v>186</v>
      </c>
      <c r="AH116">
        <v>152</v>
      </c>
      <c r="AI116">
        <v>42</v>
      </c>
      <c r="AJ116" t="s">
        <v>152</v>
      </c>
      <c r="AK116">
        <v>237</v>
      </c>
      <c r="AL116">
        <v>2</v>
      </c>
    </row>
    <row r="117" spans="1:38" x14ac:dyDescent="0.3">
      <c r="A117" t="s">
        <v>49</v>
      </c>
      <c r="B117">
        <v>2021</v>
      </c>
      <c r="C117" t="s">
        <v>422</v>
      </c>
      <c r="D117">
        <v>42</v>
      </c>
      <c r="G117">
        <v>244</v>
      </c>
      <c r="O117">
        <v>34805</v>
      </c>
      <c r="P117">
        <v>6063</v>
      </c>
      <c r="Q117">
        <v>9979</v>
      </c>
      <c r="R117">
        <v>557</v>
      </c>
      <c r="S117">
        <v>33005</v>
      </c>
      <c r="T117">
        <v>2231264</v>
      </c>
      <c r="U117">
        <v>31579</v>
      </c>
      <c r="V117">
        <v>0</v>
      </c>
      <c r="W117">
        <v>0</v>
      </c>
      <c r="X117">
        <v>0</v>
      </c>
      <c r="Y117" t="s">
        <v>152</v>
      </c>
      <c r="Z117">
        <v>2268346</v>
      </c>
      <c r="AA117" t="s">
        <v>423</v>
      </c>
      <c r="AB117" t="s">
        <v>213</v>
      </c>
      <c r="AC117" t="s">
        <v>356</v>
      </c>
      <c r="AD117" t="s">
        <v>424</v>
      </c>
      <c r="AE117" t="s">
        <v>425</v>
      </c>
      <c r="AF117" t="s">
        <v>426</v>
      </c>
      <c r="AG117" t="s">
        <v>123</v>
      </c>
      <c r="AH117">
        <v>211</v>
      </c>
      <c r="AI117">
        <v>68</v>
      </c>
      <c r="AJ117" t="s">
        <v>152</v>
      </c>
      <c r="AK117">
        <v>655</v>
      </c>
      <c r="AL117">
        <v>43</v>
      </c>
    </row>
    <row r="118" spans="1:38" x14ac:dyDescent="0.3">
      <c r="A118" t="s">
        <v>114</v>
      </c>
      <c r="B118">
        <v>2021</v>
      </c>
      <c r="C118" t="s">
        <v>427</v>
      </c>
      <c r="D118">
        <v>55</v>
      </c>
      <c r="G118">
        <v>194</v>
      </c>
      <c r="O118">
        <v>51399</v>
      </c>
      <c r="P118">
        <v>24920</v>
      </c>
      <c r="Q118">
        <v>4794</v>
      </c>
      <c r="R118">
        <v>595</v>
      </c>
      <c r="S118">
        <v>9</v>
      </c>
      <c r="T118">
        <v>682989</v>
      </c>
      <c r="U118">
        <v>0</v>
      </c>
      <c r="V118">
        <v>0</v>
      </c>
      <c r="W118">
        <v>0</v>
      </c>
      <c r="X118">
        <v>6818</v>
      </c>
      <c r="Y118" t="s">
        <v>152</v>
      </c>
      <c r="Z118">
        <v>2913445</v>
      </c>
      <c r="AA118" t="s">
        <v>260</v>
      </c>
      <c r="AB118" t="s">
        <v>99</v>
      </c>
      <c r="AC118" t="s">
        <v>356</v>
      </c>
      <c r="AD118" t="s">
        <v>428</v>
      </c>
      <c r="AE118" t="s">
        <v>429</v>
      </c>
      <c r="AF118" t="s">
        <v>176</v>
      </c>
      <c r="AG118" t="s">
        <v>160</v>
      </c>
      <c r="AH118">
        <v>213</v>
      </c>
      <c r="AI118">
        <v>60</v>
      </c>
      <c r="AJ118" t="s">
        <v>152</v>
      </c>
      <c r="AK118">
        <v>1067</v>
      </c>
      <c r="AL118">
        <v>22</v>
      </c>
    </row>
    <row r="119" spans="1:38" x14ac:dyDescent="0.3">
      <c r="A119" t="s">
        <v>51</v>
      </c>
      <c r="B119">
        <v>2021</v>
      </c>
      <c r="C119" t="s">
        <v>430</v>
      </c>
      <c r="D119">
        <v>51</v>
      </c>
      <c r="G119">
        <v>240</v>
      </c>
      <c r="O119">
        <v>36020</v>
      </c>
      <c r="P119">
        <v>5684</v>
      </c>
      <c r="Q119">
        <v>2444</v>
      </c>
      <c r="R119">
        <v>337</v>
      </c>
      <c r="S119">
        <v>18111</v>
      </c>
      <c r="T119">
        <v>767089</v>
      </c>
      <c r="U119">
        <v>0</v>
      </c>
      <c r="V119">
        <v>0</v>
      </c>
      <c r="W119">
        <v>0</v>
      </c>
      <c r="X119">
        <v>0</v>
      </c>
      <c r="Y119" t="s">
        <v>152</v>
      </c>
      <c r="Z119">
        <v>1392419</v>
      </c>
      <c r="AA119" t="s">
        <v>431</v>
      </c>
      <c r="AB119" t="s">
        <v>432</v>
      </c>
      <c r="AC119" t="s">
        <v>356</v>
      </c>
      <c r="AD119" t="s">
        <v>433</v>
      </c>
      <c r="AE119" t="s">
        <v>186</v>
      </c>
      <c r="AF119" t="s">
        <v>434</v>
      </c>
      <c r="AG119" t="s">
        <v>415</v>
      </c>
      <c r="AH119">
        <v>309</v>
      </c>
      <c r="AI119">
        <v>90</v>
      </c>
      <c r="AJ119" t="s">
        <v>152</v>
      </c>
      <c r="AK119">
        <v>699</v>
      </c>
      <c r="AL119">
        <v>17</v>
      </c>
    </row>
    <row r="120" spans="1:38" x14ac:dyDescent="0.3">
      <c r="A120" t="s">
        <v>52</v>
      </c>
      <c r="B120">
        <v>2021</v>
      </c>
      <c r="C120" t="s">
        <v>435</v>
      </c>
      <c r="D120">
        <v>59</v>
      </c>
      <c r="G120">
        <v>261</v>
      </c>
      <c r="O120">
        <v>32804</v>
      </c>
      <c r="P120">
        <v>9175</v>
      </c>
      <c r="Q120">
        <v>144</v>
      </c>
      <c r="R120">
        <v>799</v>
      </c>
      <c r="S120">
        <v>17757</v>
      </c>
      <c r="T120">
        <v>354444</v>
      </c>
      <c r="U120">
        <v>0</v>
      </c>
      <c r="V120">
        <v>0</v>
      </c>
      <c r="W120">
        <v>0</v>
      </c>
      <c r="X120">
        <v>0</v>
      </c>
      <c r="Y120" t="s">
        <v>152</v>
      </c>
      <c r="Z120">
        <v>1351988</v>
      </c>
      <c r="AA120" t="s">
        <v>159</v>
      </c>
      <c r="AB120" t="s">
        <v>356</v>
      </c>
      <c r="AC120" t="s">
        <v>356</v>
      </c>
      <c r="AD120" t="s">
        <v>436</v>
      </c>
      <c r="AE120" t="s">
        <v>154</v>
      </c>
      <c r="AF120" t="s">
        <v>419</v>
      </c>
      <c r="AG120" t="s">
        <v>208</v>
      </c>
      <c r="AH120">
        <v>285</v>
      </c>
      <c r="AI120">
        <v>80</v>
      </c>
      <c r="AJ120" t="s">
        <v>152</v>
      </c>
      <c r="AK120">
        <v>698</v>
      </c>
      <c r="AL120">
        <v>7</v>
      </c>
    </row>
    <row r="121" spans="1:38" x14ac:dyDescent="0.3">
      <c r="A121" t="s">
        <v>53</v>
      </c>
      <c r="B121">
        <v>2021</v>
      </c>
      <c r="C121" t="s">
        <v>437</v>
      </c>
      <c r="D121">
        <v>116</v>
      </c>
      <c r="G121">
        <v>284</v>
      </c>
      <c r="O121">
        <v>9636</v>
      </c>
      <c r="P121">
        <v>799</v>
      </c>
      <c r="Q121">
        <v>13</v>
      </c>
      <c r="R121">
        <v>899</v>
      </c>
      <c r="S121">
        <v>241851</v>
      </c>
      <c r="T121">
        <v>1418503</v>
      </c>
      <c r="U121">
        <v>58820</v>
      </c>
      <c r="V121">
        <v>0</v>
      </c>
      <c r="W121">
        <v>0</v>
      </c>
      <c r="X121">
        <v>5535</v>
      </c>
      <c r="Y121" t="s">
        <v>152</v>
      </c>
      <c r="Z121">
        <v>792461</v>
      </c>
      <c r="AA121" t="s">
        <v>438</v>
      </c>
      <c r="AB121" t="s">
        <v>439</v>
      </c>
      <c r="AC121" t="s">
        <v>206</v>
      </c>
      <c r="AD121" t="s">
        <v>440</v>
      </c>
      <c r="AE121" t="s">
        <v>394</v>
      </c>
      <c r="AF121" t="s">
        <v>91</v>
      </c>
      <c r="AG121" t="s">
        <v>157</v>
      </c>
      <c r="AH121">
        <v>433</v>
      </c>
      <c r="AI121">
        <v>154</v>
      </c>
      <c r="AJ121" t="s">
        <v>152</v>
      </c>
      <c r="AK121">
        <v>325</v>
      </c>
      <c r="AL121">
        <v>26</v>
      </c>
    </row>
    <row r="122" spans="1:38" x14ac:dyDescent="0.3">
      <c r="A122" t="s">
        <v>54</v>
      </c>
      <c r="B122">
        <v>2021</v>
      </c>
      <c r="C122" t="s">
        <v>441</v>
      </c>
      <c r="D122">
        <v>74</v>
      </c>
      <c r="G122">
        <v>279</v>
      </c>
      <c r="O122">
        <v>5005</v>
      </c>
      <c r="P122">
        <v>3064</v>
      </c>
      <c r="Q122">
        <v>17</v>
      </c>
      <c r="R122">
        <v>250</v>
      </c>
      <c r="S122">
        <v>5861</v>
      </c>
      <c r="T122">
        <v>40444</v>
      </c>
      <c r="U122">
        <v>0</v>
      </c>
      <c r="V122">
        <v>0</v>
      </c>
      <c r="W122">
        <v>0</v>
      </c>
      <c r="X122">
        <v>0</v>
      </c>
      <c r="Y122" t="s">
        <v>152</v>
      </c>
      <c r="Z122">
        <v>1356050</v>
      </c>
      <c r="AA122" t="s">
        <v>442</v>
      </c>
      <c r="AB122" t="s">
        <v>376</v>
      </c>
      <c r="AC122" t="s">
        <v>416</v>
      </c>
      <c r="AD122" t="s">
        <v>443</v>
      </c>
      <c r="AE122" t="s">
        <v>96</v>
      </c>
      <c r="AF122" t="s">
        <v>100</v>
      </c>
      <c r="AG122" t="s">
        <v>393</v>
      </c>
      <c r="AH122">
        <v>49</v>
      </c>
      <c r="AI122">
        <v>15</v>
      </c>
      <c r="AJ122" t="s">
        <v>152</v>
      </c>
      <c r="AK122">
        <v>110</v>
      </c>
      <c r="AL122">
        <v>4</v>
      </c>
    </row>
    <row r="123" spans="1:38" x14ac:dyDescent="0.3">
      <c r="A123" t="s">
        <v>55</v>
      </c>
      <c r="B123">
        <v>2021</v>
      </c>
      <c r="C123" t="s">
        <v>444</v>
      </c>
      <c r="D123">
        <v>51</v>
      </c>
      <c r="G123">
        <v>242</v>
      </c>
      <c r="O123">
        <v>6771</v>
      </c>
      <c r="P123">
        <v>3883</v>
      </c>
      <c r="Q123">
        <v>834</v>
      </c>
      <c r="R123">
        <v>222</v>
      </c>
      <c r="S123">
        <v>17478</v>
      </c>
      <c r="T123">
        <v>374410</v>
      </c>
      <c r="U123">
        <v>0</v>
      </c>
      <c r="V123">
        <v>0</v>
      </c>
      <c r="W123">
        <v>0</v>
      </c>
      <c r="X123">
        <v>0</v>
      </c>
      <c r="Y123" t="s">
        <v>152</v>
      </c>
      <c r="Z123">
        <v>2159132</v>
      </c>
      <c r="AA123" t="s">
        <v>445</v>
      </c>
      <c r="AB123" t="s">
        <v>128</v>
      </c>
      <c r="AC123" t="s">
        <v>356</v>
      </c>
      <c r="AD123" t="s">
        <v>382</v>
      </c>
      <c r="AE123" t="s">
        <v>376</v>
      </c>
      <c r="AF123" t="s">
        <v>409</v>
      </c>
      <c r="AG123" t="s">
        <v>376</v>
      </c>
      <c r="AH123">
        <v>44</v>
      </c>
      <c r="AI123">
        <v>14</v>
      </c>
      <c r="AJ123" t="s">
        <v>152</v>
      </c>
      <c r="AK123">
        <v>132</v>
      </c>
      <c r="AL123">
        <v>12</v>
      </c>
    </row>
    <row r="124" spans="1:38" x14ac:dyDescent="0.3">
      <c r="A124" t="s">
        <v>56</v>
      </c>
      <c r="B124">
        <v>2021</v>
      </c>
      <c r="C124" t="s">
        <v>446</v>
      </c>
      <c r="D124">
        <v>59</v>
      </c>
      <c r="G124">
        <v>320</v>
      </c>
      <c r="O124">
        <v>40306</v>
      </c>
      <c r="P124">
        <v>713</v>
      </c>
      <c r="Q124">
        <v>5399</v>
      </c>
      <c r="R124">
        <v>801</v>
      </c>
      <c r="S124">
        <v>137432</v>
      </c>
      <c r="T124">
        <v>926919</v>
      </c>
      <c r="U124">
        <v>0</v>
      </c>
      <c r="V124">
        <v>0</v>
      </c>
      <c r="W124">
        <v>0</v>
      </c>
      <c r="X124">
        <v>0</v>
      </c>
      <c r="Y124" t="s">
        <v>152</v>
      </c>
      <c r="Z124">
        <v>1053511</v>
      </c>
      <c r="AA124" t="s">
        <v>447</v>
      </c>
      <c r="AB124" t="s">
        <v>103</v>
      </c>
      <c r="AC124" t="s">
        <v>356</v>
      </c>
      <c r="AD124" t="s">
        <v>384</v>
      </c>
      <c r="AE124" t="s">
        <v>93</v>
      </c>
      <c r="AF124" t="s">
        <v>448</v>
      </c>
      <c r="AG124" t="s">
        <v>449</v>
      </c>
      <c r="AH124">
        <v>436</v>
      </c>
      <c r="AI124">
        <v>138</v>
      </c>
      <c r="AJ124" t="s">
        <v>152</v>
      </c>
      <c r="AK124">
        <v>726</v>
      </c>
      <c r="AL124">
        <v>21</v>
      </c>
    </row>
    <row r="125" spans="1:38" x14ac:dyDescent="0.3">
      <c r="A125" t="s">
        <v>57</v>
      </c>
      <c r="B125">
        <v>2021</v>
      </c>
      <c r="C125" t="s">
        <v>450</v>
      </c>
      <c r="D125">
        <v>130</v>
      </c>
      <c r="G125">
        <v>251</v>
      </c>
      <c r="O125">
        <v>20608</v>
      </c>
      <c r="P125">
        <v>1752</v>
      </c>
      <c r="Q125">
        <v>185</v>
      </c>
      <c r="R125">
        <v>234</v>
      </c>
      <c r="S125">
        <v>12488</v>
      </c>
      <c r="T125">
        <v>720793</v>
      </c>
      <c r="U125">
        <v>0</v>
      </c>
      <c r="V125">
        <v>0</v>
      </c>
      <c r="W125">
        <v>0</v>
      </c>
      <c r="X125">
        <v>0</v>
      </c>
      <c r="Y125" t="s">
        <v>152</v>
      </c>
      <c r="Z125">
        <v>635548</v>
      </c>
      <c r="AA125" t="s">
        <v>390</v>
      </c>
      <c r="AB125" t="s">
        <v>99</v>
      </c>
      <c r="AC125" t="s">
        <v>356</v>
      </c>
      <c r="AD125" t="s">
        <v>451</v>
      </c>
      <c r="AE125" t="s">
        <v>416</v>
      </c>
      <c r="AF125" t="s">
        <v>452</v>
      </c>
      <c r="AG125" t="s">
        <v>453</v>
      </c>
      <c r="AH125">
        <v>303</v>
      </c>
      <c r="AI125">
        <v>94</v>
      </c>
      <c r="AJ125" t="s">
        <v>152</v>
      </c>
      <c r="AK125">
        <v>305</v>
      </c>
      <c r="AL125">
        <v>12</v>
      </c>
    </row>
    <row r="126" spans="1:38" x14ac:dyDescent="0.3">
      <c r="A126" t="s">
        <v>58</v>
      </c>
      <c r="B126">
        <v>2021</v>
      </c>
      <c r="C126" t="s">
        <v>454</v>
      </c>
      <c r="D126">
        <v>83</v>
      </c>
      <c r="G126">
        <v>313</v>
      </c>
      <c r="O126">
        <v>6450</v>
      </c>
      <c r="P126">
        <v>6879</v>
      </c>
      <c r="Q126">
        <v>53</v>
      </c>
      <c r="R126">
        <v>560</v>
      </c>
      <c r="S126">
        <v>6290</v>
      </c>
      <c r="T126">
        <v>392793</v>
      </c>
      <c r="U126">
        <v>0</v>
      </c>
      <c r="V126">
        <v>0</v>
      </c>
      <c r="W126">
        <v>0</v>
      </c>
      <c r="X126">
        <v>0</v>
      </c>
      <c r="Y126" t="s">
        <v>152</v>
      </c>
      <c r="Z126">
        <v>770470</v>
      </c>
      <c r="AA126" t="s">
        <v>455</v>
      </c>
      <c r="AB126" t="s">
        <v>376</v>
      </c>
      <c r="AC126" t="s">
        <v>432</v>
      </c>
      <c r="AD126" t="s">
        <v>456</v>
      </c>
      <c r="AE126" t="s">
        <v>206</v>
      </c>
      <c r="AF126" t="s">
        <v>457</v>
      </c>
      <c r="AG126" t="s">
        <v>204</v>
      </c>
      <c r="AH126">
        <v>124</v>
      </c>
      <c r="AI126">
        <v>41</v>
      </c>
      <c r="AJ126" t="s">
        <v>152</v>
      </c>
      <c r="AK126">
        <v>139</v>
      </c>
      <c r="AL126">
        <v>8</v>
      </c>
    </row>
    <row r="127" spans="1:38" x14ac:dyDescent="0.3">
      <c r="A127" t="s">
        <v>59</v>
      </c>
      <c r="B127">
        <v>2021</v>
      </c>
      <c r="C127" t="s">
        <v>458</v>
      </c>
      <c r="D127">
        <v>97</v>
      </c>
      <c r="G127">
        <v>321</v>
      </c>
      <c r="O127">
        <v>29415</v>
      </c>
      <c r="P127">
        <v>8682</v>
      </c>
      <c r="Q127">
        <v>9564</v>
      </c>
      <c r="R127">
        <v>791</v>
      </c>
      <c r="S127">
        <v>29982</v>
      </c>
      <c r="T127">
        <v>254172</v>
      </c>
      <c r="U127">
        <v>0</v>
      </c>
      <c r="V127">
        <v>0</v>
      </c>
      <c r="W127">
        <v>0</v>
      </c>
      <c r="X127">
        <v>0</v>
      </c>
      <c r="Y127" t="s">
        <v>152</v>
      </c>
      <c r="Z127">
        <v>1336688</v>
      </c>
      <c r="AA127" t="s">
        <v>459</v>
      </c>
      <c r="AB127" t="s">
        <v>209</v>
      </c>
      <c r="AC127" t="s">
        <v>159</v>
      </c>
      <c r="AD127" t="s">
        <v>460</v>
      </c>
      <c r="AE127" t="s">
        <v>160</v>
      </c>
      <c r="AF127" t="s">
        <v>169</v>
      </c>
      <c r="AG127" t="s">
        <v>461</v>
      </c>
      <c r="AH127">
        <v>249</v>
      </c>
      <c r="AI127">
        <v>76</v>
      </c>
      <c r="AJ127" t="s">
        <v>152</v>
      </c>
      <c r="AK127">
        <v>547</v>
      </c>
      <c r="AL127">
        <v>26</v>
      </c>
    </row>
    <row r="128" spans="1:38" x14ac:dyDescent="0.3">
      <c r="A128" t="s">
        <v>60</v>
      </c>
      <c r="B128">
        <v>2021</v>
      </c>
      <c r="C128" t="s">
        <v>462</v>
      </c>
      <c r="D128">
        <v>76</v>
      </c>
      <c r="G128">
        <v>238</v>
      </c>
      <c r="O128">
        <v>61557</v>
      </c>
      <c r="P128">
        <v>22557</v>
      </c>
      <c r="Q128">
        <v>3809</v>
      </c>
      <c r="R128">
        <v>1227</v>
      </c>
      <c r="S128">
        <v>63906</v>
      </c>
      <c r="T128">
        <v>938090</v>
      </c>
      <c r="U128">
        <v>0</v>
      </c>
      <c r="V128">
        <v>0</v>
      </c>
      <c r="W128">
        <v>0</v>
      </c>
      <c r="X128">
        <v>0</v>
      </c>
      <c r="Y128" t="s">
        <v>152</v>
      </c>
      <c r="Z128">
        <v>2614195</v>
      </c>
      <c r="AA128" t="s">
        <v>185</v>
      </c>
      <c r="AB128" t="s">
        <v>362</v>
      </c>
      <c r="AC128" t="s">
        <v>356</v>
      </c>
      <c r="AD128" t="s">
        <v>463</v>
      </c>
      <c r="AE128" t="s">
        <v>394</v>
      </c>
      <c r="AF128" t="s">
        <v>464</v>
      </c>
      <c r="AG128" t="s">
        <v>465</v>
      </c>
      <c r="AH128">
        <v>283</v>
      </c>
      <c r="AI128">
        <v>82</v>
      </c>
      <c r="AJ128" t="s">
        <v>152</v>
      </c>
      <c r="AK128">
        <v>1200</v>
      </c>
      <c r="AL128">
        <v>32</v>
      </c>
    </row>
    <row r="129" spans="1:38" x14ac:dyDescent="0.3">
      <c r="A129" t="s">
        <v>61</v>
      </c>
      <c r="B129">
        <v>2021</v>
      </c>
      <c r="C129" t="s">
        <v>466</v>
      </c>
      <c r="D129">
        <v>31</v>
      </c>
      <c r="G129">
        <v>303</v>
      </c>
      <c r="O129">
        <v>21054</v>
      </c>
      <c r="P129">
        <v>5024</v>
      </c>
      <c r="Q129">
        <v>2695</v>
      </c>
      <c r="R129">
        <v>347</v>
      </c>
      <c r="S129">
        <v>4024</v>
      </c>
      <c r="T129">
        <v>47284</v>
      </c>
      <c r="U129">
        <v>0</v>
      </c>
      <c r="V129">
        <v>0</v>
      </c>
      <c r="W129">
        <v>0</v>
      </c>
      <c r="X129">
        <v>0</v>
      </c>
      <c r="Y129" t="s">
        <v>152</v>
      </c>
      <c r="Z129">
        <v>1045689</v>
      </c>
      <c r="AA129" t="s">
        <v>175</v>
      </c>
      <c r="AB129" t="s">
        <v>194</v>
      </c>
      <c r="AC129" t="s">
        <v>356</v>
      </c>
      <c r="AD129" t="s">
        <v>467</v>
      </c>
      <c r="AE129" t="s">
        <v>412</v>
      </c>
      <c r="AF129" t="s">
        <v>456</v>
      </c>
      <c r="AG129" t="s">
        <v>374</v>
      </c>
      <c r="AH129">
        <v>222</v>
      </c>
      <c r="AI129">
        <v>63</v>
      </c>
      <c r="AJ129" t="s">
        <v>152</v>
      </c>
      <c r="AK129">
        <v>448</v>
      </c>
      <c r="AL129">
        <v>8</v>
      </c>
    </row>
    <row r="130" spans="1:38" x14ac:dyDescent="0.3">
      <c r="A130" t="s">
        <v>62</v>
      </c>
      <c r="B130">
        <v>2021</v>
      </c>
      <c r="C130" t="s">
        <v>468</v>
      </c>
      <c r="D130">
        <v>53</v>
      </c>
      <c r="G130">
        <v>237</v>
      </c>
      <c r="O130">
        <v>42484</v>
      </c>
      <c r="P130">
        <v>8647</v>
      </c>
      <c r="Q130">
        <v>3370</v>
      </c>
      <c r="R130">
        <v>806</v>
      </c>
      <c r="S130">
        <v>11338</v>
      </c>
      <c r="T130">
        <v>298215</v>
      </c>
      <c r="U130">
        <v>0</v>
      </c>
      <c r="V130">
        <v>0</v>
      </c>
      <c r="W130">
        <v>0</v>
      </c>
      <c r="X130">
        <v>0</v>
      </c>
      <c r="Y130" t="s">
        <v>152</v>
      </c>
      <c r="Z130">
        <v>1553807</v>
      </c>
      <c r="AA130" t="s">
        <v>469</v>
      </c>
      <c r="AB130" t="s">
        <v>115</v>
      </c>
      <c r="AC130" t="s">
        <v>356</v>
      </c>
      <c r="AD130" t="s">
        <v>470</v>
      </c>
      <c r="AE130" t="s">
        <v>181</v>
      </c>
      <c r="AF130" t="s">
        <v>471</v>
      </c>
      <c r="AG130" t="s">
        <v>472</v>
      </c>
      <c r="AH130">
        <v>312</v>
      </c>
      <c r="AI130">
        <v>86</v>
      </c>
      <c r="AJ130" t="s">
        <v>152</v>
      </c>
      <c r="AK130">
        <v>872</v>
      </c>
      <c r="AL130">
        <v>11</v>
      </c>
    </row>
    <row r="132" spans="1:38" x14ac:dyDescent="0.3">
      <c r="A132" s="2" t="s">
        <v>22</v>
      </c>
      <c r="B132" s="3">
        <v>2022</v>
      </c>
      <c r="C132" s="3"/>
      <c r="D132" s="3">
        <v>41</v>
      </c>
      <c r="E132" s="3"/>
      <c r="F132" s="3"/>
      <c r="G132" s="3">
        <v>298</v>
      </c>
      <c r="H132" s="3"/>
      <c r="I132" s="3"/>
      <c r="J132" s="3"/>
      <c r="K132" s="3"/>
      <c r="L132" s="3"/>
      <c r="M132" s="3"/>
      <c r="N132" s="3"/>
      <c r="O132" s="3">
        <v>13378</v>
      </c>
      <c r="P132" s="3">
        <v>4461</v>
      </c>
      <c r="Q132" s="3">
        <v>175</v>
      </c>
      <c r="R132" s="3" t="s">
        <v>152</v>
      </c>
      <c r="S132" s="3">
        <v>38</v>
      </c>
      <c r="T132" s="3">
        <v>539668</v>
      </c>
      <c r="U132" s="3">
        <v>0</v>
      </c>
      <c r="V132" s="3">
        <v>0</v>
      </c>
      <c r="W132" s="3">
        <v>0</v>
      </c>
      <c r="X132" s="3">
        <v>0</v>
      </c>
      <c r="Y132" s="3" t="s">
        <v>152</v>
      </c>
      <c r="Z132" s="3">
        <v>1480204</v>
      </c>
      <c r="AA132" s="3" t="s">
        <v>473</v>
      </c>
      <c r="AB132" s="3" t="s">
        <v>362</v>
      </c>
      <c r="AC132" s="3" t="s">
        <v>356</v>
      </c>
      <c r="AD132" s="3" t="s">
        <v>415</v>
      </c>
      <c r="AE132" s="3" t="s">
        <v>89</v>
      </c>
      <c r="AF132" s="3" t="s">
        <v>116</v>
      </c>
      <c r="AG132" s="3" t="s">
        <v>167</v>
      </c>
      <c r="AH132" s="3">
        <v>108</v>
      </c>
      <c r="AI132" s="3">
        <v>32</v>
      </c>
      <c r="AJ132" s="3" t="s">
        <v>152</v>
      </c>
      <c r="AK132" s="3">
        <v>265</v>
      </c>
      <c r="AL132" s="3">
        <v>17</v>
      </c>
    </row>
    <row r="133" spans="1:38" x14ac:dyDescent="0.3">
      <c r="A133" s="4" t="s">
        <v>24</v>
      </c>
      <c r="B133" s="5">
        <v>2022</v>
      </c>
      <c r="C133" s="5"/>
      <c r="D133" s="5">
        <v>114</v>
      </c>
      <c r="E133" s="5"/>
      <c r="F133" s="5"/>
      <c r="G133" s="5">
        <v>320</v>
      </c>
      <c r="H133" s="5"/>
      <c r="I133" s="5"/>
      <c r="J133" s="5"/>
      <c r="K133" s="5"/>
      <c r="L133" s="5"/>
      <c r="M133" s="5"/>
      <c r="N133" s="5"/>
      <c r="O133" s="5">
        <v>14565</v>
      </c>
      <c r="P133" s="5">
        <v>6846</v>
      </c>
      <c r="Q133" s="5">
        <v>5179</v>
      </c>
      <c r="R133" s="5" t="s">
        <v>152</v>
      </c>
      <c r="S133" s="5">
        <v>5195</v>
      </c>
      <c r="T133" s="5">
        <v>518273</v>
      </c>
      <c r="U133" s="5">
        <v>0</v>
      </c>
      <c r="V133" s="5">
        <v>0</v>
      </c>
      <c r="W133" s="5">
        <v>0</v>
      </c>
      <c r="X133" s="5">
        <v>0</v>
      </c>
      <c r="Y133" s="5" t="s">
        <v>152</v>
      </c>
      <c r="Z133" s="5">
        <v>1193656</v>
      </c>
      <c r="AA133" s="5" t="s">
        <v>474</v>
      </c>
      <c r="AB133" s="5" t="s">
        <v>425</v>
      </c>
      <c r="AC133" s="5" t="s">
        <v>366</v>
      </c>
      <c r="AD133" s="5" t="s">
        <v>475</v>
      </c>
      <c r="AE133" s="5" t="s">
        <v>189</v>
      </c>
      <c r="AF133" s="5" t="s">
        <v>89</v>
      </c>
      <c r="AG133" s="5" t="s">
        <v>172</v>
      </c>
      <c r="AH133" s="5">
        <v>145</v>
      </c>
      <c r="AI133" s="5">
        <v>43</v>
      </c>
      <c r="AJ133" s="5" t="s">
        <v>152</v>
      </c>
      <c r="AK133" s="5">
        <v>287</v>
      </c>
      <c r="AL133" s="5">
        <v>17</v>
      </c>
    </row>
    <row r="134" spans="1:38" x14ac:dyDescent="0.3">
      <c r="A134" s="2" t="s">
        <v>26</v>
      </c>
      <c r="B134" s="3">
        <v>2022</v>
      </c>
      <c r="C134" s="3"/>
      <c r="D134" s="3">
        <v>76</v>
      </c>
      <c r="E134" s="3"/>
      <c r="F134" s="3"/>
      <c r="G134" s="3">
        <v>299</v>
      </c>
      <c r="H134" s="3"/>
      <c r="I134" s="3"/>
      <c r="J134" s="3"/>
      <c r="K134" s="3"/>
      <c r="L134" s="3"/>
      <c r="M134" s="3"/>
      <c r="N134" s="3"/>
      <c r="O134" s="3">
        <v>48564</v>
      </c>
      <c r="P134" s="3">
        <v>2665</v>
      </c>
      <c r="Q134" s="3">
        <v>8235</v>
      </c>
      <c r="R134" s="3" t="s">
        <v>152</v>
      </c>
      <c r="S134" s="3">
        <v>214298</v>
      </c>
      <c r="T134" s="3">
        <v>325747</v>
      </c>
      <c r="U134" s="3">
        <v>0</v>
      </c>
      <c r="V134" s="3">
        <v>73013</v>
      </c>
      <c r="W134" s="3">
        <v>0</v>
      </c>
      <c r="X134" s="3">
        <v>19617</v>
      </c>
      <c r="Y134" s="3" t="s">
        <v>152</v>
      </c>
      <c r="Z134" s="3">
        <v>1753453</v>
      </c>
      <c r="AA134" s="3" t="s">
        <v>476</v>
      </c>
      <c r="AB134" s="3" t="s">
        <v>366</v>
      </c>
      <c r="AC134" s="3" t="s">
        <v>356</v>
      </c>
      <c r="AD134" s="3" t="s">
        <v>477</v>
      </c>
      <c r="AE134" s="3" t="s">
        <v>86</v>
      </c>
      <c r="AF134" s="3" t="s">
        <v>478</v>
      </c>
      <c r="AG134" s="3" t="s">
        <v>180</v>
      </c>
      <c r="AH134" s="3">
        <v>363</v>
      </c>
      <c r="AI134" s="3">
        <v>114</v>
      </c>
      <c r="AJ134" s="3" t="s">
        <v>152</v>
      </c>
      <c r="AK134" s="3">
        <v>1103</v>
      </c>
      <c r="AL134" s="3">
        <v>22</v>
      </c>
    </row>
    <row r="135" spans="1:38" x14ac:dyDescent="0.3">
      <c r="A135" s="4" t="s">
        <v>28</v>
      </c>
      <c r="B135" s="5">
        <v>2022</v>
      </c>
      <c r="C135" s="5"/>
      <c r="D135" s="5">
        <v>41</v>
      </c>
      <c r="E135" s="5"/>
      <c r="F135" s="5"/>
      <c r="G135" s="5">
        <v>253</v>
      </c>
      <c r="H135" s="5"/>
      <c r="I135" s="5"/>
      <c r="J135" s="5"/>
      <c r="K135" s="5"/>
      <c r="L135" s="5"/>
      <c r="M135" s="5"/>
      <c r="N135" s="5"/>
      <c r="O135" s="5">
        <v>10359</v>
      </c>
      <c r="P135" s="5">
        <v>4141</v>
      </c>
      <c r="Q135" s="5">
        <v>2634</v>
      </c>
      <c r="R135" s="5" t="s">
        <v>152</v>
      </c>
      <c r="S135" s="5">
        <v>14908</v>
      </c>
      <c r="T135" s="5">
        <v>1219665</v>
      </c>
      <c r="U135" s="5">
        <v>0</v>
      </c>
      <c r="V135" s="5">
        <v>19688</v>
      </c>
      <c r="W135" s="5">
        <v>0</v>
      </c>
      <c r="X135" s="5">
        <v>0</v>
      </c>
      <c r="Y135" s="5" t="s">
        <v>152</v>
      </c>
      <c r="Z135" s="5">
        <v>1695970</v>
      </c>
      <c r="AA135" s="5" t="s">
        <v>479</v>
      </c>
      <c r="AB135" s="5" t="s">
        <v>95</v>
      </c>
      <c r="AC135" s="5" t="s">
        <v>356</v>
      </c>
      <c r="AD135" s="5" t="s">
        <v>204</v>
      </c>
      <c r="AE135" s="5" t="s">
        <v>398</v>
      </c>
      <c r="AF135" s="5" t="s">
        <v>120</v>
      </c>
      <c r="AG135" s="5" t="s">
        <v>194</v>
      </c>
      <c r="AH135" s="5">
        <v>97</v>
      </c>
      <c r="AI135" s="5">
        <v>30</v>
      </c>
      <c r="AJ135" s="5" t="s">
        <v>152</v>
      </c>
      <c r="AK135" s="5">
        <v>221</v>
      </c>
      <c r="AL135" s="5">
        <v>21</v>
      </c>
    </row>
    <row r="136" spans="1:38" x14ac:dyDescent="0.3">
      <c r="A136" s="2" t="s">
        <v>29</v>
      </c>
      <c r="B136" s="3">
        <v>2022</v>
      </c>
      <c r="C136" s="3"/>
      <c r="D136" s="3">
        <v>58</v>
      </c>
      <c r="E136" s="3"/>
      <c r="F136" s="3"/>
      <c r="G136" s="3">
        <v>352</v>
      </c>
      <c r="H136" s="3"/>
      <c r="I136" s="3"/>
      <c r="J136" s="3"/>
      <c r="K136" s="3"/>
      <c r="L136" s="3"/>
      <c r="M136" s="3"/>
      <c r="N136" s="3"/>
      <c r="O136" s="3">
        <v>44785</v>
      </c>
      <c r="P136" s="3">
        <v>3809</v>
      </c>
      <c r="Q136" s="3">
        <v>4192</v>
      </c>
      <c r="R136" s="3" t="s">
        <v>152</v>
      </c>
      <c r="S136" s="3">
        <v>81305</v>
      </c>
      <c r="T136" s="3">
        <v>184383</v>
      </c>
      <c r="U136" s="3">
        <v>0</v>
      </c>
      <c r="V136" s="3">
        <v>0</v>
      </c>
      <c r="W136" s="3">
        <v>50</v>
      </c>
      <c r="X136" s="3">
        <v>6250</v>
      </c>
      <c r="Y136" s="3" t="s">
        <v>152</v>
      </c>
      <c r="Z136" s="3">
        <v>1909637</v>
      </c>
      <c r="AA136" s="3" t="s">
        <v>390</v>
      </c>
      <c r="AB136" s="3" t="s">
        <v>110</v>
      </c>
      <c r="AC136" s="3" t="s">
        <v>356</v>
      </c>
      <c r="AD136" s="3" t="s">
        <v>480</v>
      </c>
      <c r="AE136" s="3" t="s">
        <v>380</v>
      </c>
      <c r="AF136" s="3" t="s">
        <v>481</v>
      </c>
      <c r="AG136" s="3" t="s">
        <v>482</v>
      </c>
      <c r="AH136" s="3">
        <v>259</v>
      </c>
      <c r="AI136" s="3">
        <v>76</v>
      </c>
      <c r="AJ136" s="3" t="s">
        <v>152</v>
      </c>
      <c r="AK136" s="3">
        <v>954</v>
      </c>
      <c r="AL136" s="3">
        <v>13</v>
      </c>
    </row>
    <row r="137" spans="1:38" x14ac:dyDescent="0.3">
      <c r="A137" s="4" t="s">
        <v>30</v>
      </c>
      <c r="B137" s="5">
        <v>2022</v>
      </c>
      <c r="C137" s="5"/>
      <c r="D137" s="5">
        <v>74</v>
      </c>
      <c r="E137" s="5"/>
      <c r="F137" s="5"/>
      <c r="G137" s="5">
        <v>356</v>
      </c>
      <c r="H137" s="5"/>
      <c r="I137" s="5"/>
      <c r="J137" s="5"/>
      <c r="K137" s="5"/>
      <c r="L137" s="5"/>
      <c r="M137" s="5"/>
      <c r="N137" s="5"/>
      <c r="O137" s="5">
        <v>43629</v>
      </c>
      <c r="P137" s="5">
        <v>2249</v>
      </c>
      <c r="Q137" s="5">
        <v>4613</v>
      </c>
      <c r="R137" s="5" t="s">
        <v>152</v>
      </c>
      <c r="S137" s="5">
        <v>64437</v>
      </c>
      <c r="T137" s="5">
        <v>989429</v>
      </c>
      <c r="U137" s="5">
        <v>0</v>
      </c>
      <c r="V137" s="5">
        <v>49792</v>
      </c>
      <c r="W137" s="5">
        <v>0</v>
      </c>
      <c r="X137" s="5">
        <v>0</v>
      </c>
      <c r="Y137" s="5" t="s">
        <v>152</v>
      </c>
      <c r="Z137" s="5">
        <v>1140393</v>
      </c>
      <c r="AA137" s="5" t="s">
        <v>108</v>
      </c>
      <c r="AB137" s="5" t="s">
        <v>128</v>
      </c>
      <c r="AC137" s="5" t="s">
        <v>356</v>
      </c>
      <c r="AD137" s="5" t="s">
        <v>483</v>
      </c>
      <c r="AE137" s="5" t="s">
        <v>425</v>
      </c>
      <c r="AF137" s="5" t="s">
        <v>185</v>
      </c>
      <c r="AG137" s="5" t="s">
        <v>448</v>
      </c>
      <c r="AH137" s="5">
        <v>363</v>
      </c>
      <c r="AI137" s="5">
        <v>112</v>
      </c>
      <c r="AJ137" s="5" t="s">
        <v>152</v>
      </c>
      <c r="AK137" s="5">
        <v>688</v>
      </c>
      <c r="AL137" s="5">
        <v>25</v>
      </c>
    </row>
    <row r="138" spans="1:38" x14ac:dyDescent="0.3">
      <c r="A138" s="2" t="s">
        <v>32</v>
      </c>
      <c r="B138" s="3">
        <v>2022</v>
      </c>
      <c r="C138" s="3"/>
      <c r="D138" s="3">
        <v>67</v>
      </c>
      <c r="E138" s="3"/>
      <c r="F138" s="3"/>
      <c r="G138" s="3">
        <v>284</v>
      </c>
      <c r="H138" s="3"/>
      <c r="I138" s="3"/>
      <c r="J138" s="3"/>
      <c r="K138" s="3"/>
      <c r="L138" s="3"/>
      <c r="M138" s="3"/>
      <c r="N138" s="3"/>
      <c r="O138" s="3">
        <v>70819</v>
      </c>
      <c r="P138" s="3">
        <v>7043</v>
      </c>
      <c r="Q138" s="3">
        <v>4468</v>
      </c>
      <c r="R138" s="3" t="s">
        <v>152</v>
      </c>
      <c r="S138" s="3">
        <v>19472</v>
      </c>
      <c r="T138" s="3">
        <v>188960</v>
      </c>
      <c r="U138" s="3">
        <v>0</v>
      </c>
      <c r="V138" s="3">
        <v>0</v>
      </c>
      <c r="W138" s="3">
        <v>0</v>
      </c>
      <c r="X138" s="3">
        <v>0</v>
      </c>
      <c r="Y138" s="3" t="s">
        <v>152</v>
      </c>
      <c r="Z138" s="3">
        <v>2503807</v>
      </c>
      <c r="AA138" s="3" t="s">
        <v>389</v>
      </c>
      <c r="AB138" s="3" t="s">
        <v>103</v>
      </c>
      <c r="AC138" s="3" t="s">
        <v>356</v>
      </c>
      <c r="AD138" s="3" t="s">
        <v>381</v>
      </c>
      <c r="AE138" s="3" t="s">
        <v>210</v>
      </c>
      <c r="AF138" s="3" t="s">
        <v>127</v>
      </c>
      <c r="AG138" s="3" t="s">
        <v>101</v>
      </c>
      <c r="AH138" s="3">
        <v>267</v>
      </c>
      <c r="AI138" s="3">
        <v>76</v>
      </c>
      <c r="AJ138" s="3" t="s">
        <v>152</v>
      </c>
      <c r="AK138" s="3">
        <v>1302</v>
      </c>
      <c r="AL138" s="3">
        <v>16</v>
      </c>
    </row>
    <row r="139" spans="1:38" x14ac:dyDescent="0.3">
      <c r="A139" s="4" t="s">
        <v>34</v>
      </c>
      <c r="B139" s="5">
        <v>2022</v>
      </c>
      <c r="C139" s="5"/>
      <c r="D139" s="5">
        <v>47</v>
      </c>
      <c r="E139" s="5"/>
      <c r="F139" s="5"/>
      <c r="G139" s="5">
        <v>325</v>
      </c>
      <c r="H139" s="5"/>
      <c r="I139" s="5"/>
      <c r="J139" s="5"/>
      <c r="K139" s="5"/>
      <c r="L139" s="5"/>
      <c r="M139" s="5"/>
      <c r="N139" s="5"/>
      <c r="O139" s="5">
        <v>32063</v>
      </c>
      <c r="P139" s="5">
        <v>9085</v>
      </c>
      <c r="Q139" s="5">
        <v>3748</v>
      </c>
      <c r="R139" s="5" t="s">
        <v>152</v>
      </c>
      <c r="S139" s="5">
        <v>30375</v>
      </c>
      <c r="T139" s="5">
        <v>1431387</v>
      </c>
      <c r="U139" s="5">
        <v>0</v>
      </c>
      <c r="V139" s="5">
        <v>0</v>
      </c>
      <c r="W139" s="5">
        <v>0</v>
      </c>
      <c r="X139" s="5">
        <v>0</v>
      </c>
      <c r="Y139" s="5" t="s">
        <v>152</v>
      </c>
      <c r="Z139" s="5">
        <v>1369268</v>
      </c>
      <c r="AA139" s="5" t="s">
        <v>123</v>
      </c>
      <c r="AB139" s="5" t="s">
        <v>355</v>
      </c>
      <c r="AC139" s="5" t="s">
        <v>356</v>
      </c>
      <c r="AD139" s="5" t="s">
        <v>484</v>
      </c>
      <c r="AE139" s="5" t="s">
        <v>196</v>
      </c>
      <c r="AF139" s="5" t="s">
        <v>357</v>
      </c>
      <c r="AG139" s="5" t="s">
        <v>191</v>
      </c>
      <c r="AH139" s="5">
        <v>281</v>
      </c>
      <c r="AI139" s="5">
        <v>87</v>
      </c>
      <c r="AJ139" s="5" t="s">
        <v>152</v>
      </c>
      <c r="AK139" s="5">
        <v>637</v>
      </c>
      <c r="AL139" s="5">
        <v>30</v>
      </c>
    </row>
    <row r="140" spans="1:38" x14ac:dyDescent="0.3">
      <c r="A140" s="2" t="s">
        <v>35</v>
      </c>
      <c r="B140" s="3">
        <v>2022</v>
      </c>
      <c r="C140" s="3"/>
      <c r="D140" s="3">
        <v>63</v>
      </c>
      <c r="E140" s="3"/>
      <c r="F140" s="3"/>
      <c r="G140" s="3">
        <v>340</v>
      </c>
      <c r="H140" s="3"/>
      <c r="I140" s="3"/>
      <c r="J140" s="3"/>
      <c r="K140" s="3"/>
      <c r="L140" s="3"/>
      <c r="M140" s="3"/>
      <c r="N140" s="3"/>
      <c r="O140" s="3">
        <v>39784</v>
      </c>
      <c r="P140" s="3">
        <v>3634</v>
      </c>
      <c r="Q140" s="3">
        <v>5060</v>
      </c>
      <c r="R140" s="3" t="s">
        <v>152</v>
      </c>
      <c r="S140" s="3">
        <v>103031</v>
      </c>
      <c r="T140" s="3">
        <v>130329</v>
      </c>
      <c r="U140" s="3">
        <v>0</v>
      </c>
      <c r="V140" s="3">
        <v>0</v>
      </c>
      <c r="W140" s="3">
        <v>0</v>
      </c>
      <c r="X140" s="3">
        <v>180</v>
      </c>
      <c r="Y140" s="3" t="s">
        <v>152</v>
      </c>
      <c r="Z140" s="3">
        <v>1178575</v>
      </c>
      <c r="AA140" s="3" t="s">
        <v>376</v>
      </c>
      <c r="AB140" s="3" t="s">
        <v>202</v>
      </c>
      <c r="AC140" s="3" t="s">
        <v>362</v>
      </c>
      <c r="AD140" s="3" t="s">
        <v>485</v>
      </c>
      <c r="AE140" s="3" t="s">
        <v>104</v>
      </c>
      <c r="AF140" s="3" t="s">
        <v>486</v>
      </c>
      <c r="AG140" s="3" t="s">
        <v>401</v>
      </c>
      <c r="AH140" s="3">
        <v>358</v>
      </c>
      <c r="AI140" s="3">
        <v>108</v>
      </c>
      <c r="AJ140" s="3" t="s">
        <v>152</v>
      </c>
      <c r="AK140" s="3">
        <v>781</v>
      </c>
      <c r="AL140" s="3">
        <v>15</v>
      </c>
    </row>
    <row r="141" spans="1:38" x14ac:dyDescent="0.3">
      <c r="A141" s="4" t="s">
        <v>36</v>
      </c>
      <c r="B141" s="5">
        <v>2022</v>
      </c>
      <c r="C141" s="5"/>
      <c r="D141" s="5">
        <v>85</v>
      </c>
      <c r="E141" s="5"/>
      <c r="F141" s="5"/>
      <c r="G141" s="5">
        <v>290</v>
      </c>
      <c r="H141" s="5"/>
      <c r="I141" s="5"/>
      <c r="J141" s="5"/>
      <c r="K141" s="5"/>
      <c r="L141" s="5"/>
      <c r="M141" s="5"/>
      <c r="N141" s="5"/>
      <c r="O141" s="5">
        <v>7824</v>
      </c>
      <c r="P141" s="5">
        <v>3966</v>
      </c>
      <c r="Q141" s="5">
        <v>5565</v>
      </c>
      <c r="R141" s="5" t="s">
        <v>152</v>
      </c>
      <c r="S141" s="5">
        <v>12</v>
      </c>
      <c r="T141" s="5">
        <v>81570</v>
      </c>
      <c r="U141" s="5">
        <v>0</v>
      </c>
      <c r="V141" s="5">
        <v>0</v>
      </c>
      <c r="W141" s="5">
        <v>0</v>
      </c>
      <c r="X141" s="5">
        <v>0</v>
      </c>
      <c r="Y141" s="5" t="s">
        <v>152</v>
      </c>
      <c r="Z141" s="5">
        <v>1657191</v>
      </c>
      <c r="AA141" s="5" t="s">
        <v>487</v>
      </c>
      <c r="AB141" s="5" t="s">
        <v>488</v>
      </c>
      <c r="AC141" s="5" t="s">
        <v>366</v>
      </c>
      <c r="AD141" s="5" t="s">
        <v>167</v>
      </c>
      <c r="AE141" s="5" t="s">
        <v>412</v>
      </c>
      <c r="AF141" s="5" t="s">
        <v>489</v>
      </c>
      <c r="AG141" s="5" t="s">
        <v>389</v>
      </c>
      <c r="AH141" s="5">
        <v>60</v>
      </c>
      <c r="AI141" s="5">
        <v>18</v>
      </c>
      <c r="AJ141" s="5" t="s">
        <v>152</v>
      </c>
      <c r="AK141" s="5">
        <v>162</v>
      </c>
      <c r="AL141" s="5">
        <v>11</v>
      </c>
    </row>
    <row r="142" spans="1:38" x14ac:dyDescent="0.3">
      <c r="A142" s="2" t="s">
        <v>38</v>
      </c>
      <c r="B142" s="3">
        <v>2022</v>
      </c>
      <c r="C142" s="3"/>
      <c r="D142" s="3">
        <v>48</v>
      </c>
      <c r="E142" s="3"/>
      <c r="F142" s="3"/>
      <c r="G142" s="3">
        <v>214</v>
      </c>
      <c r="H142" s="3"/>
      <c r="I142" s="3"/>
      <c r="J142" s="3"/>
      <c r="K142" s="3"/>
      <c r="L142" s="3"/>
      <c r="M142" s="3"/>
      <c r="N142" s="3"/>
      <c r="O142" s="3">
        <v>35182</v>
      </c>
      <c r="P142" s="3">
        <v>27614</v>
      </c>
      <c r="Q142" s="3">
        <v>1352</v>
      </c>
      <c r="R142" s="3" t="s">
        <v>152</v>
      </c>
      <c r="S142" s="3">
        <v>164</v>
      </c>
      <c r="T142" s="3">
        <v>675084</v>
      </c>
      <c r="U142" s="3">
        <v>0</v>
      </c>
      <c r="V142" s="3">
        <v>0</v>
      </c>
      <c r="W142" s="3">
        <v>0</v>
      </c>
      <c r="X142" s="3">
        <v>0</v>
      </c>
      <c r="Y142" s="3" t="s">
        <v>152</v>
      </c>
      <c r="Z142" s="3">
        <v>3525761</v>
      </c>
      <c r="AA142" s="3" t="s">
        <v>490</v>
      </c>
      <c r="AB142" s="3" t="s">
        <v>110</v>
      </c>
      <c r="AC142" s="3" t="s">
        <v>432</v>
      </c>
      <c r="AD142" s="3" t="s">
        <v>270</v>
      </c>
      <c r="AE142" s="3" t="s">
        <v>394</v>
      </c>
      <c r="AF142" s="3" t="s">
        <v>491</v>
      </c>
      <c r="AG142" s="3" t="s">
        <v>111</v>
      </c>
      <c r="AH142" s="3">
        <v>118</v>
      </c>
      <c r="AI142" s="3">
        <v>34</v>
      </c>
      <c r="AJ142" s="3" t="s">
        <v>152</v>
      </c>
      <c r="AK142" s="3">
        <v>765</v>
      </c>
      <c r="AL142" s="3">
        <v>14</v>
      </c>
    </row>
    <row r="143" spans="1:38" x14ac:dyDescent="0.3">
      <c r="A143" s="4" t="s">
        <v>40</v>
      </c>
      <c r="B143" s="5">
        <v>2022</v>
      </c>
      <c r="C143" s="5"/>
      <c r="D143" s="5">
        <v>72</v>
      </c>
      <c r="E143" s="5"/>
      <c r="F143" s="5"/>
      <c r="G143" s="5">
        <v>307</v>
      </c>
      <c r="H143" s="5"/>
      <c r="I143" s="5"/>
      <c r="J143" s="5"/>
      <c r="K143" s="5"/>
      <c r="L143" s="5"/>
      <c r="M143" s="5"/>
      <c r="N143" s="5"/>
      <c r="O143" s="5">
        <v>40294</v>
      </c>
      <c r="P143" s="5">
        <v>2163</v>
      </c>
      <c r="Q143" s="5">
        <v>12124</v>
      </c>
      <c r="R143" s="5" t="s">
        <v>152</v>
      </c>
      <c r="S143" s="5">
        <v>192606</v>
      </c>
      <c r="T143" s="5">
        <v>1680045</v>
      </c>
      <c r="U143" s="5">
        <v>0</v>
      </c>
      <c r="V143" s="5">
        <v>14971</v>
      </c>
      <c r="W143" s="5">
        <v>0</v>
      </c>
      <c r="X143" s="5">
        <v>33419</v>
      </c>
      <c r="Y143" s="5" t="s">
        <v>152</v>
      </c>
      <c r="Z143" s="5">
        <v>1302102</v>
      </c>
      <c r="AA143" s="5" t="s">
        <v>492</v>
      </c>
      <c r="AB143" s="5" t="s">
        <v>362</v>
      </c>
      <c r="AC143" s="5" t="s">
        <v>356</v>
      </c>
      <c r="AD143" s="5" t="s">
        <v>493</v>
      </c>
      <c r="AE143" s="5" t="s">
        <v>110</v>
      </c>
      <c r="AF143" s="5" t="s">
        <v>494</v>
      </c>
      <c r="AG143" s="5" t="s">
        <v>495</v>
      </c>
      <c r="AH143" s="5">
        <v>442</v>
      </c>
      <c r="AI143" s="5">
        <v>147</v>
      </c>
      <c r="AJ143" s="5" t="s">
        <v>152</v>
      </c>
      <c r="AK143" s="5">
        <v>851</v>
      </c>
      <c r="AL143" s="5">
        <v>35</v>
      </c>
    </row>
    <row r="144" spans="1:38" x14ac:dyDescent="0.3">
      <c r="A144" s="2" t="s">
        <v>41</v>
      </c>
      <c r="B144" s="3">
        <v>2022</v>
      </c>
      <c r="C144" s="3"/>
      <c r="D144" s="3">
        <v>59</v>
      </c>
      <c r="E144" s="3"/>
      <c r="F144" s="3"/>
      <c r="G144" s="3">
        <v>290</v>
      </c>
      <c r="H144" s="3"/>
      <c r="I144" s="3"/>
      <c r="J144" s="3"/>
      <c r="K144" s="3"/>
      <c r="L144" s="3"/>
      <c r="M144" s="3"/>
      <c r="N144" s="3"/>
      <c r="O144" s="3">
        <v>20778</v>
      </c>
      <c r="P144" s="3">
        <v>6346</v>
      </c>
      <c r="Q144" s="3">
        <v>6161</v>
      </c>
      <c r="R144" s="3" t="s">
        <v>152</v>
      </c>
      <c r="S144" s="3">
        <v>11</v>
      </c>
      <c r="T144" s="3">
        <v>779950</v>
      </c>
      <c r="U144" s="3">
        <v>0</v>
      </c>
      <c r="V144" s="3">
        <v>0</v>
      </c>
      <c r="W144" s="3">
        <v>0</v>
      </c>
      <c r="X144" s="3">
        <v>0</v>
      </c>
      <c r="Y144" s="3" t="s">
        <v>152</v>
      </c>
      <c r="Z144" s="3">
        <v>2736131</v>
      </c>
      <c r="AA144" s="3" t="s">
        <v>496</v>
      </c>
      <c r="AB144" s="3" t="s">
        <v>378</v>
      </c>
      <c r="AC144" s="3" t="s">
        <v>93</v>
      </c>
      <c r="AD144" s="3" t="s">
        <v>193</v>
      </c>
      <c r="AE144" s="3" t="s">
        <v>110</v>
      </c>
      <c r="AF144" s="3" t="s">
        <v>405</v>
      </c>
      <c r="AG144" s="3" t="s">
        <v>164</v>
      </c>
      <c r="AH144" s="3">
        <v>97</v>
      </c>
      <c r="AI144" s="3">
        <v>28</v>
      </c>
      <c r="AJ144" s="3" t="s">
        <v>152</v>
      </c>
      <c r="AK144" s="3">
        <v>446</v>
      </c>
      <c r="AL144" s="3">
        <v>15</v>
      </c>
    </row>
    <row r="145" spans="1:38" x14ac:dyDescent="0.3">
      <c r="A145" s="4" t="s">
        <v>43</v>
      </c>
      <c r="B145" s="5">
        <v>2022</v>
      </c>
      <c r="C145" s="5"/>
      <c r="D145" s="5">
        <v>96</v>
      </c>
      <c r="E145" s="5"/>
      <c r="F145" s="5"/>
      <c r="G145" s="5">
        <v>295</v>
      </c>
      <c r="H145" s="5"/>
      <c r="I145" s="5"/>
      <c r="J145" s="5"/>
      <c r="K145" s="5"/>
      <c r="L145" s="5"/>
      <c r="M145" s="5"/>
      <c r="N145" s="5"/>
      <c r="O145" s="5">
        <v>11020</v>
      </c>
      <c r="P145" s="5">
        <v>1826</v>
      </c>
      <c r="Q145" s="5">
        <v>952</v>
      </c>
      <c r="R145" s="5" t="s">
        <v>152</v>
      </c>
      <c r="S145" s="5">
        <v>181086</v>
      </c>
      <c r="T145" s="5">
        <v>1184482</v>
      </c>
      <c r="U145" s="5">
        <v>8655</v>
      </c>
      <c r="V145" s="5">
        <v>0</v>
      </c>
      <c r="W145" s="5">
        <v>0</v>
      </c>
      <c r="X145" s="5">
        <v>0</v>
      </c>
      <c r="Y145" s="5" t="s">
        <v>152</v>
      </c>
      <c r="Z145" s="5">
        <v>962733</v>
      </c>
      <c r="AA145" s="5" t="s">
        <v>497</v>
      </c>
      <c r="AB145" s="5" t="s">
        <v>498</v>
      </c>
      <c r="AC145" s="5" t="s">
        <v>394</v>
      </c>
      <c r="AD145" s="5" t="s">
        <v>499</v>
      </c>
      <c r="AE145" s="5" t="s">
        <v>128</v>
      </c>
      <c r="AF145" s="5" t="s">
        <v>173</v>
      </c>
      <c r="AG145" s="5" t="s">
        <v>464</v>
      </c>
      <c r="AH145" s="5">
        <v>307</v>
      </c>
      <c r="AI145" s="5">
        <v>120</v>
      </c>
      <c r="AJ145" s="5" t="s">
        <v>152</v>
      </c>
      <c r="AK145" s="5">
        <v>288</v>
      </c>
      <c r="AL145" s="5">
        <v>24</v>
      </c>
    </row>
    <row r="146" spans="1:38" x14ac:dyDescent="0.3">
      <c r="A146" s="2" t="s">
        <v>45</v>
      </c>
      <c r="B146" s="3">
        <v>2022</v>
      </c>
      <c r="C146" s="3"/>
      <c r="D146" s="3">
        <v>68</v>
      </c>
      <c r="E146" s="3"/>
      <c r="F146" s="3"/>
      <c r="G146" s="3">
        <v>246</v>
      </c>
      <c r="H146" s="3"/>
      <c r="I146" s="3"/>
      <c r="J146" s="3"/>
      <c r="K146" s="3"/>
      <c r="L146" s="3"/>
      <c r="M146" s="3"/>
      <c r="N146" s="3"/>
      <c r="O146" s="3">
        <v>9159</v>
      </c>
      <c r="P146" s="3">
        <v>1534</v>
      </c>
      <c r="Q146" s="3">
        <v>22</v>
      </c>
      <c r="R146" s="3" t="s">
        <v>152</v>
      </c>
      <c r="S146" s="3">
        <v>78</v>
      </c>
      <c r="T146" s="3">
        <v>140887</v>
      </c>
      <c r="U146" s="3">
        <v>0</v>
      </c>
      <c r="V146" s="3">
        <v>0</v>
      </c>
      <c r="W146" s="3">
        <v>0</v>
      </c>
      <c r="X146" s="3">
        <v>0</v>
      </c>
      <c r="Y146" s="3" t="s">
        <v>152</v>
      </c>
      <c r="Z146" s="3">
        <v>1427805</v>
      </c>
      <c r="AA146" s="3" t="s">
        <v>500</v>
      </c>
      <c r="AB146" s="3" t="s">
        <v>192</v>
      </c>
      <c r="AC146" s="3" t="s">
        <v>356</v>
      </c>
      <c r="AD146" s="3" t="s">
        <v>501</v>
      </c>
      <c r="AE146" s="3" t="s">
        <v>492</v>
      </c>
      <c r="AF146" s="3" t="s">
        <v>502</v>
      </c>
      <c r="AG146" s="3" t="s">
        <v>412</v>
      </c>
      <c r="AH146" s="3">
        <v>66</v>
      </c>
      <c r="AI146" s="3">
        <v>19</v>
      </c>
      <c r="AJ146" s="3" t="s">
        <v>152</v>
      </c>
      <c r="AK146" s="3">
        <v>174</v>
      </c>
      <c r="AL146" s="3">
        <v>8</v>
      </c>
    </row>
    <row r="147" spans="1:38" x14ac:dyDescent="0.3">
      <c r="A147" s="4" t="s">
        <v>47</v>
      </c>
      <c r="B147" s="5">
        <v>2022</v>
      </c>
      <c r="C147" s="5"/>
      <c r="D147" s="5">
        <v>100</v>
      </c>
      <c r="E147" s="5"/>
      <c r="F147" s="5"/>
      <c r="G147" s="5">
        <v>281</v>
      </c>
      <c r="H147" s="5"/>
      <c r="I147" s="5"/>
      <c r="J147" s="5"/>
      <c r="K147" s="5"/>
      <c r="L147" s="5"/>
      <c r="M147" s="5"/>
      <c r="N147" s="5"/>
      <c r="O147" s="5">
        <v>10180</v>
      </c>
      <c r="P147" s="5">
        <v>2761</v>
      </c>
      <c r="Q147" s="5">
        <v>8158</v>
      </c>
      <c r="R147" s="5" t="s">
        <v>152</v>
      </c>
      <c r="S147" s="5">
        <v>205872</v>
      </c>
      <c r="T147" s="5">
        <v>3141552</v>
      </c>
      <c r="U147" s="5">
        <v>23724</v>
      </c>
      <c r="V147" s="5">
        <v>0</v>
      </c>
      <c r="W147" s="5">
        <v>0</v>
      </c>
      <c r="X147" s="5">
        <v>0</v>
      </c>
      <c r="Y147" s="5" t="s">
        <v>152</v>
      </c>
      <c r="Z147" s="5">
        <v>986841</v>
      </c>
      <c r="AA147" s="5" t="s">
        <v>503</v>
      </c>
      <c r="AB147" s="5" t="s">
        <v>92</v>
      </c>
      <c r="AC147" s="5" t="s">
        <v>416</v>
      </c>
      <c r="AD147" s="5" t="s">
        <v>504</v>
      </c>
      <c r="AE147" s="5" t="s">
        <v>425</v>
      </c>
      <c r="AF147" s="5" t="s">
        <v>208</v>
      </c>
      <c r="AG147" s="5" t="s">
        <v>182</v>
      </c>
      <c r="AH147" s="5">
        <v>452</v>
      </c>
      <c r="AI147" s="5">
        <v>178</v>
      </c>
      <c r="AJ147" s="5" t="s">
        <v>152</v>
      </c>
      <c r="AK147" s="5">
        <v>355</v>
      </c>
      <c r="AL147" s="5">
        <v>58</v>
      </c>
    </row>
    <row r="148" spans="1:38" x14ac:dyDescent="0.3">
      <c r="A148" s="2" t="s">
        <v>48</v>
      </c>
      <c r="B148" s="3">
        <v>2022</v>
      </c>
      <c r="C148" s="3"/>
      <c r="D148" s="3">
        <v>160</v>
      </c>
      <c r="E148" s="3"/>
      <c r="F148" s="3"/>
      <c r="G148" s="3">
        <v>325</v>
      </c>
      <c r="H148" s="3"/>
      <c r="I148" s="3"/>
      <c r="J148" s="3"/>
      <c r="K148" s="3"/>
      <c r="L148" s="3"/>
      <c r="M148" s="3"/>
      <c r="N148" s="3"/>
      <c r="O148" s="3">
        <v>10367</v>
      </c>
      <c r="P148" s="3">
        <v>12303</v>
      </c>
      <c r="Q148" s="3">
        <v>78</v>
      </c>
      <c r="R148" s="3" t="s">
        <v>152</v>
      </c>
      <c r="S148" s="3">
        <v>2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 t="s">
        <v>152</v>
      </c>
      <c r="Z148" s="3">
        <v>853215</v>
      </c>
      <c r="AA148" s="3" t="s">
        <v>116</v>
      </c>
      <c r="AB148" s="3" t="s">
        <v>505</v>
      </c>
      <c r="AC148" s="3" t="s">
        <v>162</v>
      </c>
      <c r="AD148" s="3" t="s">
        <v>385</v>
      </c>
      <c r="AE148" s="3" t="s">
        <v>128</v>
      </c>
      <c r="AF148" s="3" t="s">
        <v>506</v>
      </c>
      <c r="AG148" s="3" t="s">
        <v>469</v>
      </c>
      <c r="AH148" s="3">
        <v>142</v>
      </c>
      <c r="AI148" s="3">
        <v>40</v>
      </c>
      <c r="AJ148" s="3" t="s">
        <v>152</v>
      </c>
      <c r="AK148" s="3">
        <v>236</v>
      </c>
      <c r="AL148" s="3">
        <v>2</v>
      </c>
    </row>
    <row r="149" spans="1:38" x14ac:dyDescent="0.3">
      <c r="A149" s="4" t="s">
        <v>49</v>
      </c>
      <c r="B149" s="5">
        <v>2022</v>
      </c>
      <c r="C149" s="5"/>
      <c r="D149" s="5">
        <v>43</v>
      </c>
      <c r="E149" s="5"/>
      <c r="F149" s="5"/>
      <c r="G149" s="5">
        <v>265</v>
      </c>
      <c r="H149" s="5"/>
      <c r="I149" s="5"/>
      <c r="J149" s="5"/>
      <c r="K149" s="5"/>
      <c r="L149" s="5"/>
      <c r="M149" s="5"/>
      <c r="N149" s="5"/>
      <c r="O149" s="5">
        <v>31544</v>
      </c>
      <c r="P149" s="5">
        <v>5507</v>
      </c>
      <c r="Q149" s="5">
        <v>9541</v>
      </c>
      <c r="R149" s="5" t="s">
        <v>152</v>
      </c>
      <c r="S149" s="5">
        <v>31427</v>
      </c>
      <c r="T149" s="5">
        <v>2122869</v>
      </c>
      <c r="U149" s="5">
        <v>25140</v>
      </c>
      <c r="V149" s="5">
        <v>0</v>
      </c>
      <c r="W149" s="5">
        <v>0</v>
      </c>
      <c r="X149" s="5">
        <v>0</v>
      </c>
      <c r="Y149" s="5" t="s">
        <v>152</v>
      </c>
      <c r="Z149" s="5">
        <v>2235886</v>
      </c>
      <c r="AA149" s="5" t="s">
        <v>507</v>
      </c>
      <c r="AB149" s="5" t="s">
        <v>393</v>
      </c>
      <c r="AC149" s="5" t="s">
        <v>356</v>
      </c>
      <c r="AD149" s="5" t="s">
        <v>508</v>
      </c>
      <c r="AE149" s="5" t="s">
        <v>207</v>
      </c>
      <c r="AF149" s="5" t="s">
        <v>426</v>
      </c>
      <c r="AG149" s="5" t="s">
        <v>509</v>
      </c>
      <c r="AH149" s="5">
        <v>190</v>
      </c>
      <c r="AI149" s="5">
        <v>62</v>
      </c>
      <c r="AJ149" s="5" t="s">
        <v>152</v>
      </c>
      <c r="AK149" s="5">
        <v>605</v>
      </c>
      <c r="AL149" s="5">
        <v>44</v>
      </c>
    </row>
    <row r="150" spans="1:38" x14ac:dyDescent="0.3">
      <c r="A150" s="2" t="s">
        <v>114</v>
      </c>
      <c r="B150" s="3">
        <v>2022</v>
      </c>
      <c r="C150" s="3"/>
      <c r="D150" s="3">
        <v>55</v>
      </c>
      <c r="E150" s="3"/>
      <c r="F150" s="3"/>
      <c r="G150" s="3">
        <v>232</v>
      </c>
      <c r="H150" s="3"/>
      <c r="I150" s="3"/>
      <c r="J150" s="3"/>
      <c r="K150" s="3"/>
      <c r="L150" s="3"/>
      <c r="M150" s="3"/>
      <c r="N150" s="3"/>
      <c r="O150" s="3">
        <v>51453</v>
      </c>
      <c r="P150" s="3">
        <v>25276</v>
      </c>
      <c r="Q150" s="3">
        <v>4770</v>
      </c>
      <c r="R150" s="3" t="s">
        <v>152</v>
      </c>
      <c r="S150" s="3">
        <v>15</v>
      </c>
      <c r="T150" s="3">
        <v>726139</v>
      </c>
      <c r="U150" s="3">
        <v>0</v>
      </c>
      <c r="V150" s="3">
        <v>0</v>
      </c>
      <c r="W150" s="3">
        <v>0</v>
      </c>
      <c r="X150" s="3">
        <v>5287</v>
      </c>
      <c r="Y150" s="3" t="s">
        <v>152</v>
      </c>
      <c r="Z150" s="3">
        <v>2927200</v>
      </c>
      <c r="AA150" s="3" t="s">
        <v>510</v>
      </c>
      <c r="AB150" s="3" t="s">
        <v>162</v>
      </c>
      <c r="AC150" s="3" t="s">
        <v>356</v>
      </c>
      <c r="AD150" s="3" t="s">
        <v>511</v>
      </c>
      <c r="AE150" s="3" t="s">
        <v>476</v>
      </c>
      <c r="AF150" s="3" t="s">
        <v>176</v>
      </c>
      <c r="AG150" s="3" t="s">
        <v>104</v>
      </c>
      <c r="AH150" s="3">
        <v>195</v>
      </c>
      <c r="AI150" s="3">
        <v>57</v>
      </c>
      <c r="AJ150" s="3" t="s">
        <v>152</v>
      </c>
      <c r="AK150" s="3">
        <v>1063</v>
      </c>
      <c r="AL150" s="3">
        <v>19</v>
      </c>
    </row>
    <row r="151" spans="1:38" x14ac:dyDescent="0.3">
      <c r="A151" s="4" t="s">
        <v>51</v>
      </c>
      <c r="B151" s="5">
        <v>2022</v>
      </c>
      <c r="C151" s="5"/>
      <c r="D151" s="5">
        <v>51</v>
      </c>
      <c r="E151" s="5"/>
      <c r="F151" s="5"/>
      <c r="G151" s="5">
        <v>263</v>
      </c>
      <c r="H151" s="5"/>
      <c r="I151" s="5"/>
      <c r="J151" s="5"/>
      <c r="K151" s="5"/>
      <c r="L151" s="5"/>
      <c r="M151" s="5"/>
      <c r="N151" s="5"/>
      <c r="O151" s="5">
        <v>38440</v>
      </c>
      <c r="P151" s="5">
        <v>4473</v>
      </c>
      <c r="Q151" s="5">
        <v>944</v>
      </c>
      <c r="R151" s="5" t="s">
        <v>152</v>
      </c>
      <c r="S151" s="5">
        <v>12789</v>
      </c>
      <c r="T151" s="5">
        <v>703008</v>
      </c>
      <c r="U151" s="5">
        <v>0</v>
      </c>
      <c r="V151" s="5">
        <v>0</v>
      </c>
      <c r="W151" s="5">
        <v>0</v>
      </c>
      <c r="X151" s="5">
        <v>0</v>
      </c>
      <c r="Y151" s="5" t="s">
        <v>152</v>
      </c>
      <c r="Z151" s="5">
        <v>1421190</v>
      </c>
      <c r="AA151" s="5" t="s">
        <v>393</v>
      </c>
      <c r="AB151" s="5" t="s">
        <v>432</v>
      </c>
      <c r="AC151" s="5" t="s">
        <v>356</v>
      </c>
      <c r="AD151" s="5" t="s">
        <v>512</v>
      </c>
      <c r="AE151" s="5" t="s">
        <v>376</v>
      </c>
      <c r="AF151" s="5" t="s">
        <v>513</v>
      </c>
      <c r="AG151" s="5" t="s">
        <v>514</v>
      </c>
      <c r="AH151" s="5">
        <v>291</v>
      </c>
      <c r="AI151" s="5">
        <v>86</v>
      </c>
      <c r="AJ151" s="5" t="s">
        <v>152</v>
      </c>
      <c r="AK151" s="5">
        <v>723</v>
      </c>
      <c r="AL151" s="5">
        <v>13</v>
      </c>
    </row>
    <row r="152" spans="1:38" x14ac:dyDescent="0.3">
      <c r="A152" s="2" t="s">
        <v>52</v>
      </c>
      <c r="B152" s="3">
        <v>2022</v>
      </c>
      <c r="C152" s="3"/>
      <c r="D152" s="3">
        <v>59</v>
      </c>
      <c r="E152" s="3"/>
      <c r="F152" s="3"/>
      <c r="G152" s="3">
        <v>287</v>
      </c>
      <c r="H152" s="3"/>
      <c r="I152" s="3"/>
      <c r="J152" s="3"/>
      <c r="K152" s="3"/>
      <c r="L152" s="3"/>
      <c r="M152" s="3"/>
      <c r="N152" s="3"/>
      <c r="O152" s="3">
        <v>33548</v>
      </c>
      <c r="P152" s="3">
        <v>9704</v>
      </c>
      <c r="Q152" s="3">
        <v>158</v>
      </c>
      <c r="R152" s="3" t="s">
        <v>152</v>
      </c>
      <c r="S152" s="3">
        <v>18164</v>
      </c>
      <c r="T152" s="3">
        <v>348829</v>
      </c>
      <c r="U152" s="3">
        <v>0</v>
      </c>
      <c r="V152" s="3">
        <v>0</v>
      </c>
      <c r="W152" s="3">
        <v>0</v>
      </c>
      <c r="X152" s="3">
        <v>0</v>
      </c>
      <c r="Y152" s="3" t="s">
        <v>152</v>
      </c>
      <c r="Z152" s="3">
        <v>1345506</v>
      </c>
      <c r="AA152" s="3" t="s">
        <v>93</v>
      </c>
      <c r="AB152" s="3" t="s">
        <v>356</v>
      </c>
      <c r="AC152" s="3" t="s">
        <v>356</v>
      </c>
      <c r="AD152" s="3" t="s">
        <v>515</v>
      </c>
      <c r="AE152" s="3" t="s">
        <v>492</v>
      </c>
      <c r="AF152" s="3" t="s">
        <v>457</v>
      </c>
      <c r="AG152" s="3" t="s">
        <v>127</v>
      </c>
      <c r="AH152" s="3">
        <v>275</v>
      </c>
      <c r="AI152" s="3">
        <v>80</v>
      </c>
      <c r="AJ152" s="3" t="s">
        <v>152</v>
      </c>
      <c r="AK152" s="3">
        <v>689</v>
      </c>
      <c r="AL152" s="3">
        <v>8</v>
      </c>
    </row>
    <row r="153" spans="1:38" x14ac:dyDescent="0.3">
      <c r="A153" s="4" t="s">
        <v>53</v>
      </c>
      <c r="B153" s="5">
        <v>2022</v>
      </c>
      <c r="C153" s="5"/>
      <c r="D153" s="5">
        <v>118</v>
      </c>
      <c r="E153" s="5"/>
      <c r="F153" s="5"/>
      <c r="G153" s="5">
        <v>299</v>
      </c>
      <c r="H153" s="5"/>
      <c r="I153" s="5"/>
      <c r="J153" s="5"/>
      <c r="K153" s="5"/>
      <c r="L153" s="5"/>
      <c r="M153" s="5"/>
      <c r="N153" s="5"/>
      <c r="O153" s="5">
        <v>9631</v>
      </c>
      <c r="P153" s="5">
        <v>692</v>
      </c>
      <c r="Q153" s="5">
        <v>15</v>
      </c>
      <c r="R153" s="5" t="s">
        <v>152</v>
      </c>
      <c r="S153" s="5">
        <v>247200</v>
      </c>
      <c r="T153" s="5">
        <v>1666906</v>
      </c>
      <c r="U153" s="5">
        <v>50396</v>
      </c>
      <c r="V153" s="5">
        <v>0</v>
      </c>
      <c r="W153" s="5">
        <v>0</v>
      </c>
      <c r="X153" s="5">
        <v>5150</v>
      </c>
      <c r="Y153" s="5" t="s">
        <v>152</v>
      </c>
      <c r="Z153" s="5">
        <v>785143</v>
      </c>
      <c r="AA153" s="5" t="s">
        <v>516</v>
      </c>
      <c r="AB153" s="5" t="s">
        <v>517</v>
      </c>
      <c r="AC153" s="5" t="s">
        <v>387</v>
      </c>
      <c r="AD153" s="5" t="s">
        <v>127</v>
      </c>
      <c r="AE153" s="5" t="s">
        <v>105</v>
      </c>
      <c r="AF153" s="5" t="s">
        <v>175</v>
      </c>
      <c r="AG153" s="5" t="s">
        <v>518</v>
      </c>
      <c r="AH153" s="5">
        <v>401</v>
      </c>
      <c r="AI153" s="5">
        <v>143</v>
      </c>
      <c r="AJ153" s="5" t="s">
        <v>152</v>
      </c>
      <c r="AK153" s="5">
        <v>329</v>
      </c>
      <c r="AL153" s="5">
        <v>25</v>
      </c>
    </row>
    <row r="154" spans="1:38" x14ac:dyDescent="0.3">
      <c r="A154" s="2" t="s">
        <v>54</v>
      </c>
      <c r="B154" s="3">
        <v>2022</v>
      </c>
      <c r="C154" s="3"/>
      <c r="D154" s="3">
        <v>74</v>
      </c>
      <c r="E154" s="3"/>
      <c r="F154" s="3"/>
      <c r="G154" s="3">
        <v>303</v>
      </c>
      <c r="H154" s="3"/>
      <c r="I154" s="3"/>
      <c r="J154" s="3"/>
      <c r="K154" s="3"/>
      <c r="L154" s="3"/>
      <c r="M154" s="3"/>
      <c r="N154" s="3"/>
      <c r="O154" s="3">
        <v>5007</v>
      </c>
      <c r="P154" s="3">
        <v>2969</v>
      </c>
      <c r="Q154" s="3">
        <v>21</v>
      </c>
      <c r="R154" s="3" t="s">
        <v>152</v>
      </c>
      <c r="S154" s="3">
        <v>5582</v>
      </c>
      <c r="T154" s="3">
        <v>42834</v>
      </c>
      <c r="U154" s="3">
        <v>0</v>
      </c>
      <c r="V154" s="3">
        <v>0</v>
      </c>
      <c r="W154" s="3">
        <v>0</v>
      </c>
      <c r="X154" s="3">
        <v>0</v>
      </c>
      <c r="Y154" s="3" t="s">
        <v>152</v>
      </c>
      <c r="Z154" s="3">
        <v>1359143</v>
      </c>
      <c r="AA154" s="3" t="s">
        <v>519</v>
      </c>
      <c r="AB154" s="3" t="s">
        <v>206</v>
      </c>
      <c r="AC154" s="3" t="s">
        <v>362</v>
      </c>
      <c r="AD154" s="3" t="s">
        <v>431</v>
      </c>
      <c r="AE154" s="3" t="s">
        <v>501</v>
      </c>
      <c r="AF154" s="3" t="s">
        <v>166</v>
      </c>
      <c r="AG154" s="3" t="s">
        <v>213</v>
      </c>
      <c r="AH154" s="3">
        <v>41</v>
      </c>
      <c r="AI154" s="3">
        <v>12</v>
      </c>
      <c r="AJ154" s="3" t="s">
        <v>152</v>
      </c>
      <c r="AK154" s="3">
        <v>102</v>
      </c>
      <c r="AL154" s="3">
        <v>4</v>
      </c>
    </row>
    <row r="155" spans="1:38" x14ac:dyDescent="0.3">
      <c r="A155" s="4" t="s">
        <v>55</v>
      </c>
      <c r="B155" s="5">
        <v>2022</v>
      </c>
      <c r="C155" s="5"/>
      <c r="D155" s="5">
        <v>51</v>
      </c>
      <c r="E155" s="5"/>
      <c r="F155" s="5"/>
      <c r="G155" s="5">
        <v>268</v>
      </c>
      <c r="H155" s="5"/>
      <c r="I155" s="5"/>
      <c r="J155" s="5"/>
      <c r="K155" s="5"/>
      <c r="L155" s="5"/>
      <c r="M155" s="5"/>
      <c r="N155" s="5"/>
      <c r="O155" s="5">
        <v>6798</v>
      </c>
      <c r="P155" s="5">
        <v>4027</v>
      </c>
      <c r="Q155" s="5">
        <v>914</v>
      </c>
      <c r="R155" s="5" t="s">
        <v>152</v>
      </c>
      <c r="S155" s="5">
        <v>15234</v>
      </c>
      <c r="T155" s="5">
        <v>394618</v>
      </c>
      <c r="U155" s="5">
        <v>0</v>
      </c>
      <c r="V155" s="5">
        <v>0</v>
      </c>
      <c r="W155" s="5">
        <v>0</v>
      </c>
      <c r="X155" s="5">
        <v>0</v>
      </c>
      <c r="Y155" s="5" t="s">
        <v>152</v>
      </c>
      <c r="Z155" s="5">
        <v>2127059</v>
      </c>
      <c r="AA155" s="5" t="s">
        <v>520</v>
      </c>
      <c r="AB155" s="5" t="s">
        <v>86</v>
      </c>
      <c r="AC155" s="5" t="s">
        <v>356</v>
      </c>
      <c r="AD155" s="5" t="s">
        <v>198</v>
      </c>
      <c r="AE155" s="5" t="s">
        <v>469</v>
      </c>
      <c r="AF155" s="5" t="s">
        <v>501</v>
      </c>
      <c r="AG155" s="5" t="s">
        <v>186</v>
      </c>
      <c r="AH155" s="5">
        <v>44</v>
      </c>
      <c r="AI155" s="5">
        <v>13</v>
      </c>
      <c r="AJ155" s="5" t="s">
        <v>152</v>
      </c>
      <c r="AK155" s="5">
        <v>134</v>
      </c>
      <c r="AL155" s="5">
        <v>12</v>
      </c>
    </row>
    <row r="156" spans="1:38" x14ac:dyDescent="0.3">
      <c r="A156" s="2" t="s">
        <v>56</v>
      </c>
      <c r="B156" s="3">
        <v>2022</v>
      </c>
      <c r="C156" s="3"/>
      <c r="D156" s="3">
        <v>59</v>
      </c>
      <c r="E156" s="3"/>
      <c r="F156" s="3"/>
      <c r="G156" s="3">
        <v>359</v>
      </c>
      <c r="H156" s="3"/>
      <c r="I156" s="3"/>
      <c r="J156" s="3"/>
      <c r="K156" s="3"/>
      <c r="L156" s="3"/>
      <c r="M156" s="3"/>
      <c r="N156" s="3"/>
      <c r="O156" s="3">
        <v>40399</v>
      </c>
      <c r="P156" s="3">
        <v>1008</v>
      </c>
      <c r="Q156" s="3">
        <v>5612</v>
      </c>
      <c r="R156" s="3" t="s">
        <v>152</v>
      </c>
      <c r="S156" s="3">
        <v>142460</v>
      </c>
      <c r="T156" s="3">
        <v>911823</v>
      </c>
      <c r="U156" s="3">
        <v>0</v>
      </c>
      <c r="V156" s="3">
        <v>0</v>
      </c>
      <c r="W156" s="3">
        <v>0</v>
      </c>
      <c r="X156" s="3">
        <v>0</v>
      </c>
      <c r="Y156" s="3" t="s">
        <v>152</v>
      </c>
      <c r="Z156" s="3">
        <v>1062025</v>
      </c>
      <c r="AA156" s="3" t="s">
        <v>502</v>
      </c>
      <c r="AB156" s="3" t="s">
        <v>158</v>
      </c>
      <c r="AC156" s="3" t="s">
        <v>356</v>
      </c>
      <c r="AD156" s="3" t="s">
        <v>521</v>
      </c>
      <c r="AE156" s="3" t="s">
        <v>90</v>
      </c>
      <c r="AF156" s="3" t="s">
        <v>119</v>
      </c>
      <c r="AG156" s="3" t="s">
        <v>522</v>
      </c>
      <c r="AH156" s="3">
        <v>434</v>
      </c>
      <c r="AI156" s="3">
        <v>140</v>
      </c>
      <c r="AJ156" s="3" t="s">
        <v>152</v>
      </c>
      <c r="AK156" s="3">
        <v>737</v>
      </c>
      <c r="AL156" s="3">
        <v>22</v>
      </c>
    </row>
    <row r="157" spans="1:38" x14ac:dyDescent="0.3">
      <c r="A157" s="4" t="s">
        <v>57</v>
      </c>
      <c r="B157" s="5">
        <v>2022</v>
      </c>
      <c r="C157" s="5"/>
      <c r="D157" s="5">
        <v>131</v>
      </c>
      <c r="E157" s="5"/>
      <c r="F157" s="5"/>
      <c r="G157" s="5">
        <v>278</v>
      </c>
      <c r="H157" s="5"/>
      <c r="I157" s="5"/>
      <c r="J157" s="5"/>
      <c r="K157" s="5"/>
      <c r="L157" s="5"/>
      <c r="M157" s="5"/>
      <c r="N157" s="5"/>
      <c r="O157" s="5">
        <v>22090</v>
      </c>
      <c r="P157" s="5">
        <v>2303</v>
      </c>
      <c r="Q157" s="5">
        <v>166</v>
      </c>
      <c r="R157" s="5" t="s">
        <v>152</v>
      </c>
      <c r="S157" s="5">
        <v>11687</v>
      </c>
      <c r="T157" s="5">
        <v>607623</v>
      </c>
      <c r="U157" s="5">
        <v>0</v>
      </c>
      <c r="V157" s="5">
        <v>0</v>
      </c>
      <c r="W157" s="5">
        <v>0</v>
      </c>
      <c r="X157" s="5">
        <v>0</v>
      </c>
      <c r="Y157" s="5" t="s">
        <v>152</v>
      </c>
      <c r="Z157" s="5">
        <v>642559</v>
      </c>
      <c r="AA157" s="5" t="s">
        <v>523</v>
      </c>
      <c r="AB157" s="5" t="s">
        <v>207</v>
      </c>
      <c r="AC157" s="5" t="s">
        <v>356</v>
      </c>
      <c r="AD157" s="5" t="s">
        <v>524</v>
      </c>
      <c r="AE157" s="5" t="s">
        <v>355</v>
      </c>
      <c r="AF157" s="5" t="s">
        <v>525</v>
      </c>
      <c r="AG157" s="5" t="s">
        <v>526</v>
      </c>
      <c r="AH157" s="5">
        <v>290</v>
      </c>
      <c r="AI157" s="5">
        <v>90</v>
      </c>
      <c r="AJ157" s="5" t="s">
        <v>152</v>
      </c>
      <c r="AK157" s="5">
        <v>314</v>
      </c>
      <c r="AL157" s="5">
        <v>11</v>
      </c>
    </row>
    <row r="158" spans="1:38" x14ac:dyDescent="0.3">
      <c r="A158" s="2" t="s">
        <v>58</v>
      </c>
      <c r="B158" s="3">
        <v>2022</v>
      </c>
      <c r="C158" s="3"/>
      <c r="D158" s="3">
        <v>83</v>
      </c>
      <c r="E158" s="3"/>
      <c r="F158" s="3"/>
      <c r="G158" s="3">
        <v>340</v>
      </c>
      <c r="H158" s="3"/>
      <c r="I158" s="3"/>
      <c r="J158" s="3"/>
      <c r="K158" s="3"/>
      <c r="L158" s="3"/>
      <c r="M158" s="3"/>
      <c r="N158" s="3"/>
      <c r="O158" s="3">
        <v>6790</v>
      </c>
      <c r="P158" s="3">
        <v>6523</v>
      </c>
      <c r="Q158" s="3">
        <v>45</v>
      </c>
      <c r="R158" s="3" t="s">
        <v>152</v>
      </c>
      <c r="S158" s="3">
        <v>6659</v>
      </c>
      <c r="T158" s="3">
        <v>400318</v>
      </c>
      <c r="U158" s="3">
        <v>0</v>
      </c>
      <c r="V158" s="3">
        <v>0</v>
      </c>
      <c r="W158" s="3">
        <v>0</v>
      </c>
      <c r="X158" s="3">
        <v>0</v>
      </c>
      <c r="Y158" s="3" t="s">
        <v>152</v>
      </c>
      <c r="Z158" s="3">
        <v>768838</v>
      </c>
      <c r="AA158" s="3" t="s">
        <v>527</v>
      </c>
      <c r="AB158" s="3" t="s">
        <v>186</v>
      </c>
      <c r="AC158" s="3" t="s">
        <v>432</v>
      </c>
      <c r="AD158" s="3" t="s">
        <v>528</v>
      </c>
      <c r="AE158" s="3" t="s">
        <v>469</v>
      </c>
      <c r="AF158" s="3" t="s">
        <v>116</v>
      </c>
      <c r="AG158" s="3" t="s">
        <v>409</v>
      </c>
      <c r="AH158" s="3">
        <v>125</v>
      </c>
      <c r="AI158" s="3">
        <v>42</v>
      </c>
      <c r="AJ158" s="3" t="s">
        <v>152</v>
      </c>
      <c r="AK158" s="3">
        <v>146</v>
      </c>
      <c r="AL158" s="3">
        <v>8</v>
      </c>
    </row>
    <row r="159" spans="1:38" x14ac:dyDescent="0.3">
      <c r="A159" s="4" t="s">
        <v>59</v>
      </c>
      <c r="B159" s="5">
        <v>2022</v>
      </c>
      <c r="C159" s="5"/>
      <c r="D159" s="5">
        <v>98</v>
      </c>
      <c r="E159" s="5"/>
      <c r="F159" s="5"/>
      <c r="G159" s="5">
        <v>352</v>
      </c>
      <c r="H159" s="5"/>
      <c r="I159" s="5"/>
      <c r="J159" s="5"/>
      <c r="K159" s="5"/>
      <c r="L159" s="5"/>
      <c r="M159" s="5"/>
      <c r="N159" s="5"/>
      <c r="O159" s="5">
        <v>30172</v>
      </c>
      <c r="P159" s="5">
        <v>9192</v>
      </c>
      <c r="Q159" s="5">
        <v>10083</v>
      </c>
      <c r="R159" s="5" t="s">
        <v>152</v>
      </c>
      <c r="S159" s="5">
        <v>32229</v>
      </c>
      <c r="T159" s="5">
        <v>217566</v>
      </c>
      <c r="U159" s="5">
        <v>0</v>
      </c>
      <c r="V159" s="5">
        <v>0</v>
      </c>
      <c r="W159" s="5">
        <v>0</v>
      </c>
      <c r="X159" s="5">
        <v>0</v>
      </c>
      <c r="Y159" s="5" t="s">
        <v>152</v>
      </c>
      <c r="Z159" s="5">
        <v>1340943</v>
      </c>
      <c r="AA159" s="5" t="s">
        <v>113</v>
      </c>
      <c r="AB159" s="5" t="s">
        <v>209</v>
      </c>
      <c r="AC159" s="5" t="s">
        <v>159</v>
      </c>
      <c r="AD159" s="5" t="s">
        <v>493</v>
      </c>
      <c r="AE159" s="5" t="s">
        <v>206</v>
      </c>
      <c r="AF159" s="5" t="s">
        <v>190</v>
      </c>
      <c r="AG159" s="5" t="s">
        <v>461</v>
      </c>
      <c r="AH159" s="5">
        <v>233</v>
      </c>
      <c r="AI159" s="5">
        <v>70</v>
      </c>
      <c r="AJ159" s="5" t="s">
        <v>152</v>
      </c>
      <c r="AK159" s="5">
        <v>558</v>
      </c>
      <c r="AL159" s="5">
        <v>22</v>
      </c>
    </row>
    <row r="160" spans="1:38" x14ac:dyDescent="0.3">
      <c r="A160" s="2" t="s">
        <v>60</v>
      </c>
      <c r="B160" s="3">
        <v>2022</v>
      </c>
      <c r="C160" s="3"/>
      <c r="D160" s="3">
        <v>77</v>
      </c>
      <c r="E160" s="3"/>
      <c r="F160" s="3"/>
      <c r="G160" s="3">
        <v>262</v>
      </c>
      <c r="H160" s="3"/>
      <c r="I160" s="3"/>
      <c r="J160" s="3"/>
      <c r="K160" s="3"/>
      <c r="L160" s="3"/>
      <c r="M160" s="3"/>
      <c r="N160" s="3"/>
      <c r="O160" s="3">
        <v>62521</v>
      </c>
      <c r="P160" s="3">
        <v>22071</v>
      </c>
      <c r="Q160" s="3">
        <v>3679</v>
      </c>
      <c r="R160" s="3" t="s">
        <v>152</v>
      </c>
      <c r="S160" s="3">
        <v>33720</v>
      </c>
      <c r="T160" s="3">
        <v>772396</v>
      </c>
      <c r="U160" s="3">
        <v>0</v>
      </c>
      <c r="V160" s="3">
        <v>0</v>
      </c>
      <c r="W160" s="3">
        <v>0</v>
      </c>
      <c r="X160" s="3">
        <v>0</v>
      </c>
      <c r="Y160" s="3" t="s">
        <v>152</v>
      </c>
      <c r="Z160" s="3">
        <v>2604607</v>
      </c>
      <c r="AA160" s="3" t="s">
        <v>87</v>
      </c>
      <c r="AB160" s="3" t="s">
        <v>362</v>
      </c>
      <c r="AC160" s="3" t="s">
        <v>356</v>
      </c>
      <c r="AD160" s="3" t="s">
        <v>529</v>
      </c>
      <c r="AE160" s="3" t="s">
        <v>160</v>
      </c>
      <c r="AF160" s="3" t="s">
        <v>443</v>
      </c>
      <c r="AG160" s="3" t="s">
        <v>465</v>
      </c>
      <c r="AH160" s="3">
        <v>251</v>
      </c>
      <c r="AI160" s="3">
        <v>73</v>
      </c>
      <c r="AJ160" s="3" t="s">
        <v>152</v>
      </c>
      <c r="AK160" s="3">
        <v>1178</v>
      </c>
      <c r="AL160" s="3">
        <v>24</v>
      </c>
    </row>
    <row r="161" spans="1:38" x14ac:dyDescent="0.3">
      <c r="A161" s="4" t="s">
        <v>61</v>
      </c>
      <c r="B161" s="5">
        <v>2022</v>
      </c>
      <c r="C161" s="5"/>
      <c r="D161" s="5">
        <v>31</v>
      </c>
      <c r="E161" s="5"/>
      <c r="F161" s="5"/>
      <c r="G161" s="5">
        <v>326</v>
      </c>
      <c r="H161" s="5"/>
      <c r="I161" s="5"/>
      <c r="J161" s="5"/>
      <c r="K161" s="5"/>
      <c r="L161" s="5"/>
      <c r="M161" s="5"/>
      <c r="N161" s="5"/>
      <c r="O161" s="5">
        <v>22443</v>
      </c>
      <c r="P161" s="5">
        <v>4949</v>
      </c>
      <c r="Q161" s="5">
        <v>2940</v>
      </c>
      <c r="R161" s="5" t="s">
        <v>152</v>
      </c>
      <c r="S161" s="5">
        <v>2845</v>
      </c>
      <c r="T161" s="5">
        <v>68960</v>
      </c>
      <c r="U161" s="5">
        <v>0</v>
      </c>
      <c r="V161" s="5">
        <v>0</v>
      </c>
      <c r="W161" s="5">
        <v>0</v>
      </c>
      <c r="X161" s="5">
        <v>0</v>
      </c>
      <c r="Y161" s="5" t="s">
        <v>152</v>
      </c>
      <c r="Z161" s="5">
        <v>1042797</v>
      </c>
      <c r="AA161" s="5" t="s">
        <v>120</v>
      </c>
      <c r="AB161" s="5" t="s">
        <v>108</v>
      </c>
      <c r="AC161" s="5" t="s">
        <v>432</v>
      </c>
      <c r="AD161" s="5" t="s">
        <v>530</v>
      </c>
      <c r="AE161" s="5" t="s">
        <v>179</v>
      </c>
      <c r="AF161" s="5" t="s">
        <v>170</v>
      </c>
      <c r="AG161" s="5" t="s">
        <v>531</v>
      </c>
      <c r="AH161" s="5">
        <v>207</v>
      </c>
      <c r="AI161" s="5">
        <v>58</v>
      </c>
      <c r="AJ161" s="5" t="s">
        <v>152</v>
      </c>
      <c r="AK161" s="5">
        <v>441</v>
      </c>
      <c r="AL161" s="5">
        <v>7</v>
      </c>
    </row>
    <row r="162" spans="1:38" x14ac:dyDescent="0.3">
      <c r="A162" s="2" t="s">
        <v>62</v>
      </c>
      <c r="B162" s="3">
        <v>2022</v>
      </c>
      <c r="C162" s="3"/>
      <c r="D162" s="3">
        <v>54</v>
      </c>
      <c r="E162" s="3"/>
      <c r="F162" s="3"/>
      <c r="G162" s="3">
        <v>259</v>
      </c>
      <c r="H162" s="3"/>
      <c r="I162" s="3"/>
      <c r="J162" s="3"/>
      <c r="K162" s="3"/>
      <c r="L162" s="3"/>
      <c r="M162" s="3"/>
      <c r="N162" s="3"/>
      <c r="O162" s="3">
        <v>42770</v>
      </c>
      <c r="P162" s="3">
        <v>8050</v>
      </c>
      <c r="Q162" s="3">
        <v>3167</v>
      </c>
      <c r="R162" s="3" t="s">
        <v>152</v>
      </c>
      <c r="S162" s="3">
        <v>38809</v>
      </c>
      <c r="T162" s="3">
        <v>511133</v>
      </c>
      <c r="U162" s="3">
        <v>0</v>
      </c>
      <c r="V162" s="3">
        <v>0</v>
      </c>
      <c r="W162" s="3">
        <v>0</v>
      </c>
      <c r="X162" s="3">
        <v>0</v>
      </c>
      <c r="Y162" s="3" t="s">
        <v>152</v>
      </c>
      <c r="Z162" s="3">
        <v>1563545</v>
      </c>
      <c r="AA162" s="3" t="s">
        <v>126</v>
      </c>
      <c r="AB162" s="3" t="s">
        <v>106</v>
      </c>
      <c r="AC162" s="3" t="s">
        <v>356</v>
      </c>
      <c r="AD162" s="3" t="s">
        <v>532</v>
      </c>
      <c r="AE162" s="3" t="s">
        <v>181</v>
      </c>
      <c r="AF162" s="3" t="s">
        <v>533</v>
      </c>
      <c r="AG162" s="3" t="s">
        <v>533</v>
      </c>
      <c r="AH162" s="3">
        <v>305</v>
      </c>
      <c r="AI162" s="3">
        <v>90</v>
      </c>
      <c r="AJ162" s="3" t="s">
        <v>152</v>
      </c>
      <c r="AK162" s="3">
        <v>889</v>
      </c>
      <c r="AL162" s="3">
        <v>14</v>
      </c>
    </row>
    <row r="164" spans="1:38" x14ac:dyDescent="0.3">
      <c r="A164" s="35" t="s">
        <v>624</v>
      </c>
      <c r="C164" t="s">
        <v>70</v>
      </c>
    </row>
    <row r="165" spans="1:38" x14ac:dyDescent="0.3">
      <c r="C165" t="s">
        <v>615</v>
      </c>
      <c r="D165" t="s">
        <v>616</v>
      </c>
      <c r="E165" t="s">
        <v>617</v>
      </c>
      <c r="F165" t="s">
        <v>618</v>
      </c>
      <c r="G165" t="s">
        <v>619</v>
      </c>
      <c r="H165" t="s">
        <v>620</v>
      </c>
      <c r="I165" t="s">
        <v>621</v>
      </c>
      <c r="J165" t="s">
        <v>622</v>
      </c>
      <c r="K165" t="s">
        <v>623</v>
      </c>
    </row>
    <row r="166" spans="1:38" x14ac:dyDescent="0.3">
      <c r="A166" t="s">
        <v>77</v>
      </c>
      <c r="B166" t="s">
        <v>78</v>
      </c>
      <c r="C166" t="s">
        <v>232</v>
      </c>
      <c r="D166" t="s">
        <v>233</v>
      </c>
      <c r="E166" t="s">
        <v>234</v>
      </c>
      <c r="F166" t="s">
        <v>318</v>
      </c>
      <c r="G166" t="s">
        <v>319</v>
      </c>
      <c r="H166" t="s">
        <v>320</v>
      </c>
      <c r="I166" t="s">
        <v>321</v>
      </c>
      <c r="J166" t="s">
        <v>322</v>
      </c>
      <c r="K166" t="s">
        <v>323</v>
      </c>
      <c r="L166" t="s">
        <v>663</v>
      </c>
    </row>
    <row r="167" spans="1:38" x14ac:dyDescent="0.3">
      <c r="A167" t="s">
        <v>22</v>
      </c>
      <c r="B167">
        <v>2021</v>
      </c>
      <c r="C167">
        <v>240</v>
      </c>
      <c r="D167">
        <v>410</v>
      </c>
      <c r="E167">
        <v>30</v>
      </c>
      <c r="F167">
        <v>330</v>
      </c>
      <c r="G167">
        <v>1100</v>
      </c>
      <c r="H167">
        <v>230</v>
      </c>
      <c r="I167">
        <v>190</v>
      </c>
      <c r="J167">
        <v>450</v>
      </c>
      <c r="K167">
        <v>6450</v>
      </c>
      <c r="L167">
        <f>Table4[[#This Row],[aantal8]]+Table4[[#This Row],[aantal7]]+Table4[[#This Row],[aantal6]]+Table4[[#This Row],[aantal]]</f>
        <v>1110</v>
      </c>
    </row>
    <row r="168" spans="1:38" x14ac:dyDescent="0.3">
      <c r="A168" t="s">
        <v>24</v>
      </c>
      <c r="B168">
        <v>2021</v>
      </c>
      <c r="C168">
        <v>390</v>
      </c>
      <c r="D168">
        <v>590</v>
      </c>
      <c r="E168">
        <v>40</v>
      </c>
      <c r="F168">
        <v>540</v>
      </c>
      <c r="G168">
        <v>1800</v>
      </c>
      <c r="H168">
        <v>460</v>
      </c>
      <c r="I168">
        <v>480</v>
      </c>
      <c r="J168">
        <v>500</v>
      </c>
      <c r="K168">
        <v>10590</v>
      </c>
      <c r="L168">
        <f>Table4[[#This Row],[aantal8]]+Table4[[#This Row],[aantal7]]+Table4[[#This Row],[aantal6]]+Table4[[#This Row],[aantal]]</f>
        <v>1830</v>
      </c>
    </row>
    <row r="169" spans="1:38" x14ac:dyDescent="0.3">
      <c r="A169" t="s">
        <v>26</v>
      </c>
      <c r="B169">
        <v>2021</v>
      </c>
      <c r="C169">
        <v>310</v>
      </c>
      <c r="D169">
        <v>630</v>
      </c>
      <c r="E169">
        <v>40</v>
      </c>
      <c r="F169">
        <v>530</v>
      </c>
      <c r="G169">
        <v>1890</v>
      </c>
      <c r="H169">
        <v>490</v>
      </c>
      <c r="I169">
        <v>490</v>
      </c>
      <c r="J169">
        <v>580</v>
      </c>
      <c r="K169">
        <v>10500</v>
      </c>
      <c r="L169">
        <f>Table4[[#This Row],[aantal8]]+Table4[[#This Row],[aantal7]]+Table4[[#This Row],[aantal6]]+Table4[[#This Row],[aantal]]</f>
        <v>1870</v>
      </c>
    </row>
    <row r="170" spans="1:38" x14ac:dyDescent="0.3">
      <c r="A170" t="s">
        <v>28</v>
      </c>
      <c r="B170">
        <v>2021</v>
      </c>
      <c r="C170">
        <v>250</v>
      </c>
      <c r="D170">
        <v>490</v>
      </c>
      <c r="E170">
        <v>20</v>
      </c>
      <c r="F170">
        <v>420</v>
      </c>
      <c r="G170">
        <v>1340</v>
      </c>
      <c r="H170">
        <v>330</v>
      </c>
      <c r="I170">
        <v>310</v>
      </c>
      <c r="J170">
        <v>390</v>
      </c>
      <c r="K170">
        <v>6060</v>
      </c>
      <c r="L170">
        <f>Table4[[#This Row],[aantal8]]+Table4[[#This Row],[aantal7]]+Table4[[#This Row],[aantal6]]+Table4[[#This Row],[aantal]]</f>
        <v>1280</v>
      </c>
    </row>
    <row r="171" spans="1:38" x14ac:dyDescent="0.3">
      <c r="A171" t="s">
        <v>29</v>
      </c>
      <c r="B171">
        <v>2021</v>
      </c>
      <c r="C171">
        <v>230</v>
      </c>
      <c r="D171">
        <v>370</v>
      </c>
      <c r="E171">
        <v>20</v>
      </c>
      <c r="F171">
        <v>290</v>
      </c>
      <c r="G171">
        <v>1390</v>
      </c>
      <c r="H171">
        <v>340</v>
      </c>
      <c r="I171">
        <v>370</v>
      </c>
      <c r="J171">
        <v>430</v>
      </c>
      <c r="K171">
        <v>9030</v>
      </c>
      <c r="L171">
        <f>Table4[[#This Row],[aantal8]]+Table4[[#This Row],[aantal7]]+Table4[[#This Row],[aantal6]]+Table4[[#This Row],[aantal]]</f>
        <v>1370</v>
      </c>
    </row>
    <row r="172" spans="1:38" x14ac:dyDescent="0.3">
      <c r="A172" t="s">
        <v>30</v>
      </c>
      <c r="B172">
        <v>2021</v>
      </c>
      <c r="C172">
        <v>190</v>
      </c>
      <c r="D172">
        <v>310</v>
      </c>
      <c r="E172">
        <v>20</v>
      </c>
      <c r="F172">
        <v>270</v>
      </c>
      <c r="G172">
        <v>910</v>
      </c>
      <c r="H172">
        <v>230</v>
      </c>
      <c r="I172">
        <v>230</v>
      </c>
      <c r="J172">
        <v>280</v>
      </c>
      <c r="K172">
        <v>5850</v>
      </c>
      <c r="L172">
        <f>Table4[[#This Row],[aantal8]]+Table4[[#This Row],[aantal7]]+Table4[[#This Row],[aantal6]]+Table4[[#This Row],[aantal]]</f>
        <v>930</v>
      </c>
    </row>
    <row r="173" spans="1:38" x14ac:dyDescent="0.3">
      <c r="A173" t="s">
        <v>35</v>
      </c>
      <c r="B173">
        <v>2021</v>
      </c>
      <c r="C173">
        <v>180</v>
      </c>
      <c r="D173">
        <v>270</v>
      </c>
      <c r="E173">
        <v>40</v>
      </c>
      <c r="F173">
        <v>210</v>
      </c>
      <c r="G173">
        <v>870</v>
      </c>
      <c r="H173">
        <v>200</v>
      </c>
      <c r="I173">
        <v>200</v>
      </c>
      <c r="J173">
        <v>270</v>
      </c>
      <c r="K173">
        <v>5600</v>
      </c>
      <c r="L173">
        <f>Table4[[#This Row],[aantal8]]+Table4[[#This Row],[aantal7]]+Table4[[#This Row],[aantal6]]+Table4[[#This Row],[aantal]]</f>
        <v>850</v>
      </c>
    </row>
    <row r="174" spans="1:38" x14ac:dyDescent="0.3">
      <c r="A174" t="s">
        <v>32</v>
      </c>
      <c r="B174">
        <v>2021</v>
      </c>
      <c r="C174">
        <v>460</v>
      </c>
      <c r="D174">
        <v>870</v>
      </c>
      <c r="E174">
        <v>70</v>
      </c>
      <c r="F174">
        <v>740</v>
      </c>
      <c r="G174">
        <v>1520</v>
      </c>
      <c r="H174">
        <v>350</v>
      </c>
      <c r="I174">
        <v>330</v>
      </c>
      <c r="J174">
        <v>540</v>
      </c>
      <c r="K174">
        <v>11560</v>
      </c>
      <c r="L174">
        <f>Table4[[#This Row],[aantal8]]+Table4[[#This Row],[aantal7]]+Table4[[#This Row],[aantal6]]+Table4[[#This Row],[aantal]]</f>
        <v>1680</v>
      </c>
    </row>
    <row r="175" spans="1:38" x14ac:dyDescent="0.3">
      <c r="A175" t="s">
        <v>36</v>
      </c>
      <c r="B175">
        <v>2021</v>
      </c>
      <c r="C175">
        <v>330</v>
      </c>
      <c r="D175">
        <v>610</v>
      </c>
      <c r="E175">
        <v>30</v>
      </c>
      <c r="F175">
        <v>530</v>
      </c>
      <c r="G175">
        <v>1850</v>
      </c>
      <c r="H175">
        <v>400</v>
      </c>
      <c r="I175">
        <v>440</v>
      </c>
      <c r="J175">
        <v>660</v>
      </c>
      <c r="K175">
        <v>10540</v>
      </c>
      <c r="L175">
        <f>Table4[[#This Row],[aantal8]]+Table4[[#This Row],[aantal7]]+Table4[[#This Row],[aantal6]]+Table4[[#This Row],[aantal]]</f>
        <v>1830</v>
      </c>
    </row>
    <row r="176" spans="1:38" x14ac:dyDescent="0.3">
      <c r="A176" t="s">
        <v>40</v>
      </c>
      <c r="B176">
        <v>2021</v>
      </c>
      <c r="C176">
        <v>260</v>
      </c>
      <c r="D176">
        <v>510</v>
      </c>
      <c r="E176">
        <v>40</v>
      </c>
      <c r="F176">
        <v>420</v>
      </c>
      <c r="G176">
        <v>1270</v>
      </c>
      <c r="H176">
        <v>310</v>
      </c>
      <c r="I176">
        <v>300</v>
      </c>
      <c r="J176">
        <v>360</v>
      </c>
      <c r="K176">
        <v>8370</v>
      </c>
      <c r="L176">
        <f>Table4[[#This Row],[aantal8]]+Table4[[#This Row],[aantal7]]+Table4[[#This Row],[aantal6]]+Table4[[#This Row],[aantal]]</f>
        <v>1230</v>
      </c>
    </row>
    <row r="177" spans="1:12" x14ac:dyDescent="0.3">
      <c r="A177" t="s">
        <v>38</v>
      </c>
      <c r="B177">
        <v>2021</v>
      </c>
      <c r="C177">
        <v>390</v>
      </c>
      <c r="D177">
        <v>1140</v>
      </c>
      <c r="E177">
        <v>50</v>
      </c>
      <c r="F177">
        <v>1030</v>
      </c>
      <c r="G177">
        <v>2380</v>
      </c>
      <c r="H177">
        <v>480</v>
      </c>
      <c r="I177">
        <v>440</v>
      </c>
      <c r="J177">
        <v>910</v>
      </c>
      <c r="K177">
        <v>10890</v>
      </c>
      <c r="L177">
        <f>Table4[[#This Row],[aantal8]]+Table4[[#This Row],[aantal7]]+Table4[[#This Row],[aantal6]]+Table4[[#This Row],[aantal]]</f>
        <v>2220</v>
      </c>
    </row>
    <row r="178" spans="1:12" x14ac:dyDescent="0.3">
      <c r="A178" t="s">
        <v>41</v>
      </c>
      <c r="B178">
        <v>2021</v>
      </c>
      <c r="C178">
        <v>370</v>
      </c>
      <c r="D178">
        <v>590</v>
      </c>
      <c r="E178">
        <v>40</v>
      </c>
      <c r="F178">
        <v>550</v>
      </c>
      <c r="G178">
        <v>2160</v>
      </c>
      <c r="H178">
        <v>570</v>
      </c>
      <c r="I178">
        <v>620</v>
      </c>
      <c r="J178">
        <v>540</v>
      </c>
      <c r="K178">
        <v>9650</v>
      </c>
      <c r="L178">
        <f>Table4[[#This Row],[aantal8]]+Table4[[#This Row],[aantal7]]+Table4[[#This Row],[aantal6]]+Table4[[#This Row],[aantal]]</f>
        <v>2100</v>
      </c>
    </row>
    <row r="179" spans="1:12" x14ac:dyDescent="0.3">
      <c r="A179" t="s">
        <v>43</v>
      </c>
      <c r="B179">
        <v>2021</v>
      </c>
      <c r="C179">
        <v>470</v>
      </c>
      <c r="D179">
        <v>440</v>
      </c>
      <c r="E179">
        <v>40</v>
      </c>
      <c r="F179">
        <v>390</v>
      </c>
      <c r="G179">
        <v>1480</v>
      </c>
      <c r="H179">
        <v>370</v>
      </c>
      <c r="I179">
        <v>450</v>
      </c>
      <c r="J179">
        <v>440</v>
      </c>
      <c r="K179">
        <v>8990</v>
      </c>
      <c r="L179">
        <f>Table4[[#This Row],[aantal8]]+Table4[[#This Row],[aantal7]]+Table4[[#This Row],[aantal6]]+Table4[[#This Row],[aantal]]</f>
        <v>1730</v>
      </c>
    </row>
    <row r="180" spans="1:12" x14ac:dyDescent="0.3">
      <c r="A180" t="s">
        <v>45</v>
      </c>
      <c r="B180">
        <v>2021</v>
      </c>
      <c r="C180">
        <v>180</v>
      </c>
      <c r="D180">
        <v>340</v>
      </c>
      <c r="E180">
        <v>50</v>
      </c>
      <c r="F180">
        <v>280</v>
      </c>
      <c r="G180">
        <v>1300</v>
      </c>
      <c r="H180">
        <v>280</v>
      </c>
      <c r="I180">
        <v>280</v>
      </c>
      <c r="J180">
        <v>460</v>
      </c>
      <c r="K180">
        <v>6440</v>
      </c>
      <c r="L180">
        <f>Table4[[#This Row],[aantal8]]+Table4[[#This Row],[aantal7]]+Table4[[#This Row],[aantal6]]+Table4[[#This Row],[aantal]]</f>
        <v>1200</v>
      </c>
    </row>
    <row r="181" spans="1:12" x14ac:dyDescent="0.3">
      <c r="A181" t="s">
        <v>47</v>
      </c>
      <c r="B181">
        <v>2021</v>
      </c>
      <c r="C181">
        <v>340</v>
      </c>
      <c r="D181">
        <v>430</v>
      </c>
      <c r="E181">
        <v>40</v>
      </c>
      <c r="F181">
        <v>350</v>
      </c>
      <c r="G181">
        <v>1550</v>
      </c>
      <c r="H181">
        <v>340</v>
      </c>
      <c r="I181">
        <v>500</v>
      </c>
      <c r="J181">
        <v>370</v>
      </c>
      <c r="K181">
        <v>8430</v>
      </c>
      <c r="L181">
        <f>Table4[[#This Row],[aantal8]]+Table4[[#This Row],[aantal7]]+Table4[[#This Row],[aantal6]]+Table4[[#This Row],[aantal]]</f>
        <v>1550</v>
      </c>
    </row>
    <row r="182" spans="1:12" x14ac:dyDescent="0.3">
      <c r="A182" t="s">
        <v>48</v>
      </c>
      <c r="B182">
        <v>2021</v>
      </c>
      <c r="C182">
        <v>400</v>
      </c>
      <c r="D182">
        <v>570</v>
      </c>
      <c r="E182">
        <v>50</v>
      </c>
      <c r="F182">
        <v>500</v>
      </c>
      <c r="G182">
        <v>2220</v>
      </c>
      <c r="H182">
        <v>560</v>
      </c>
      <c r="I182">
        <v>540</v>
      </c>
      <c r="J182">
        <v>750</v>
      </c>
      <c r="K182">
        <v>9200</v>
      </c>
      <c r="L182">
        <f>Table4[[#This Row],[aantal8]]+Table4[[#This Row],[aantal7]]+Table4[[#This Row],[aantal6]]+Table4[[#This Row],[aantal]]</f>
        <v>2250</v>
      </c>
    </row>
    <row r="183" spans="1:12" x14ac:dyDescent="0.3">
      <c r="A183" t="s">
        <v>49</v>
      </c>
      <c r="B183">
        <v>2021</v>
      </c>
      <c r="C183">
        <v>290</v>
      </c>
      <c r="D183">
        <v>580</v>
      </c>
      <c r="E183">
        <v>30</v>
      </c>
      <c r="F183">
        <v>430</v>
      </c>
      <c r="G183">
        <v>1390</v>
      </c>
      <c r="H183">
        <v>350</v>
      </c>
      <c r="I183">
        <v>290</v>
      </c>
      <c r="J183">
        <v>430</v>
      </c>
      <c r="K183">
        <v>7630</v>
      </c>
      <c r="L183">
        <f>Table4[[#This Row],[aantal8]]+Table4[[#This Row],[aantal7]]+Table4[[#This Row],[aantal6]]+Table4[[#This Row],[aantal]]</f>
        <v>1360</v>
      </c>
    </row>
    <row r="184" spans="1:12" x14ac:dyDescent="0.3">
      <c r="A184" t="s">
        <v>114</v>
      </c>
      <c r="B184">
        <v>2021</v>
      </c>
      <c r="C184">
        <v>380</v>
      </c>
      <c r="D184">
        <v>1080</v>
      </c>
      <c r="E184">
        <v>60</v>
      </c>
      <c r="F184">
        <v>930</v>
      </c>
      <c r="G184">
        <v>1950</v>
      </c>
      <c r="H184">
        <v>450</v>
      </c>
      <c r="I184">
        <v>350</v>
      </c>
      <c r="J184">
        <v>840</v>
      </c>
      <c r="K184">
        <v>9130</v>
      </c>
      <c r="L184">
        <f>Table4[[#This Row],[aantal8]]+Table4[[#This Row],[aantal7]]+Table4[[#This Row],[aantal6]]+Table4[[#This Row],[aantal]]</f>
        <v>2020</v>
      </c>
    </row>
    <row r="185" spans="1:12" x14ac:dyDescent="0.3">
      <c r="A185" t="s">
        <v>51</v>
      </c>
      <c r="B185">
        <v>2021</v>
      </c>
      <c r="C185">
        <v>260</v>
      </c>
      <c r="D185">
        <v>620</v>
      </c>
      <c r="E185">
        <v>30</v>
      </c>
      <c r="F185">
        <v>540</v>
      </c>
      <c r="G185">
        <v>1300</v>
      </c>
      <c r="H185">
        <v>240</v>
      </c>
      <c r="I185">
        <v>220</v>
      </c>
      <c r="J185">
        <v>620</v>
      </c>
      <c r="K185">
        <v>5920</v>
      </c>
      <c r="L185">
        <f>Table4[[#This Row],[aantal8]]+Table4[[#This Row],[aantal7]]+Table4[[#This Row],[aantal6]]+Table4[[#This Row],[aantal]]</f>
        <v>1340</v>
      </c>
    </row>
    <row r="186" spans="1:12" x14ac:dyDescent="0.3">
      <c r="A186" t="s">
        <v>52</v>
      </c>
      <c r="B186">
        <v>2021</v>
      </c>
      <c r="C186">
        <v>240</v>
      </c>
      <c r="D186">
        <v>600</v>
      </c>
      <c r="E186">
        <v>30</v>
      </c>
      <c r="F186">
        <v>500</v>
      </c>
      <c r="G186">
        <v>1230</v>
      </c>
      <c r="H186">
        <v>250</v>
      </c>
      <c r="I186">
        <v>200</v>
      </c>
      <c r="J186">
        <v>600</v>
      </c>
      <c r="K186">
        <v>6190</v>
      </c>
      <c r="L186">
        <f>Table4[[#This Row],[aantal8]]+Table4[[#This Row],[aantal7]]+Table4[[#This Row],[aantal6]]+Table4[[#This Row],[aantal]]</f>
        <v>1290</v>
      </c>
    </row>
    <row r="187" spans="1:12" x14ac:dyDescent="0.3">
      <c r="A187" t="s">
        <v>53</v>
      </c>
      <c r="B187">
        <v>2021</v>
      </c>
      <c r="C187">
        <v>470</v>
      </c>
      <c r="D187">
        <v>440</v>
      </c>
      <c r="E187">
        <v>40</v>
      </c>
      <c r="F187">
        <v>380</v>
      </c>
      <c r="G187">
        <v>1700</v>
      </c>
      <c r="H187">
        <v>390</v>
      </c>
      <c r="I187">
        <v>500</v>
      </c>
      <c r="J187">
        <v>550</v>
      </c>
      <c r="K187">
        <v>9460</v>
      </c>
      <c r="L187">
        <f>Table4[[#This Row],[aantal8]]+Table4[[#This Row],[aantal7]]+Table4[[#This Row],[aantal6]]+Table4[[#This Row],[aantal]]</f>
        <v>1910</v>
      </c>
    </row>
    <row r="188" spans="1:12" x14ac:dyDescent="0.3">
      <c r="A188" t="s">
        <v>54</v>
      </c>
      <c r="B188">
        <v>2021</v>
      </c>
      <c r="C188">
        <v>220</v>
      </c>
      <c r="D188">
        <v>500</v>
      </c>
      <c r="E188">
        <v>40</v>
      </c>
      <c r="F188">
        <v>440</v>
      </c>
      <c r="G188">
        <v>1180</v>
      </c>
      <c r="H188">
        <v>260</v>
      </c>
      <c r="I188">
        <v>330</v>
      </c>
      <c r="J188">
        <v>280</v>
      </c>
      <c r="K188">
        <v>8880</v>
      </c>
      <c r="L188">
        <f>Table4[[#This Row],[aantal8]]+Table4[[#This Row],[aantal7]]+Table4[[#This Row],[aantal6]]+Table4[[#This Row],[aantal]]</f>
        <v>1090</v>
      </c>
    </row>
    <row r="189" spans="1:12" x14ac:dyDescent="0.3">
      <c r="A189" t="s">
        <v>55</v>
      </c>
      <c r="B189">
        <v>2021</v>
      </c>
      <c r="C189">
        <v>150</v>
      </c>
      <c r="D189">
        <v>340</v>
      </c>
      <c r="E189">
        <v>60</v>
      </c>
      <c r="F189">
        <v>280</v>
      </c>
      <c r="G189">
        <v>890</v>
      </c>
      <c r="H189">
        <v>250</v>
      </c>
      <c r="I189">
        <v>210</v>
      </c>
      <c r="J189">
        <v>210</v>
      </c>
      <c r="K189">
        <v>6200</v>
      </c>
      <c r="L189">
        <f>Table4[[#This Row],[aantal8]]+Table4[[#This Row],[aantal7]]+Table4[[#This Row],[aantal6]]+Table4[[#This Row],[aantal]]</f>
        <v>820</v>
      </c>
    </row>
    <row r="190" spans="1:12" x14ac:dyDescent="0.3">
      <c r="A190" t="s">
        <v>56</v>
      </c>
      <c r="B190">
        <v>2021</v>
      </c>
      <c r="C190">
        <v>130</v>
      </c>
      <c r="D190">
        <v>170</v>
      </c>
      <c r="E190">
        <v>10</v>
      </c>
      <c r="F190">
        <v>140</v>
      </c>
      <c r="G190">
        <v>770</v>
      </c>
      <c r="H190">
        <v>190</v>
      </c>
      <c r="I190">
        <v>190</v>
      </c>
      <c r="J190">
        <v>210</v>
      </c>
      <c r="K190">
        <v>3970</v>
      </c>
      <c r="L190">
        <f>Table4[[#This Row],[aantal8]]+Table4[[#This Row],[aantal7]]+Table4[[#This Row],[aantal6]]+Table4[[#This Row],[aantal]]</f>
        <v>720</v>
      </c>
    </row>
    <row r="191" spans="1:12" x14ac:dyDescent="0.3">
      <c r="A191" t="s">
        <v>57</v>
      </c>
      <c r="B191">
        <v>2021</v>
      </c>
      <c r="C191">
        <v>240</v>
      </c>
      <c r="D191">
        <v>540</v>
      </c>
      <c r="E191">
        <v>30</v>
      </c>
      <c r="F191">
        <v>480</v>
      </c>
      <c r="G191">
        <v>1710</v>
      </c>
      <c r="H191">
        <v>430</v>
      </c>
      <c r="I191">
        <v>370</v>
      </c>
      <c r="J191">
        <v>540</v>
      </c>
      <c r="K191">
        <v>6150</v>
      </c>
      <c r="L191">
        <f>Table4[[#This Row],[aantal8]]+Table4[[#This Row],[aantal7]]+Table4[[#This Row],[aantal6]]+Table4[[#This Row],[aantal]]</f>
        <v>1580</v>
      </c>
    </row>
    <row r="192" spans="1:12" x14ac:dyDescent="0.3">
      <c r="A192" t="s">
        <v>58</v>
      </c>
      <c r="B192">
        <v>2021</v>
      </c>
      <c r="C192">
        <v>130</v>
      </c>
      <c r="D192">
        <v>210</v>
      </c>
      <c r="E192">
        <v>10</v>
      </c>
      <c r="F192">
        <v>170</v>
      </c>
      <c r="G192">
        <v>560</v>
      </c>
      <c r="H192">
        <v>120</v>
      </c>
      <c r="I192">
        <v>150</v>
      </c>
      <c r="J192">
        <v>160</v>
      </c>
      <c r="K192">
        <v>5670</v>
      </c>
      <c r="L192">
        <f>Table4[[#This Row],[aantal8]]+Table4[[#This Row],[aantal7]]+Table4[[#This Row],[aantal6]]+Table4[[#This Row],[aantal]]</f>
        <v>560</v>
      </c>
    </row>
    <row r="193" spans="1:12" x14ac:dyDescent="0.3">
      <c r="A193" t="s">
        <v>59</v>
      </c>
      <c r="B193">
        <v>2021</v>
      </c>
      <c r="C193">
        <v>360</v>
      </c>
      <c r="D193">
        <v>560</v>
      </c>
      <c r="E193">
        <v>60</v>
      </c>
      <c r="F193">
        <v>500</v>
      </c>
      <c r="G193">
        <v>1640</v>
      </c>
      <c r="H193">
        <v>370</v>
      </c>
      <c r="I193">
        <v>510</v>
      </c>
      <c r="J193">
        <v>420</v>
      </c>
      <c r="K193">
        <v>9480</v>
      </c>
      <c r="L193">
        <f>Table4[[#This Row],[aantal8]]+Table4[[#This Row],[aantal7]]+Table4[[#This Row],[aantal6]]+Table4[[#This Row],[aantal]]</f>
        <v>1660</v>
      </c>
    </row>
    <row r="194" spans="1:12" x14ac:dyDescent="0.3">
      <c r="A194" t="s">
        <v>60</v>
      </c>
      <c r="B194">
        <v>2021</v>
      </c>
      <c r="C194">
        <v>500</v>
      </c>
      <c r="D194">
        <v>1090</v>
      </c>
      <c r="E194">
        <v>50</v>
      </c>
      <c r="F194">
        <v>890</v>
      </c>
      <c r="G194">
        <v>2690</v>
      </c>
      <c r="H194">
        <v>530</v>
      </c>
      <c r="I194">
        <v>520</v>
      </c>
      <c r="J194">
        <v>1000</v>
      </c>
      <c r="K194">
        <v>12660</v>
      </c>
      <c r="L194">
        <f>Table4[[#This Row],[aantal8]]+Table4[[#This Row],[aantal7]]+Table4[[#This Row],[aantal6]]+Table4[[#This Row],[aantal]]</f>
        <v>2550</v>
      </c>
    </row>
    <row r="195" spans="1:12" x14ac:dyDescent="0.3">
      <c r="A195" t="s">
        <v>61</v>
      </c>
      <c r="B195">
        <v>2021</v>
      </c>
      <c r="C195">
        <v>190</v>
      </c>
      <c r="D195">
        <v>300</v>
      </c>
      <c r="E195">
        <v>10</v>
      </c>
      <c r="F195">
        <v>230</v>
      </c>
      <c r="G195">
        <v>890</v>
      </c>
      <c r="H195">
        <v>210</v>
      </c>
      <c r="I195">
        <v>190</v>
      </c>
      <c r="J195">
        <v>330</v>
      </c>
      <c r="K195">
        <v>5470</v>
      </c>
      <c r="L195">
        <f>Table4[[#This Row],[aantal8]]+Table4[[#This Row],[aantal7]]+Table4[[#This Row],[aantal6]]+Table4[[#This Row],[aantal]]</f>
        <v>920</v>
      </c>
    </row>
    <row r="196" spans="1:12" x14ac:dyDescent="0.3">
      <c r="A196" t="s">
        <v>62</v>
      </c>
      <c r="B196">
        <v>2021</v>
      </c>
      <c r="C196">
        <v>240</v>
      </c>
      <c r="D196">
        <v>530</v>
      </c>
      <c r="E196">
        <v>40</v>
      </c>
      <c r="F196">
        <v>460</v>
      </c>
      <c r="G196">
        <v>1110</v>
      </c>
      <c r="H196">
        <v>240</v>
      </c>
      <c r="I196">
        <v>250</v>
      </c>
      <c r="J196">
        <v>390</v>
      </c>
      <c r="K196">
        <v>5980</v>
      </c>
      <c r="L196">
        <f>Table4[[#This Row],[aantal8]]+Table4[[#This Row],[aantal7]]+Table4[[#This Row],[aantal6]]+Table4[[#This Row],[aantal]]</f>
        <v>1120</v>
      </c>
    </row>
    <row r="197" spans="1:12" x14ac:dyDescent="0.3">
      <c r="A197" t="s">
        <v>34</v>
      </c>
      <c r="B197">
        <v>2021</v>
      </c>
      <c r="C197">
        <v>200</v>
      </c>
      <c r="D197">
        <v>290</v>
      </c>
      <c r="E197">
        <v>20</v>
      </c>
      <c r="F197">
        <v>230</v>
      </c>
      <c r="G197">
        <v>820</v>
      </c>
      <c r="H197">
        <v>210</v>
      </c>
      <c r="I197">
        <v>170</v>
      </c>
      <c r="J197">
        <v>260</v>
      </c>
      <c r="K197">
        <v>5610</v>
      </c>
      <c r="L197">
        <f>Table4[[#This Row],[aantal8]]+Table4[[#This Row],[aantal7]]+Table4[[#This Row],[aantal6]]+Table4[[#This Row],[aantal]]</f>
        <v>840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1FD4-4A93-3F47-A6FB-14082D8D18F8}">
  <dimension ref="A1:H62"/>
  <sheetViews>
    <sheetView topLeftCell="D1" zoomScale="70" zoomScaleNormal="70" workbookViewId="0">
      <selection activeCell="F20" sqref="F20"/>
    </sheetView>
  </sheetViews>
  <sheetFormatPr defaultColWidth="11.44140625" defaultRowHeight="14.4" x14ac:dyDescent="0.3"/>
  <cols>
    <col min="1" max="1" width="56.77734375" bestFit="1" customWidth="1"/>
    <col min="2" max="2" width="34.109375" customWidth="1"/>
    <col min="3" max="3" width="60.109375" bestFit="1" customWidth="1"/>
    <col min="4" max="4" width="54.88671875" customWidth="1"/>
    <col min="5" max="5" width="82.44140625" customWidth="1"/>
    <col min="6" max="6" width="50.5546875" bestFit="1" customWidth="1"/>
    <col min="7" max="7" width="64.6640625" bestFit="1" customWidth="1"/>
    <col min="8" max="8" width="47" customWidth="1"/>
    <col min="9" max="9" width="15" bestFit="1" customWidth="1"/>
  </cols>
  <sheetData>
    <row r="1" spans="1:8" x14ac:dyDescent="0.3">
      <c r="A1" s="62" t="s">
        <v>536</v>
      </c>
      <c r="B1" s="63" t="s">
        <v>707</v>
      </c>
      <c r="C1" s="63" t="s">
        <v>708</v>
      </c>
      <c r="D1" s="63" t="s">
        <v>709</v>
      </c>
      <c r="E1" s="63" t="s">
        <v>695</v>
      </c>
      <c r="F1" s="63" t="s">
        <v>557</v>
      </c>
      <c r="G1" s="111" t="s">
        <v>731</v>
      </c>
    </row>
    <row r="2" spans="1:8" ht="15" thickBot="1" x14ac:dyDescent="0.35">
      <c r="A2" s="64" t="s">
        <v>534</v>
      </c>
      <c r="B2" s="16"/>
      <c r="C2" s="16"/>
      <c r="D2" s="16"/>
      <c r="E2" s="16"/>
      <c r="F2" s="16"/>
      <c r="G2" s="112"/>
    </row>
    <row r="3" spans="1:8" x14ac:dyDescent="0.3">
      <c r="A3" s="91" t="s">
        <v>537</v>
      </c>
      <c r="B3" s="92" t="s">
        <v>705</v>
      </c>
      <c r="C3" s="13" t="s">
        <v>721</v>
      </c>
      <c r="D3" s="40" t="s">
        <v>681</v>
      </c>
      <c r="E3" s="11" t="s">
        <v>564</v>
      </c>
      <c r="F3" s="120" t="str">
        <f>CONCATENATE(G37, B39)</f>
        <v xml:space="preserve"> = I_g2</v>
      </c>
      <c r="G3" s="70" t="s">
        <v>730</v>
      </c>
      <c r="H3" s="36"/>
    </row>
    <row r="4" spans="1:8" x14ac:dyDescent="0.3">
      <c r="A4" s="94" t="s">
        <v>537</v>
      </c>
      <c r="B4" s="95" t="s">
        <v>705</v>
      </c>
      <c r="C4" s="11" t="s">
        <v>614</v>
      </c>
      <c r="D4" s="41" t="s">
        <v>681</v>
      </c>
      <c r="E4" s="9" t="s">
        <v>583</v>
      </c>
      <c r="F4" s="121" t="str">
        <f>CONCATENATE(G37,B38,G32,B39)</f>
        <v xml:space="preserve"> = I_g1 + I_g2</v>
      </c>
      <c r="G4" s="70" t="s">
        <v>730</v>
      </c>
    </row>
    <row r="5" spans="1:8" x14ac:dyDescent="0.3">
      <c r="A5" s="94" t="s">
        <v>537</v>
      </c>
      <c r="B5" s="93" t="s">
        <v>538</v>
      </c>
      <c r="C5" s="17" t="s">
        <v>539</v>
      </c>
      <c r="D5" s="42" t="s">
        <v>682</v>
      </c>
      <c r="E5" s="17" t="s">
        <v>566</v>
      </c>
      <c r="F5" s="122" t="s">
        <v>674</v>
      </c>
      <c r="G5" s="70"/>
    </row>
    <row r="6" spans="1:8" ht="15" thickBot="1" x14ac:dyDescent="0.35">
      <c r="A6" s="94" t="s">
        <v>537</v>
      </c>
      <c r="B6" s="96" t="s">
        <v>538</v>
      </c>
      <c r="C6" s="19" t="s">
        <v>687</v>
      </c>
      <c r="D6" s="43" t="s">
        <v>681</v>
      </c>
      <c r="E6" s="59" t="s">
        <v>674</v>
      </c>
      <c r="F6" s="123" t="str">
        <f>CONCATENATE($G$37,G38,G35,B38)</f>
        <v xml:space="preserve"> = 1 / I_g1</v>
      </c>
      <c r="G6" s="68" t="s">
        <v>730</v>
      </c>
    </row>
    <row r="7" spans="1:8" x14ac:dyDescent="0.3">
      <c r="A7" s="98" t="s">
        <v>706</v>
      </c>
      <c r="B7" s="20" t="s">
        <v>540</v>
      </c>
      <c r="C7" s="60" t="s">
        <v>676</v>
      </c>
      <c r="D7" s="61" t="s">
        <v>681</v>
      </c>
      <c r="E7" s="60" t="s">
        <v>582</v>
      </c>
      <c r="F7" s="124" t="s">
        <v>674</v>
      </c>
      <c r="G7" s="113"/>
    </row>
    <row r="8" spans="1:8" x14ac:dyDescent="0.3">
      <c r="A8" s="104" t="s">
        <v>706</v>
      </c>
      <c r="B8" s="93" t="s">
        <v>541</v>
      </c>
      <c r="C8" s="11" t="s">
        <v>684</v>
      </c>
      <c r="D8" s="44" t="s">
        <v>682</v>
      </c>
      <c r="E8" s="11" t="s">
        <v>698</v>
      </c>
      <c r="F8" s="121" t="str">
        <f>CONCATENATE($G$37,G42,B45,G32,B46,G32,B47,G43,G35,B48)</f>
        <v xml:space="preserve"> = (L_mr + L_pr + L_nr) / d_hi</v>
      </c>
      <c r="G8" s="67" t="s">
        <v>730</v>
      </c>
    </row>
    <row r="9" spans="1:8" x14ac:dyDescent="0.3">
      <c r="A9" s="104" t="s">
        <v>706</v>
      </c>
      <c r="B9" s="96" t="s">
        <v>541</v>
      </c>
      <c r="C9" s="11" t="s">
        <v>694</v>
      </c>
      <c r="D9" s="44" t="s">
        <v>682</v>
      </c>
      <c r="E9" s="11" t="s">
        <v>674</v>
      </c>
      <c r="F9" s="121" t="str">
        <f>CONCATENATE($G$37,B57,G35,G42, B56,G35,B34,G43)</f>
        <v xml:space="preserve"> = ρ_h / (N_i / A)</v>
      </c>
      <c r="G9" s="67" t="s">
        <v>730</v>
      </c>
    </row>
    <row r="10" spans="1:8" x14ac:dyDescent="0.3">
      <c r="A10" s="104" t="s">
        <v>706</v>
      </c>
      <c r="B10" s="96" t="s">
        <v>541</v>
      </c>
      <c r="C10" s="11" t="s">
        <v>542</v>
      </c>
      <c r="D10" s="44" t="s">
        <v>682</v>
      </c>
      <c r="E10" s="11" t="s">
        <v>674</v>
      </c>
      <c r="F10" s="121" t="str">
        <f>CONCATENATE($G$37, B52, G32,B55,G32, B49)</f>
        <v xml:space="preserve"> = d_ch + d_sp + d_ts</v>
      </c>
      <c r="G10" s="67" t="s">
        <v>730</v>
      </c>
    </row>
    <row r="11" spans="1:8" x14ac:dyDescent="0.3">
      <c r="A11" s="104" t="s">
        <v>706</v>
      </c>
      <c r="B11" s="97" t="s">
        <v>728</v>
      </c>
      <c r="C11" s="11" t="s">
        <v>544</v>
      </c>
      <c r="D11" s="45" t="s">
        <v>682</v>
      </c>
      <c r="E11" s="26" t="s">
        <v>674</v>
      </c>
      <c r="F11" s="125" t="s">
        <v>674</v>
      </c>
      <c r="G11" s="106"/>
    </row>
    <row r="12" spans="1:8" x14ac:dyDescent="0.3">
      <c r="A12" s="104" t="s">
        <v>706</v>
      </c>
      <c r="B12" s="101" t="s">
        <v>543</v>
      </c>
      <c r="C12" s="28" t="s">
        <v>613</v>
      </c>
      <c r="D12" s="46" t="s">
        <v>681</v>
      </c>
      <c r="E12" s="28" t="s">
        <v>697</v>
      </c>
      <c r="F12" s="121" t="str">
        <f>CONCATENATE(G37, B39)</f>
        <v xml:space="preserve"> = I_g2</v>
      </c>
      <c r="G12" s="67" t="s">
        <v>730</v>
      </c>
    </row>
    <row r="13" spans="1:8" ht="15" thickBot="1" x14ac:dyDescent="0.35">
      <c r="A13" s="104" t="s">
        <v>706</v>
      </c>
      <c r="B13" s="97" t="s">
        <v>558</v>
      </c>
      <c r="C13" s="90" t="s">
        <v>696</v>
      </c>
      <c r="D13" s="47" t="s">
        <v>682</v>
      </c>
      <c r="E13" s="11" t="s">
        <v>674</v>
      </c>
      <c r="F13" s="121" t="str">
        <f>CONCATENATE(G37, B59,G32,G42,B60,G32,B61,G32,B62,G43,G35,G40)</f>
        <v xml:space="preserve"> = s_j + (s_WAO + s_WIA + s_WAJ) / 3</v>
      </c>
      <c r="G13" s="114" t="s">
        <v>730</v>
      </c>
    </row>
    <row r="14" spans="1:8" ht="15" thickBot="1" x14ac:dyDescent="0.35">
      <c r="A14" s="104" t="s">
        <v>706</v>
      </c>
      <c r="B14" s="102" t="s">
        <v>558</v>
      </c>
      <c r="C14" s="15" t="s">
        <v>598</v>
      </c>
      <c r="D14" s="47" t="s">
        <v>682</v>
      </c>
      <c r="E14" s="24" t="s">
        <v>674</v>
      </c>
      <c r="F14" s="126" t="str">
        <f>CONCATENATE($G$37, B53,G32,B54)</f>
        <v xml:space="preserve"> = d_pe + d_hs</v>
      </c>
      <c r="G14" s="69" t="s">
        <v>730</v>
      </c>
    </row>
    <row r="15" spans="1:8" x14ac:dyDescent="0.3">
      <c r="A15" s="98" t="s">
        <v>545</v>
      </c>
      <c r="B15" s="92" t="s">
        <v>678</v>
      </c>
      <c r="C15" s="18" t="s">
        <v>546</v>
      </c>
      <c r="D15" s="48" t="s">
        <v>682</v>
      </c>
      <c r="E15" s="18" t="s">
        <v>679</v>
      </c>
      <c r="F15" s="127" t="s">
        <v>674</v>
      </c>
      <c r="G15" s="109"/>
    </row>
    <row r="16" spans="1:8" x14ac:dyDescent="0.3">
      <c r="A16" s="104" t="s">
        <v>545</v>
      </c>
      <c r="B16" s="95" t="s">
        <v>678</v>
      </c>
      <c r="C16" s="12" t="s">
        <v>547</v>
      </c>
      <c r="D16" s="49" t="s">
        <v>682</v>
      </c>
      <c r="E16" s="12" t="s">
        <v>674</v>
      </c>
      <c r="F16" s="122" t="s">
        <v>674</v>
      </c>
      <c r="G16" s="106"/>
    </row>
    <row r="17" spans="1:7" x14ac:dyDescent="0.3">
      <c r="A17" s="104" t="s">
        <v>545</v>
      </c>
      <c r="B17" s="93" t="s">
        <v>704</v>
      </c>
      <c r="C17" s="22" t="s">
        <v>549</v>
      </c>
      <c r="D17" s="50" t="s">
        <v>686</v>
      </c>
      <c r="E17" s="22" t="s">
        <v>674</v>
      </c>
      <c r="F17" s="128" t="str">
        <f>CONCATENATE($G$37, B42)</f>
        <v xml:space="preserve"> = €_s</v>
      </c>
      <c r="G17" s="71" t="s">
        <v>730</v>
      </c>
    </row>
    <row r="18" spans="1:7" x14ac:dyDescent="0.3">
      <c r="A18" s="104" t="s">
        <v>545</v>
      </c>
      <c r="B18" s="95" t="s">
        <v>548</v>
      </c>
      <c r="C18" s="23" t="s">
        <v>550</v>
      </c>
      <c r="D18" s="51" t="s">
        <v>682</v>
      </c>
      <c r="E18" s="23" t="s">
        <v>674</v>
      </c>
      <c r="F18" s="129" t="s">
        <v>674</v>
      </c>
      <c r="G18" s="115"/>
    </row>
    <row r="19" spans="1:7" x14ac:dyDescent="0.3">
      <c r="A19" s="104" t="s">
        <v>545</v>
      </c>
      <c r="B19" s="93" t="s">
        <v>543</v>
      </c>
      <c r="C19" s="9" t="s">
        <v>551</v>
      </c>
      <c r="D19" s="52" t="s">
        <v>682</v>
      </c>
      <c r="E19" s="9" t="s">
        <v>674</v>
      </c>
      <c r="F19" s="130" t="str">
        <f>CONCATENATE($G$37, B35)</f>
        <v xml:space="preserve"> = P</v>
      </c>
      <c r="G19" s="116"/>
    </row>
    <row r="20" spans="1:7" ht="15" thickBot="1" x14ac:dyDescent="0.35">
      <c r="A20" s="104" t="s">
        <v>545</v>
      </c>
      <c r="B20" s="103" t="s">
        <v>543</v>
      </c>
      <c r="C20" s="24" t="s">
        <v>552</v>
      </c>
      <c r="D20" s="53" t="s">
        <v>682</v>
      </c>
      <c r="E20" s="24" t="s">
        <v>674</v>
      </c>
      <c r="F20" s="131" t="str">
        <f>CONCATENATE($G$37,G38,G35, B57)</f>
        <v xml:space="preserve"> = 1 / ρ_h</v>
      </c>
      <c r="G20" s="117" t="s">
        <v>730</v>
      </c>
    </row>
    <row r="21" spans="1:7" x14ac:dyDescent="0.3">
      <c r="A21" s="98" t="s">
        <v>699</v>
      </c>
      <c r="B21" s="92" t="s">
        <v>703</v>
      </c>
      <c r="C21" s="20" t="s">
        <v>554</v>
      </c>
      <c r="D21" s="54" t="s">
        <v>682</v>
      </c>
      <c r="E21" s="20" t="s">
        <v>584</v>
      </c>
      <c r="F21" s="132" t="str">
        <f>CONCATENATE($G$37, B58)</f>
        <v xml:space="preserve"> = N_2</v>
      </c>
      <c r="G21" s="118" t="s">
        <v>730</v>
      </c>
    </row>
    <row r="22" spans="1:7" x14ac:dyDescent="0.3">
      <c r="A22" s="104" t="s">
        <v>699</v>
      </c>
      <c r="B22" s="95" t="s">
        <v>559</v>
      </c>
      <c r="C22" s="10" t="s">
        <v>553</v>
      </c>
      <c r="D22" s="55" t="s">
        <v>686</v>
      </c>
      <c r="E22" s="10" t="s">
        <v>674</v>
      </c>
      <c r="F22" s="125" t="s">
        <v>674</v>
      </c>
      <c r="G22" s="106"/>
    </row>
    <row r="23" spans="1:7" x14ac:dyDescent="0.3">
      <c r="A23" s="104" t="s">
        <v>699</v>
      </c>
      <c r="B23" s="100" t="s">
        <v>702</v>
      </c>
      <c r="C23" s="10" t="s">
        <v>535</v>
      </c>
      <c r="D23" s="55" t="s">
        <v>682</v>
      </c>
      <c r="E23" s="10" t="s">
        <v>581</v>
      </c>
      <c r="F23" s="125" t="s">
        <v>674</v>
      </c>
      <c r="G23" s="106"/>
    </row>
    <row r="24" spans="1:7" x14ac:dyDescent="0.3">
      <c r="A24" s="104" t="s">
        <v>699</v>
      </c>
      <c r="B24" s="95" t="s">
        <v>702</v>
      </c>
      <c r="C24" s="21" t="s">
        <v>680</v>
      </c>
      <c r="D24" s="55" t="s">
        <v>685</v>
      </c>
      <c r="E24" s="21" t="s">
        <v>674</v>
      </c>
      <c r="F24" s="133" t="str">
        <f>CONCATENATE($G$37,B37)</f>
        <v xml:space="preserve"> = E_g2</v>
      </c>
      <c r="G24" s="71" t="s">
        <v>730</v>
      </c>
    </row>
    <row r="25" spans="1:7" x14ac:dyDescent="0.3">
      <c r="A25" s="104" t="s">
        <v>699</v>
      </c>
      <c r="B25" s="100" t="s">
        <v>579</v>
      </c>
      <c r="C25" s="27" t="s">
        <v>677</v>
      </c>
      <c r="D25" s="55" t="s">
        <v>685</v>
      </c>
      <c r="E25" s="30" t="s">
        <v>674</v>
      </c>
      <c r="F25" s="133" t="str">
        <f>CONCATENATE($G$37,G38,G35,B36)</f>
        <v xml:space="preserve"> = 1 / E_g1</v>
      </c>
      <c r="G25" s="71" t="s">
        <v>730</v>
      </c>
    </row>
    <row r="26" spans="1:7" ht="15" thickBot="1" x14ac:dyDescent="0.35">
      <c r="A26" s="104" t="s">
        <v>699</v>
      </c>
      <c r="B26" s="103" t="s">
        <v>579</v>
      </c>
      <c r="C26" s="29" t="s">
        <v>675</v>
      </c>
      <c r="D26" s="56" t="s">
        <v>682</v>
      </c>
      <c r="E26" s="15" t="s">
        <v>674</v>
      </c>
      <c r="F26" s="134" t="s">
        <v>674</v>
      </c>
      <c r="G26" s="119"/>
    </row>
    <row r="27" spans="1:7" x14ac:dyDescent="0.3">
      <c r="A27" s="91" t="s">
        <v>555</v>
      </c>
      <c r="B27" s="99" t="s">
        <v>701</v>
      </c>
      <c r="C27" s="25" t="s">
        <v>602</v>
      </c>
      <c r="D27" s="57" t="s">
        <v>682</v>
      </c>
      <c r="E27" s="33" t="s">
        <v>674</v>
      </c>
      <c r="F27" s="131" t="str">
        <f>CONCATENATE($G$37, B44)</f>
        <v xml:space="preserve"> = P_el</v>
      </c>
      <c r="G27" s="117" t="s">
        <v>730</v>
      </c>
    </row>
    <row r="28" spans="1:7" x14ac:dyDescent="0.3">
      <c r="A28" s="94" t="s">
        <v>555</v>
      </c>
      <c r="B28" s="101" t="s">
        <v>556</v>
      </c>
      <c r="C28" s="9" t="s">
        <v>603</v>
      </c>
      <c r="D28" s="52" t="s">
        <v>682</v>
      </c>
      <c r="E28" s="9" t="s">
        <v>674</v>
      </c>
      <c r="F28" s="130" t="str">
        <f>CONCATENATE(G37,B43)</f>
        <v xml:space="preserve"> = Q_dw</v>
      </c>
      <c r="G28" s="116" t="s">
        <v>730</v>
      </c>
    </row>
    <row r="29" spans="1:7" x14ac:dyDescent="0.3">
      <c r="A29" s="94" t="s">
        <v>555</v>
      </c>
      <c r="B29" s="97" t="s">
        <v>720</v>
      </c>
      <c r="C29" s="9" t="s">
        <v>601</v>
      </c>
      <c r="D29" s="52" t="s">
        <v>682</v>
      </c>
      <c r="E29" s="9" t="s">
        <v>674</v>
      </c>
      <c r="F29" s="130" t="str">
        <f>CONCATENATE(G37,B50,G32,B51)</f>
        <v xml:space="preserve"> = d_gp + d_ho</v>
      </c>
      <c r="G29" s="116" t="s">
        <v>730</v>
      </c>
    </row>
    <row r="30" spans="1:7" ht="15" thickBot="1" x14ac:dyDescent="0.35">
      <c r="A30" s="105" t="s">
        <v>555</v>
      </c>
      <c r="B30" s="102" t="s">
        <v>700</v>
      </c>
      <c r="C30" s="14" t="s">
        <v>599</v>
      </c>
      <c r="D30" s="58" t="s">
        <v>682</v>
      </c>
      <c r="E30" s="14" t="s">
        <v>674</v>
      </c>
      <c r="F30" s="134" t="s">
        <v>674</v>
      </c>
      <c r="G30" s="119"/>
    </row>
    <row r="31" spans="1:7" ht="15" thickBot="1" x14ac:dyDescent="0.35">
      <c r="G31" s="36"/>
    </row>
    <row r="32" spans="1:7" x14ac:dyDescent="0.3">
      <c r="A32" s="75" t="s">
        <v>560</v>
      </c>
      <c r="B32" s="76"/>
      <c r="C32" s="76"/>
      <c r="D32" s="76"/>
      <c r="E32" s="76"/>
      <c r="F32" s="77"/>
      <c r="G32" t="s">
        <v>607</v>
      </c>
    </row>
    <row r="33" spans="1:7" ht="15" thickBot="1" x14ac:dyDescent="0.35">
      <c r="A33" s="78" t="s">
        <v>562</v>
      </c>
      <c r="B33" s="31" t="s">
        <v>561</v>
      </c>
      <c r="C33" s="31" t="s">
        <v>578</v>
      </c>
      <c r="D33" s="31" t="s">
        <v>563</v>
      </c>
      <c r="E33" s="31" t="s">
        <v>594</v>
      </c>
      <c r="F33" s="79" t="s">
        <v>650</v>
      </c>
      <c r="G33" t="s">
        <v>608</v>
      </c>
    </row>
    <row r="34" spans="1:7" ht="16.2" x14ac:dyDescent="0.3">
      <c r="A34" s="80" t="s">
        <v>691</v>
      </c>
      <c r="B34" s="25" t="s">
        <v>692</v>
      </c>
      <c r="C34" s="25" t="s">
        <v>693</v>
      </c>
      <c r="D34" s="25"/>
      <c r="E34" s="10" t="s">
        <v>596</v>
      </c>
      <c r="F34" s="65" t="str" cm="1">
        <f t="array" ref="F34:F62">TRANSPOSE(DATA!$E$1:AG1)</f>
        <v>land_area</v>
      </c>
      <c r="G34" t="s">
        <v>609</v>
      </c>
    </row>
    <row r="35" spans="1:7" x14ac:dyDescent="0.3">
      <c r="A35" s="81" t="s">
        <v>565</v>
      </c>
      <c r="B35" s="13" t="s">
        <v>567</v>
      </c>
      <c r="C35" s="13" t="s">
        <v>568</v>
      </c>
      <c r="D35" s="13" t="s">
        <v>577</v>
      </c>
      <c r="E35" s="13" t="s">
        <v>595</v>
      </c>
      <c r="F35" s="66" t="str">
        <v>land_price</v>
      </c>
      <c r="G35" t="s">
        <v>610</v>
      </c>
    </row>
    <row r="36" spans="1:7" ht="15.6" x14ac:dyDescent="0.35">
      <c r="A36" s="82" t="s">
        <v>652</v>
      </c>
      <c r="B36" s="11" t="s">
        <v>625</v>
      </c>
      <c r="C36" s="11" t="s">
        <v>243</v>
      </c>
      <c r="D36" s="11" t="s">
        <v>653</v>
      </c>
      <c r="E36" s="11" t="s">
        <v>673</v>
      </c>
      <c r="F36" s="66" t="str">
        <v>ext_cons_A</v>
      </c>
      <c r="G36" t="s">
        <v>611</v>
      </c>
    </row>
    <row r="37" spans="1:7" ht="15.6" x14ac:dyDescent="0.35">
      <c r="A37" s="83" t="s">
        <v>600</v>
      </c>
      <c r="B37" s="11" t="s">
        <v>626</v>
      </c>
      <c r="C37" s="11" t="s">
        <v>243</v>
      </c>
      <c r="D37" s="11" t="s">
        <v>653</v>
      </c>
      <c r="E37" s="11" t="s">
        <v>673</v>
      </c>
      <c r="F37" s="66" t="str">
        <v>ext_cons_E</v>
      </c>
      <c r="G37" s="37" t="s">
        <v>612</v>
      </c>
    </row>
    <row r="38" spans="1:7" ht="15.6" x14ac:dyDescent="0.35">
      <c r="A38" s="84" t="s">
        <v>606</v>
      </c>
      <c r="B38" s="11" t="s">
        <v>627</v>
      </c>
      <c r="C38" s="11" t="s">
        <v>243</v>
      </c>
      <c r="D38" s="11" t="s">
        <v>653</v>
      </c>
      <c r="E38" s="11" t="s">
        <v>673</v>
      </c>
      <c r="F38" s="66" t="str">
        <v>int_cons_A</v>
      </c>
      <c r="G38" s="39">
        <v>1</v>
      </c>
    </row>
    <row r="39" spans="1:7" ht="15.6" x14ac:dyDescent="0.35">
      <c r="A39" s="84" t="s">
        <v>651</v>
      </c>
      <c r="B39" s="11" t="s">
        <v>628</v>
      </c>
      <c r="C39" s="11" t="s">
        <v>243</v>
      </c>
      <c r="D39" s="11" t="s">
        <v>653</v>
      </c>
      <c r="E39" s="11" t="s">
        <v>673</v>
      </c>
      <c r="F39" s="73" t="str">
        <v>int_cons_E</v>
      </c>
      <c r="G39" s="39">
        <v>2</v>
      </c>
    </row>
    <row r="40" spans="1:7" ht="15.6" x14ac:dyDescent="0.35">
      <c r="A40" s="85" t="s">
        <v>580</v>
      </c>
      <c r="B40" s="10" t="s">
        <v>630</v>
      </c>
      <c r="C40" s="32" t="s">
        <v>629</v>
      </c>
      <c r="D40" s="10"/>
      <c r="E40" s="38" t="s">
        <v>674</v>
      </c>
      <c r="F40" s="73" t="str">
        <v>natura2000</v>
      </c>
      <c r="G40" s="39">
        <v>3</v>
      </c>
    </row>
    <row r="41" spans="1:7" ht="15.6" x14ac:dyDescent="0.35">
      <c r="A41" s="85" t="s">
        <v>593</v>
      </c>
      <c r="B41" s="10" t="s">
        <v>631</v>
      </c>
      <c r="C41" s="13" t="s">
        <v>243</v>
      </c>
      <c r="D41" s="10"/>
      <c r="E41" s="38" t="s">
        <v>674</v>
      </c>
      <c r="F41" s="73" t="str">
        <v>soil_clay_content</v>
      </c>
      <c r="G41" s="39">
        <v>4</v>
      </c>
    </row>
    <row r="42" spans="1:7" ht="15.6" x14ac:dyDescent="0.35">
      <c r="A42" s="85" t="s">
        <v>573</v>
      </c>
      <c r="B42" s="13" t="s">
        <v>632</v>
      </c>
      <c r="C42" s="13" t="s">
        <v>568</v>
      </c>
      <c r="D42" s="10"/>
      <c r="E42" s="38" t="s">
        <v>674</v>
      </c>
      <c r="F42" s="73" t="str">
        <v>subsidies</v>
      </c>
      <c r="G42" s="74" t="s">
        <v>688</v>
      </c>
    </row>
    <row r="43" spans="1:7" ht="16.8" x14ac:dyDescent="0.35">
      <c r="A43" s="85" t="s">
        <v>605</v>
      </c>
      <c r="B43" s="10" t="s">
        <v>633</v>
      </c>
      <c r="C43" s="10" t="s">
        <v>569</v>
      </c>
      <c r="D43" s="10"/>
      <c r="E43" s="38" t="s">
        <v>674</v>
      </c>
      <c r="F43" s="73" t="str">
        <v>drinkwater_capacity</v>
      </c>
      <c r="G43" s="74" t="s">
        <v>689</v>
      </c>
    </row>
    <row r="44" spans="1:7" ht="15.6" x14ac:dyDescent="0.35">
      <c r="A44" s="85" t="s">
        <v>604</v>
      </c>
      <c r="B44" s="10" t="s">
        <v>634</v>
      </c>
      <c r="C44" s="10" t="s">
        <v>243</v>
      </c>
      <c r="D44" s="10"/>
      <c r="E44" s="107" t="s">
        <v>710</v>
      </c>
      <c r="F44" s="73" t="str">
        <v>electric_capacity</v>
      </c>
    </row>
    <row r="45" spans="1:7" ht="15.6" x14ac:dyDescent="0.35">
      <c r="A45" s="85" t="s">
        <v>570</v>
      </c>
      <c r="B45" s="10" t="s">
        <v>635</v>
      </c>
      <c r="C45" s="10" t="s">
        <v>83</v>
      </c>
      <c r="D45" s="10"/>
      <c r="E45" s="10" t="s">
        <v>596</v>
      </c>
      <c r="F45" s="73" t="str">
        <v>municipal_roads</v>
      </c>
    </row>
    <row r="46" spans="1:7" ht="15.6" x14ac:dyDescent="0.35">
      <c r="A46" s="85" t="s">
        <v>571</v>
      </c>
      <c r="B46" s="10" t="s">
        <v>636</v>
      </c>
      <c r="C46" s="10" t="s">
        <v>83</v>
      </c>
      <c r="D46" s="10"/>
      <c r="E46" s="10" t="s">
        <v>596</v>
      </c>
      <c r="F46" s="73" t="str">
        <v>provincial_roads</v>
      </c>
    </row>
    <row r="47" spans="1:7" ht="15.6" x14ac:dyDescent="0.35">
      <c r="A47" s="85" t="s">
        <v>572</v>
      </c>
      <c r="B47" s="10" t="s">
        <v>637</v>
      </c>
      <c r="C47" s="10" t="s">
        <v>83</v>
      </c>
      <c r="D47" s="10"/>
      <c r="E47" s="10" t="s">
        <v>596</v>
      </c>
      <c r="F47" s="73" t="str">
        <v>national_roads</v>
      </c>
    </row>
    <row r="48" spans="1:7" ht="15.6" x14ac:dyDescent="0.35">
      <c r="A48" s="85" t="s">
        <v>574</v>
      </c>
      <c r="B48" s="10" t="s">
        <v>638</v>
      </c>
      <c r="C48" s="10" t="s">
        <v>83</v>
      </c>
      <c r="D48" s="10"/>
      <c r="E48" s="10" t="s">
        <v>596</v>
      </c>
      <c r="F48" s="73" t="str">
        <v>distance_highway</v>
      </c>
    </row>
    <row r="49" spans="1:6" ht="15.6" x14ac:dyDescent="0.35">
      <c r="A49" s="85" t="s">
        <v>575</v>
      </c>
      <c r="B49" s="10" t="s">
        <v>639</v>
      </c>
      <c r="C49" s="10" t="s">
        <v>83</v>
      </c>
      <c r="D49" s="10"/>
      <c r="E49" s="10" t="s">
        <v>596</v>
      </c>
      <c r="F49" s="73" t="str">
        <v>distance_train_station</v>
      </c>
    </row>
    <row r="50" spans="1:6" ht="15.6" x14ac:dyDescent="0.35">
      <c r="A50" s="85" t="s">
        <v>576</v>
      </c>
      <c r="B50" s="10" t="s">
        <v>640</v>
      </c>
      <c r="C50" s="10" t="s">
        <v>83</v>
      </c>
      <c r="D50" s="10"/>
      <c r="E50" s="10" t="s">
        <v>596</v>
      </c>
      <c r="F50" s="73" t="str">
        <v>distance_general_practitioner</v>
      </c>
    </row>
    <row r="51" spans="1:6" ht="15.6" x14ac:dyDescent="0.35">
      <c r="A51" s="85" t="s">
        <v>585</v>
      </c>
      <c r="B51" s="10" t="s">
        <v>641</v>
      </c>
      <c r="C51" s="10" t="s">
        <v>83</v>
      </c>
      <c r="D51" s="10"/>
      <c r="E51" s="10" t="s">
        <v>596</v>
      </c>
      <c r="F51" s="73" t="str">
        <v>distance_hospital</v>
      </c>
    </row>
    <row r="52" spans="1:6" ht="15.6" x14ac:dyDescent="0.35">
      <c r="A52" s="85" t="s">
        <v>588</v>
      </c>
      <c r="B52" s="10" t="s">
        <v>642</v>
      </c>
      <c r="C52" s="10" t="s">
        <v>83</v>
      </c>
      <c r="D52" s="10"/>
      <c r="E52" s="10" t="s">
        <v>596</v>
      </c>
      <c r="F52" s="73" t="str">
        <v>distance_childcare</v>
      </c>
    </row>
    <row r="53" spans="1:6" ht="15.6" x14ac:dyDescent="0.35">
      <c r="A53" s="85" t="s">
        <v>589</v>
      </c>
      <c r="B53" s="10" t="s">
        <v>643</v>
      </c>
      <c r="C53" s="10" t="s">
        <v>83</v>
      </c>
      <c r="D53" s="10"/>
      <c r="E53" s="10" t="s">
        <v>596</v>
      </c>
      <c r="F53" s="73" t="str">
        <v>distance_primary_education</v>
      </c>
    </row>
    <row r="54" spans="1:6" ht="15.6" x14ac:dyDescent="0.35">
      <c r="A54" s="85" t="s">
        <v>590</v>
      </c>
      <c r="B54" s="10" t="s">
        <v>644</v>
      </c>
      <c r="C54" s="10" t="s">
        <v>83</v>
      </c>
      <c r="D54" s="10"/>
      <c r="E54" s="10" t="s">
        <v>596</v>
      </c>
      <c r="F54" s="73" t="str">
        <v>distance_high_school</v>
      </c>
    </row>
    <row r="55" spans="1:6" ht="15.6" x14ac:dyDescent="0.35">
      <c r="A55" s="85" t="s">
        <v>591</v>
      </c>
      <c r="B55" s="10" t="s">
        <v>645</v>
      </c>
      <c r="C55" s="10" t="s">
        <v>83</v>
      </c>
      <c r="D55" s="10"/>
      <c r="E55" s="10" t="s">
        <v>596</v>
      </c>
      <c r="F55" s="73" t="str">
        <v>distance_supermarket</v>
      </c>
    </row>
    <row r="56" spans="1:6" ht="15.6" x14ac:dyDescent="0.35">
      <c r="A56" s="85" t="s">
        <v>592</v>
      </c>
      <c r="B56" s="10" t="s">
        <v>646</v>
      </c>
      <c r="C56" s="10" t="s">
        <v>668</v>
      </c>
      <c r="D56" s="10"/>
      <c r="E56" s="10" t="s">
        <v>596</v>
      </c>
      <c r="F56" s="73" t="str">
        <v>inhabitants</v>
      </c>
    </row>
    <row r="57" spans="1:6" ht="16.8" x14ac:dyDescent="0.35">
      <c r="A57" s="85" t="s">
        <v>586</v>
      </c>
      <c r="B57" s="10" t="s">
        <v>647</v>
      </c>
      <c r="C57" s="10" t="s">
        <v>597</v>
      </c>
      <c r="D57" s="10"/>
      <c r="E57" s="10" t="s">
        <v>596</v>
      </c>
      <c r="F57" s="73" t="str">
        <v>density_housing</v>
      </c>
    </row>
    <row r="58" spans="1:6" ht="15.6" x14ac:dyDescent="0.35">
      <c r="A58" s="85" t="s">
        <v>587</v>
      </c>
      <c r="B58" s="10" t="s">
        <v>648</v>
      </c>
      <c r="C58" s="10" t="s">
        <v>342</v>
      </c>
      <c r="D58" s="10"/>
      <c r="E58" s="10" t="s">
        <v>596</v>
      </c>
      <c r="F58" s="73" t="str">
        <v>nitrogen_deposition</v>
      </c>
    </row>
    <row r="59" spans="1:6" ht="15.6" x14ac:dyDescent="0.35">
      <c r="A59" s="85" t="s">
        <v>669</v>
      </c>
      <c r="B59" s="10" t="s">
        <v>664</v>
      </c>
      <c r="C59" s="10" t="s">
        <v>668</v>
      </c>
      <c r="D59" s="10"/>
      <c r="E59" s="10" t="s">
        <v>596</v>
      </c>
      <c r="F59" s="72" t="str">
        <v>social_welfare_jobless</v>
      </c>
    </row>
    <row r="60" spans="1:6" ht="15.6" x14ac:dyDescent="0.35">
      <c r="A60" s="85" t="s">
        <v>670</v>
      </c>
      <c r="B60" s="9" t="s">
        <v>665</v>
      </c>
      <c r="C60" s="10" t="s">
        <v>668</v>
      </c>
      <c r="D60" s="9"/>
      <c r="E60" s="10" t="s">
        <v>596</v>
      </c>
      <c r="F60" s="72" t="str">
        <v>social_welfare_WAO</v>
      </c>
    </row>
    <row r="61" spans="1:6" ht="15.6" x14ac:dyDescent="0.35">
      <c r="A61" s="85" t="s">
        <v>671</v>
      </c>
      <c r="B61" s="9" t="s">
        <v>666</v>
      </c>
      <c r="C61" s="10" t="s">
        <v>668</v>
      </c>
      <c r="D61" s="9"/>
      <c r="E61" s="10" t="s">
        <v>596</v>
      </c>
      <c r="F61" s="72" t="str">
        <v>social_welfare_WIA</v>
      </c>
    </row>
    <row r="62" spans="1:6" ht="16.2" thickBot="1" x14ac:dyDescent="0.4">
      <c r="A62" s="86" t="s">
        <v>672</v>
      </c>
      <c r="B62" s="87" t="s">
        <v>667</v>
      </c>
      <c r="C62" s="88" t="s">
        <v>668</v>
      </c>
      <c r="D62" s="87"/>
      <c r="E62" s="88" t="s">
        <v>596</v>
      </c>
      <c r="F62" s="89" t="str">
        <v>social welfare_wajong</v>
      </c>
    </row>
  </sheetData>
  <phoneticPr fontId="2" type="noConversion"/>
  <conditionalFormatting sqref="D3:D30">
    <cfRule type="containsText" dxfId="3" priority="2" operator="containsText" text="Local policy">
      <formula>NOT(ISERROR(SEARCH("Local policy",D3)))</formula>
    </cfRule>
    <cfRule type="containsText" dxfId="2" priority="3" operator="containsText" text="typology">
      <formula>NOT(ISERROR(SEARCH("typology",D3)))</formula>
    </cfRule>
    <cfRule type="containsText" dxfId="1" priority="4" operator="containsText" text="context">
      <formula>NOT(ISERROR(SEARCH("context",D3)))</formula>
    </cfRule>
  </conditionalFormatting>
  <conditionalFormatting sqref="A1:XFD1048576">
    <cfRule type="containsText" dxfId="0" priority="1" operator="containsText" text="missing">
      <formula>NOT(ISERROR(SEARCH("missing",A1)))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82338-f4fa-48a7-8e6d-7e7350488434">
      <Terms xmlns="http://schemas.microsoft.com/office/infopath/2007/PartnerControls"/>
    </lcf76f155ced4ddcb4097134ff3c332f>
    <TaxCatchAll xmlns="986808b9-47d7-4513-9819-178441910a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5A4D34DE24448B689670D895C9829" ma:contentTypeVersion="9" ma:contentTypeDescription="Een nieuw document maken." ma:contentTypeScope="" ma:versionID="312ec7f28dcb0d5bfef207299bca9e35">
  <xsd:schema xmlns:xsd="http://www.w3.org/2001/XMLSchema" xmlns:xs="http://www.w3.org/2001/XMLSchema" xmlns:p="http://schemas.microsoft.com/office/2006/metadata/properties" xmlns:ns2="e3582338-f4fa-48a7-8e6d-7e7350488434" xmlns:ns3="986808b9-47d7-4513-9819-178441910a44" targetNamespace="http://schemas.microsoft.com/office/2006/metadata/properties" ma:root="true" ma:fieldsID="7d4729a52cfe78a468ae3588856dc8e8" ns2:_="" ns3:_="">
    <xsd:import namespace="e3582338-f4fa-48a7-8e6d-7e7350488434"/>
    <xsd:import namespace="986808b9-47d7-4513-9819-178441910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82338-f4fa-48a7-8e6d-7e7350488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808b9-47d7-4513-9819-178441910a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9a2f511-4f2a-469d-b8d9-c62fa1bde488}" ma:internalName="TaxCatchAll" ma:showField="CatchAllData" ma:web="986808b9-47d7-4513-9819-178441910a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5F0E6-76FC-4B08-A376-6FF061E9AB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471A5E-9776-4F8E-9AAB-91FBBA08B804}">
  <ds:schemaRefs>
    <ds:schemaRef ds:uri="e3582338-f4fa-48a7-8e6d-7e7350488434"/>
    <ds:schemaRef ds:uri="http://schemas.microsoft.com/office/2006/metadata/properties"/>
    <ds:schemaRef ds:uri="http://purl.org/dc/elements/1.1/"/>
    <ds:schemaRef ds:uri="http://schemas.microsoft.com/office/2006/documentManagement/types"/>
    <ds:schemaRef ds:uri="986808b9-47d7-4513-9819-178441910a44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2A9708F-16C2-492C-829F-3C3B00B39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82338-f4fa-48a7-8e6d-7e7350488434"/>
    <ds:schemaRef ds:uri="986808b9-47d7-4513-9819-178441910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PARAMETERS</vt:lpstr>
      <vt:lpstr>DATA_normalised</vt:lpstr>
      <vt:lpstr>WEIGHTS</vt:lpstr>
      <vt:lpstr>land_price_2019</vt:lpstr>
      <vt:lpstr>net_capacity</vt:lpstr>
      <vt:lpstr>CBS</vt:lpstr>
      <vt:lpstr>Sustainability Categorisation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Thijs Res</dc:creator>
  <cp:keywords/>
  <dc:description/>
  <cp:lastModifiedBy>Res, Thijs</cp:lastModifiedBy>
  <cp:revision/>
  <dcterms:created xsi:type="dcterms:W3CDTF">2015-06-05T18:19:34Z</dcterms:created>
  <dcterms:modified xsi:type="dcterms:W3CDTF">2023-06-13T12:57:17Z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0x0101007CB5A4D34DE24448B689670D895C9829</vt:lpwstr>
  </property>
  <property fmtid="{D5CDD505-2E9C-101B-9397-08002B2CF9AE}" pid="3" name="MediaServiceImageTags">
    <vt:lpwstr/>
  </property>
</Properties>
</file>