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ar\Github\Modelirovanie\Lab4\"/>
    </mc:Choice>
  </mc:AlternateContent>
  <xr:revisionPtr revIDLastSave="0" documentId="8_{40C7B6ED-997E-427B-A849-812463277E5A}" xr6:coauthVersionLast="47" xr6:coauthVersionMax="47" xr10:uidLastSave="{00000000-0000-0000-0000-000000000000}"/>
  <bookViews>
    <workbookView xWindow="-108" yWindow="-108" windowWidth="23256" windowHeight="14616" xr2:uid="{E4D109FA-9536-44FC-93C1-C834A626FCFC}"/>
  </bookViews>
  <sheets>
    <sheet name="Расчеты" sheetId="1" r:id="rId1"/>
    <sheet name="Мода" sheetId="7" r:id="rId2"/>
    <sheet name="Дисперсия" sheetId="2" r:id="rId3"/>
    <sheet name="Экцесс" sheetId="6" r:id="rId4"/>
    <sheet name="Ассиметрия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E1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1" i="7"/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H7" i="6"/>
  <c r="H7" i="5"/>
  <c r="A2" i="2" l="1"/>
  <c r="A2" i="6"/>
  <c r="L3" i="1"/>
  <c r="A2" i="5"/>
  <c r="L1" i="1"/>
  <c r="B6" i="6" s="1"/>
  <c r="C6" i="6" s="1"/>
  <c r="B30" i="2" l="1"/>
  <c r="C30" i="2" s="1"/>
  <c r="B9" i="2"/>
  <c r="C9" i="2" s="1"/>
  <c r="B8" i="5"/>
  <c r="C8" i="5" s="1"/>
  <c r="B45" i="5"/>
  <c r="C45" i="5" s="1"/>
  <c r="B7" i="6"/>
  <c r="C7" i="6" s="1"/>
  <c r="B25" i="2"/>
  <c r="C25" i="2" s="1"/>
  <c r="B27" i="5"/>
  <c r="C27" i="5" s="1"/>
  <c r="B35" i="6"/>
  <c r="C35" i="6" s="1"/>
  <c r="B27" i="2"/>
  <c r="C27" i="2" s="1"/>
  <c r="B37" i="6"/>
  <c r="C37" i="6" s="1"/>
  <c r="B41" i="6"/>
  <c r="C41" i="6" s="1"/>
  <c r="B3" i="5"/>
  <c r="C3" i="5" s="1"/>
  <c r="B4" i="2"/>
  <c r="C4" i="2" s="1"/>
  <c r="B16" i="5"/>
  <c r="C16" i="5" s="1"/>
  <c r="B5" i="5"/>
  <c r="C5" i="5" s="1"/>
  <c r="B45" i="2"/>
  <c r="C45" i="2" s="1"/>
  <c r="B24" i="2"/>
  <c r="C24" i="2" s="1"/>
  <c r="B39" i="5"/>
  <c r="C39" i="5" s="1"/>
  <c r="B38" i="2"/>
  <c r="C38" i="2" s="1"/>
  <c r="B13" i="6"/>
  <c r="C13" i="6" s="1"/>
  <c r="B26" i="6"/>
  <c r="C26" i="6" s="1"/>
  <c r="B18" i="2"/>
  <c r="C18" i="2" s="1"/>
  <c r="B18" i="6"/>
  <c r="C18" i="6" s="1"/>
  <c r="B19" i="2"/>
  <c r="C19" i="2" s="1"/>
  <c r="B17" i="5"/>
  <c r="C17" i="5" s="1"/>
  <c r="B22" i="2"/>
  <c r="C22" i="2" s="1"/>
  <c r="B3" i="6"/>
  <c r="C3" i="6" s="1"/>
  <c r="B40" i="2"/>
  <c r="C40" i="2" s="1"/>
  <c r="B48" i="5"/>
  <c r="C48" i="5" s="1"/>
  <c r="B47" i="2"/>
  <c r="C47" i="2" s="1"/>
  <c r="B41" i="5"/>
  <c r="C41" i="5" s="1"/>
  <c r="B11" i="6"/>
  <c r="C11" i="6" s="1"/>
  <c r="B11" i="2"/>
  <c r="C11" i="2" s="1"/>
  <c r="B39" i="6"/>
  <c r="C39" i="6" s="1"/>
  <c r="B24" i="5"/>
  <c r="C24" i="5" s="1"/>
  <c r="B8" i="2"/>
  <c r="C8" i="2" s="1"/>
  <c r="B28" i="2"/>
  <c r="C28" i="2" s="1"/>
  <c r="B36" i="5"/>
  <c r="C36" i="5" s="1"/>
  <c r="B44" i="2"/>
  <c r="C44" i="2" s="1"/>
  <c r="B34" i="5"/>
  <c r="C34" i="5" s="1"/>
  <c r="B51" i="5"/>
  <c r="C51" i="5" s="1"/>
  <c r="B51" i="6"/>
  <c r="C51" i="6" s="1"/>
  <c r="B32" i="5"/>
  <c r="C32" i="5" s="1"/>
  <c r="B4" i="6"/>
  <c r="C4" i="6" s="1"/>
  <c r="B25" i="6"/>
  <c r="C25" i="6" s="1"/>
  <c r="B38" i="6"/>
  <c r="C38" i="6" s="1"/>
  <c r="B9" i="5"/>
  <c r="C9" i="5" s="1"/>
  <c r="B5" i="2"/>
  <c r="C5" i="2" s="1"/>
  <c r="B46" i="6"/>
  <c r="C46" i="6" s="1"/>
  <c r="B44" i="5"/>
  <c r="C44" i="5" s="1"/>
  <c r="B44" i="6"/>
  <c r="C44" i="6" s="1"/>
  <c r="B37" i="2"/>
  <c r="C37" i="2" s="1"/>
  <c r="B14" i="2"/>
  <c r="C14" i="2" s="1"/>
  <c r="B43" i="2"/>
  <c r="C43" i="2" s="1"/>
  <c r="B42" i="6"/>
  <c r="C42" i="6" s="1"/>
  <c r="B15" i="2"/>
  <c r="C15" i="2" s="1"/>
  <c r="B39" i="2"/>
  <c r="C39" i="2" s="1"/>
  <c r="B2" i="2"/>
  <c r="C2" i="2" s="1"/>
  <c r="B19" i="5"/>
  <c r="C19" i="5" s="1"/>
  <c r="B36" i="2"/>
  <c r="C36" i="2" s="1"/>
  <c r="B23" i="5"/>
  <c r="C23" i="5" s="1"/>
  <c r="B50" i="2"/>
  <c r="C50" i="2" s="1"/>
  <c r="B17" i="6"/>
  <c r="C17" i="6" s="1"/>
  <c r="B48" i="2"/>
  <c r="C48" i="2" s="1"/>
  <c r="B35" i="5"/>
  <c r="C35" i="5" s="1"/>
  <c r="B4" i="5"/>
  <c r="C4" i="5" s="1"/>
  <c r="B29" i="2"/>
  <c r="C29" i="2" s="1"/>
  <c r="B28" i="5"/>
  <c r="C28" i="5" s="1"/>
  <c r="B19" i="6"/>
  <c r="C19" i="6" s="1"/>
  <c r="B9" i="6"/>
  <c r="C9" i="6" s="1"/>
  <c r="B15" i="5"/>
  <c r="C15" i="5" s="1"/>
  <c r="B2" i="5"/>
  <c r="C2" i="5" s="1"/>
  <c r="B31" i="5"/>
  <c r="C31" i="5" s="1"/>
  <c r="B18" i="5"/>
  <c r="C18" i="5" s="1"/>
  <c r="B26" i="5"/>
  <c r="C26" i="5" s="1"/>
  <c r="B23" i="2"/>
  <c r="C23" i="2" s="1"/>
  <c r="B14" i="5"/>
  <c r="C14" i="5" s="1"/>
  <c r="B33" i="6"/>
  <c r="C33" i="6" s="1"/>
  <c r="B32" i="2"/>
  <c r="C32" i="2" s="1"/>
  <c r="B12" i="6"/>
  <c r="C12" i="6" s="1"/>
  <c r="B33" i="5"/>
  <c r="C33" i="5" s="1"/>
  <c r="B50" i="5"/>
  <c r="C50" i="5" s="1"/>
  <c r="B45" i="6"/>
  <c r="C45" i="6" s="1"/>
  <c r="B49" i="6"/>
  <c r="C49" i="6" s="1"/>
  <c r="B30" i="5"/>
  <c r="C30" i="5" s="1"/>
  <c r="B22" i="6"/>
  <c r="C22" i="6" s="1"/>
  <c r="B48" i="6"/>
  <c r="C48" i="6" s="1"/>
  <c r="B50" i="6"/>
  <c r="C50" i="6" s="1"/>
  <c r="B16" i="6"/>
  <c r="C16" i="6" s="1"/>
  <c r="B43" i="5"/>
  <c r="C43" i="5" s="1"/>
  <c r="B34" i="2"/>
  <c r="C34" i="2" s="1"/>
  <c r="B5" i="6"/>
  <c r="C5" i="6" s="1"/>
  <c r="B32" i="6"/>
  <c r="C32" i="6" s="1"/>
  <c r="B37" i="5"/>
  <c r="C37" i="5" s="1"/>
  <c r="B21" i="2"/>
  <c r="C21" i="2" s="1"/>
  <c r="B31" i="2"/>
  <c r="C31" i="2" s="1"/>
  <c r="B35" i="2"/>
  <c r="C35" i="2" s="1"/>
  <c r="B41" i="2"/>
  <c r="C41" i="2" s="1"/>
  <c r="B42" i="2"/>
  <c r="C42" i="2" s="1"/>
  <c r="B33" i="2"/>
  <c r="C33" i="2" s="1"/>
  <c r="B49" i="2"/>
  <c r="C49" i="2" s="1"/>
  <c r="B26" i="2"/>
  <c r="C26" i="2" s="1"/>
  <c r="B10" i="2"/>
  <c r="C10" i="2" s="1"/>
  <c r="B51" i="2"/>
  <c r="C51" i="2" s="1"/>
  <c r="B11" i="5"/>
  <c r="C11" i="5" s="1"/>
  <c r="B40" i="5"/>
  <c r="C40" i="5" s="1"/>
  <c r="B13" i="5"/>
  <c r="C13" i="5" s="1"/>
  <c r="B29" i="5"/>
  <c r="C29" i="5" s="1"/>
  <c r="B20" i="5"/>
  <c r="C20" i="5" s="1"/>
  <c r="B25" i="5"/>
  <c r="C25" i="5" s="1"/>
  <c r="B38" i="5"/>
  <c r="C38" i="5" s="1"/>
  <c r="B49" i="5"/>
  <c r="C49" i="5" s="1"/>
  <c r="B7" i="5"/>
  <c r="C7" i="5" s="1"/>
  <c r="B15" i="6"/>
  <c r="C15" i="6" s="1"/>
  <c r="B36" i="6"/>
  <c r="C36" i="6" s="1"/>
  <c r="B12" i="5"/>
  <c r="C12" i="5" s="1"/>
  <c r="B23" i="6"/>
  <c r="C23" i="6" s="1"/>
  <c r="B27" i="6"/>
  <c r="C27" i="6" s="1"/>
  <c r="B21" i="5"/>
  <c r="C21" i="5" s="1"/>
  <c r="B10" i="5"/>
  <c r="C10" i="5" s="1"/>
  <c r="B47" i="5"/>
  <c r="C47" i="5" s="1"/>
  <c r="B47" i="6"/>
  <c r="C47" i="6" s="1"/>
  <c r="B22" i="5"/>
  <c r="C22" i="5" s="1"/>
  <c r="B20" i="2"/>
  <c r="C20" i="2" s="1"/>
  <c r="B16" i="2"/>
  <c r="C16" i="2" s="1"/>
  <c r="B29" i="6"/>
  <c r="C29" i="6" s="1"/>
  <c r="B21" i="6"/>
  <c r="C21" i="6" s="1"/>
  <c r="B14" i="6"/>
  <c r="C14" i="6" s="1"/>
  <c r="B6" i="5"/>
  <c r="C6" i="5" s="1"/>
  <c r="B46" i="5"/>
  <c r="C46" i="5" s="1"/>
  <c r="B10" i="6"/>
  <c r="C10" i="6" s="1"/>
  <c r="B42" i="5"/>
  <c r="C42" i="5" s="1"/>
  <c r="B30" i="6"/>
  <c r="C30" i="6" s="1"/>
  <c r="B8" i="6"/>
  <c r="C8" i="6" s="1"/>
  <c r="B28" i="6"/>
  <c r="C28" i="6" s="1"/>
  <c r="B20" i="6"/>
  <c r="C20" i="6" s="1"/>
  <c r="B24" i="6"/>
  <c r="C24" i="6" s="1"/>
  <c r="B13" i="2"/>
  <c r="C13" i="2" s="1"/>
  <c r="B3" i="2"/>
  <c r="C3" i="2" s="1"/>
  <c r="B6" i="2"/>
  <c r="C6" i="2" s="1"/>
  <c r="B40" i="6"/>
  <c r="C40" i="6" s="1"/>
  <c r="B34" i="6"/>
  <c r="C34" i="6" s="1"/>
  <c r="B17" i="2"/>
  <c r="C17" i="2" s="1"/>
  <c r="B7" i="2"/>
  <c r="C7" i="2" s="1"/>
  <c r="B2" i="6"/>
  <c r="C2" i="6" s="1"/>
  <c r="B46" i="2"/>
  <c r="C46" i="2" s="1"/>
  <c r="B31" i="6"/>
  <c r="C31" i="6" s="1"/>
  <c r="B12" i="2"/>
  <c r="C12" i="2" s="1"/>
  <c r="B43" i="6"/>
  <c r="C43" i="6" s="1"/>
  <c r="H11" i="6" l="1"/>
  <c r="P5" i="1" s="1"/>
  <c r="E2" i="2"/>
  <c r="P1" i="1" s="1"/>
  <c r="H9" i="5"/>
  <c r="H9" i="6" s="1"/>
  <c r="F10" i="1"/>
  <c r="P3" i="1" l="1"/>
  <c r="H3" i="1"/>
  <c r="B3" i="1"/>
  <c r="B2" i="1"/>
  <c r="H1" i="1"/>
  <c r="H5" i="1" l="1"/>
  <c r="G10" i="1" s="1"/>
  <c r="J10" i="1" l="1"/>
  <c r="K10" i="1" s="1"/>
  <c r="H21" i="1" s="1"/>
  <c r="H10" i="1"/>
  <c r="J20" i="1" s="1"/>
  <c r="F11" i="1"/>
  <c r="G11" i="1" s="1"/>
  <c r="F12" i="1" s="1"/>
  <c r="J21" i="1" l="1"/>
  <c r="J11" i="1"/>
  <c r="K11" i="1" s="1"/>
  <c r="H22" i="1" s="1"/>
  <c r="H11" i="1"/>
  <c r="G12" i="1"/>
  <c r="F13" i="1" s="1"/>
  <c r="J22" i="1" l="1"/>
  <c r="H12" i="1"/>
  <c r="J12" i="1"/>
  <c r="K12" i="1" s="1"/>
  <c r="H23" i="1" s="1"/>
  <c r="G13" i="1"/>
  <c r="F14" i="1" s="1"/>
  <c r="J13" i="1" l="1"/>
  <c r="K13" i="1" s="1"/>
  <c r="H24" i="1" s="1"/>
  <c r="J23" i="1"/>
  <c r="G14" i="1"/>
  <c r="F15" i="1" s="1"/>
  <c r="H13" i="1"/>
  <c r="J24" i="1" l="1"/>
  <c r="J14" i="1"/>
  <c r="K14" i="1" s="1"/>
  <c r="H25" i="1" s="1"/>
  <c r="H14" i="1"/>
  <c r="G15" i="1"/>
  <c r="F16" i="1" s="1"/>
  <c r="J25" i="1" l="1"/>
  <c r="G16" i="1"/>
  <c r="J26" i="1" s="1"/>
  <c r="J15" i="1"/>
  <c r="K15" i="1" s="1"/>
  <c r="H26" i="1" s="1"/>
  <c r="H15" i="1"/>
  <c r="J16" i="1" l="1"/>
  <c r="K16" i="1" s="1"/>
  <c r="H27" i="1" s="1"/>
  <c r="J27" i="1"/>
  <c r="H16" i="1"/>
</calcChain>
</file>

<file path=xl/sharedStrings.xml><?xml version="1.0" encoding="utf-8"?>
<sst xmlns="http://schemas.openxmlformats.org/spreadsheetml/2006/main" count="46" uniqueCount="31">
  <si>
    <t>X</t>
  </si>
  <si>
    <t>X, Sorted</t>
  </si>
  <si>
    <t xml:space="preserve">Кол-во интервалов z </t>
  </si>
  <si>
    <t xml:space="preserve">N </t>
  </si>
  <si>
    <t>Размах выборки R</t>
  </si>
  <si>
    <t>Длина интервала</t>
  </si>
  <si>
    <t>Интервалы</t>
  </si>
  <si>
    <t>Max</t>
  </si>
  <si>
    <t>Min</t>
  </si>
  <si>
    <t>Середина интервала</t>
  </si>
  <si>
    <t>Частота</t>
  </si>
  <si>
    <t>Относительная частота</t>
  </si>
  <si>
    <t>Fn(x)</t>
  </si>
  <si>
    <t>=</t>
  </si>
  <si>
    <t>x</t>
  </si>
  <si>
    <t xml:space="preserve">x </t>
  </si>
  <si>
    <t>Выборочное среднее M(x)</t>
  </si>
  <si>
    <t>Медиана</t>
  </si>
  <si>
    <t>Мода</t>
  </si>
  <si>
    <t>Оценка дисперсии выборки</t>
  </si>
  <si>
    <t>Оценка кф асимметрии</t>
  </si>
  <si>
    <t>Оценка кф эксцесса</t>
  </si>
  <si>
    <t>D(x)=</t>
  </si>
  <si>
    <t>M(x)</t>
  </si>
  <si>
    <t>(x-m(x))^2</t>
  </si>
  <si>
    <t>(x-m(x))^3</t>
  </si>
  <si>
    <t>Стандартное отклонение</t>
  </si>
  <si>
    <t>Ассиметрия</t>
  </si>
  <si>
    <t>(x-m(x))^4</t>
  </si>
  <si>
    <t>Экцесс</t>
  </si>
  <si>
    <t>Границы интервалов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</si>
</sst>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2" fontId="0" fillId="0" borderId="1" xfId="0" applyNumberFormat="1" applyBorder="1"/>
    <xf numFmtId="0" fontId="0" fillId="0" borderId="0" xfId="0" quotePrefix="1"/>
    <xf numFmtId="2" fontId="0" fillId="0" borderId="0" xfId="0" applyNumberFormat="1"/>
    <xf numFmtId="2" fontId="1" fillId="0" borderId="1" xfId="0" applyNumberFormat="1" applyFont="1" applyBorder="1" applyAlignment="1">
      <alignment horizontal="center" wrapText="1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выборки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79-46DC-A5E2-E5EA4EA0354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79-46DC-A5E2-E5EA4EA0354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79-46DC-A5E2-E5EA4EA0354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79-46DC-A5E2-E5EA4EA0354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79-46DC-A5E2-E5EA4EA0354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79-46DC-A5E2-E5EA4EA0354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79-46DC-A5E2-E5EA4EA03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Расчеты!$E$10:$E$16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Расчеты!$J$10:$J$16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4675-BA13-8A3DB09A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86344768"/>
        <c:axId val="148634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Расчеты!$E$10:$E$16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Расчеты!$I$10:$I$16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BD-4675-BA13-8A3DB09AAC62}"/>
                  </c:ext>
                </c:extLst>
              </c15:ser>
            </c15:filteredBarSeries>
          </c:ext>
        </c:extLst>
      </c:barChart>
      <c:catAx>
        <c:axId val="148634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47648"/>
        <c:crosses val="autoZero"/>
        <c:auto val="1"/>
        <c:lblAlgn val="ctr"/>
        <c:lblOffset val="100"/>
        <c:noMultiLvlLbl val="0"/>
      </c:catAx>
      <c:valAx>
        <c:axId val="14863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полигона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8690662493479395E-2"/>
          <c:y val="0.16224846894138234"/>
          <c:w val="0.9426186750130412"/>
          <c:h val="0.745888013998250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Расчеты!$H$10:$H$16</c:f>
              <c:numCache>
                <c:formatCode>0.00</c:formatCode>
                <c:ptCount val="7"/>
                <c:pt idx="0">
                  <c:v>-5.3787436892857139</c:v>
                </c:pt>
                <c:pt idx="1">
                  <c:v>-3.1208373398571423</c:v>
                </c:pt>
                <c:pt idx="2">
                  <c:v>-0.86293099042857135</c:v>
                </c:pt>
                <c:pt idx="3">
                  <c:v>1.3949753589999998</c:v>
                </c:pt>
                <c:pt idx="4">
                  <c:v>3.6528817084285707</c:v>
                </c:pt>
                <c:pt idx="5">
                  <c:v>5.9107880578571423</c:v>
                </c:pt>
                <c:pt idx="6">
                  <c:v>8.1686944072857131</c:v>
                </c:pt>
              </c:numCache>
            </c:numRef>
          </c:xVal>
          <c:yVal>
            <c:numRef>
              <c:f>Расчеты!$I$10:$I$16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97A-84A4-3760B0BCDB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Расчеты!$H$10:$H$16</c:f>
              <c:numCache>
                <c:formatCode>0.00</c:formatCode>
                <c:ptCount val="7"/>
                <c:pt idx="0">
                  <c:v>-5.3787436892857139</c:v>
                </c:pt>
                <c:pt idx="1">
                  <c:v>-3.1208373398571423</c:v>
                </c:pt>
                <c:pt idx="2">
                  <c:v>-0.86293099042857135</c:v>
                </c:pt>
                <c:pt idx="3">
                  <c:v>1.3949753589999998</c:v>
                </c:pt>
                <c:pt idx="4">
                  <c:v>3.6528817084285707</c:v>
                </c:pt>
                <c:pt idx="5">
                  <c:v>5.9107880578571423</c:v>
                </c:pt>
                <c:pt idx="6">
                  <c:v>8.1686944072857131</c:v>
                </c:pt>
              </c:numCache>
            </c:numRef>
          </c:xVal>
          <c:yVal>
            <c:numRef>
              <c:f>Расчеты!$J$10:$J$16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D-497A-84A4-3760B0BC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23376"/>
        <c:axId val="1142312816"/>
      </c:scatterChart>
      <c:valAx>
        <c:axId val="1142323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42312816"/>
        <c:crosses val="autoZero"/>
        <c:crossBetween val="midCat"/>
      </c:valAx>
      <c:valAx>
        <c:axId val="114231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42323376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7</xdr:row>
      <xdr:rowOff>0</xdr:rowOff>
    </xdr:from>
    <xdr:to>
      <xdr:col>21</xdr:col>
      <xdr:colOff>0</xdr:colOff>
      <xdr:row>22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21D482-8580-7144-4AA1-FCEF17DA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22</xdr:row>
      <xdr:rowOff>60960</xdr:rowOff>
    </xdr:from>
    <xdr:to>
      <xdr:col>21</xdr:col>
      <xdr:colOff>0</xdr:colOff>
      <xdr:row>38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83F430-23F5-F902-9434-5D7829F0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602046</xdr:colOff>
      <xdr:row>38</xdr:row>
      <xdr:rowOff>38099</xdr:rowOff>
    </xdr:from>
    <xdr:to>
      <xdr:col>21</xdr:col>
      <xdr:colOff>0</xdr:colOff>
      <xdr:row>61</xdr:row>
      <xdr:rowOff>162908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D4EB75-6254-2A36-1A7E-8D5B816A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9206" y="6995159"/>
          <a:ext cx="4884354" cy="4331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DAE-06B9-4BCD-BBF2-8E443B593A57}">
  <dimension ref="A1:P57"/>
  <sheetViews>
    <sheetView tabSelected="1" workbookViewId="0">
      <selection activeCell="R5" sqref="R5"/>
    </sheetView>
  </sheetViews>
  <sheetFormatPr defaultRowHeight="14.4" x14ac:dyDescent="0.3"/>
  <cols>
    <col min="1" max="1" width="12.109375" bestFit="1" customWidth="1"/>
    <col min="2" max="2" width="8.88671875" customWidth="1"/>
    <col min="4" max="4" width="7.109375" customWidth="1"/>
    <col min="5" max="5" width="12.88671875" customWidth="1"/>
    <col min="10" max="10" width="12.109375" customWidth="1"/>
  </cols>
  <sheetData>
    <row r="1" spans="1:16" ht="15" customHeight="1" x14ac:dyDescent="0.3">
      <c r="A1" s="5" t="s">
        <v>3</v>
      </c>
      <c r="B1" s="4">
        <v>50</v>
      </c>
      <c r="F1" s="15" t="s">
        <v>2</v>
      </c>
      <c r="G1" s="15"/>
      <c r="H1" s="16">
        <f>INT(SQRT(B1))</f>
        <v>7</v>
      </c>
      <c r="J1" s="15" t="s">
        <v>16</v>
      </c>
      <c r="K1" s="15"/>
      <c r="L1" s="18">
        <f>SUM(B8:B57)/B1</f>
        <v>0.41169626256000008</v>
      </c>
      <c r="N1" s="15" t="s">
        <v>19</v>
      </c>
      <c r="O1" s="15"/>
      <c r="P1" s="18">
        <f>Дисперсия!E2</f>
        <v>9.3703768592089034</v>
      </c>
    </row>
    <row r="2" spans="1:16" x14ac:dyDescent="0.3">
      <c r="A2" s="5" t="s">
        <v>7</v>
      </c>
      <c r="B2" s="4">
        <f>MAX(B8:B57)</f>
        <v>9.2976475819999997</v>
      </c>
      <c r="F2" s="15"/>
      <c r="G2" s="15"/>
      <c r="H2" s="16"/>
      <c r="J2" s="15"/>
      <c r="K2" s="15"/>
      <c r="L2" s="18"/>
      <c r="N2" s="15"/>
      <c r="O2" s="15"/>
      <c r="P2" s="18"/>
    </row>
    <row r="3" spans="1:16" x14ac:dyDescent="0.3">
      <c r="A3" s="5" t="s">
        <v>8</v>
      </c>
      <c r="B3" s="4">
        <f>MIN(B8:B57)</f>
        <v>-6.5076968639999997</v>
      </c>
      <c r="F3" s="14" t="s">
        <v>4</v>
      </c>
      <c r="G3" s="14"/>
      <c r="H3" s="17">
        <f>MAX(B8:B57)-MIN(B8:B57)</f>
        <v>15.805344445999999</v>
      </c>
      <c r="J3" s="14" t="s">
        <v>17</v>
      </c>
      <c r="K3" s="14"/>
      <c r="L3" s="18">
        <f>MEDIAN(B8:B57)</f>
        <v>-0.18755053789999998</v>
      </c>
      <c r="N3" s="15" t="s">
        <v>20</v>
      </c>
      <c r="O3" s="15"/>
      <c r="P3" s="18">
        <f>Ассиметрия!H9</f>
        <v>0.41615113822205285</v>
      </c>
    </row>
    <row r="4" spans="1:16" x14ac:dyDescent="0.3">
      <c r="F4" s="14"/>
      <c r="G4" s="14"/>
      <c r="H4" s="17"/>
      <c r="J4" s="14"/>
      <c r="K4" s="14"/>
      <c r="L4" s="18"/>
      <c r="N4" s="15"/>
      <c r="O4" s="15"/>
      <c r="P4" s="18"/>
    </row>
    <row r="5" spans="1:16" x14ac:dyDescent="0.3">
      <c r="F5" s="14" t="s">
        <v>5</v>
      </c>
      <c r="G5" s="14"/>
      <c r="H5" s="17">
        <f>H3/H1</f>
        <v>2.2579063494285712</v>
      </c>
      <c r="J5" s="14" t="s">
        <v>18</v>
      </c>
      <c r="K5" s="14"/>
      <c r="L5" s="18">
        <f>Мода!E1</f>
        <v>-1.48</v>
      </c>
      <c r="N5" s="15" t="s">
        <v>21</v>
      </c>
      <c r="O5" s="15"/>
      <c r="P5" s="18">
        <f>Экцесс!H11</f>
        <v>0.21173954627482861</v>
      </c>
    </row>
    <row r="6" spans="1:16" x14ac:dyDescent="0.3">
      <c r="F6" s="14"/>
      <c r="G6" s="14"/>
      <c r="H6" s="17"/>
      <c r="J6" s="14"/>
      <c r="K6" s="14"/>
      <c r="L6" s="18"/>
      <c r="N6" s="15"/>
      <c r="O6" s="15"/>
      <c r="P6" s="18"/>
    </row>
    <row r="7" spans="1:16" x14ac:dyDescent="0.3">
      <c r="A7" s="6" t="s">
        <v>0</v>
      </c>
      <c r="B7" s="6" t="s">
        <v>1</v>
      </c>
    </row>
    <row r="8" spans="1:16" ht="14.4" customHeight="1" x14ac:dyDescent="0.3">
      <c r="A8" s="11">
        <v>0.44806177149999998</v>
      </c>
      <c r="B8" s="8">
        <v>-6.5076968639999997</v>
      </c>
      <c r="E8" s="14" t="s">
        <v>6</v>
      </c>
      <c r="F8" s="14" t="s">
        <v>30</v>
      </c>
      <c r="G8" s="14"/>
      <c r="H8" s="13" t="s">
        <v>9</v>
      </c>
      <c r="I8" s="13"/>
      <c r="J8" s="14" t="s">
        <v>10</v>
      </c>
      <c r="K8" s="15" t="s">
        <v>11</v>
      </c>
      <c r="L8" s="15"/>
      <c r="M8" s="1"/>
    </row>
    <row r="9" spans="1:16" x14ac:dyDescent="0.3">
      <c r="A9" s="11">
        <v>0.26415512159999999</v>
      </c>
      <c r="B9" s="8">
        <v>-5.3646257329999996</v>
      </c>
      <c r="E9" s="14"/>
      <c r="F9" s="14"/>
      <c r="G9" s="14"/>
      <c r="H9" s="13"/>
      <c r="I9" s="13"/>
      <c r="J9" s="14"/>
      <c r="K9" s="15"/>
      <c r="L9" s="15"/>
      <c r="M9" s="1"/>
    </row>
    <row r="10" spans="1:16" x14ac:dyDescent="0.3">
      <c r="A10" s="11">
        <v>-2.9068822839999999</v>
      </c>
      <c r="B10" s="8">
        <v>-4.2936547950000001</v>
      </c>
      <c r="E10" s="5">
        <v>1</v>
      </c>
      <c r="F10" s="8">
        <f>MIN(B8:B57)</f>
        <v>-6.5076968639999997</v>
      </c>
      <c r="G10" s="8">
        <f>F10+$H$5</f>
        <v>-4.2497905145714281</v>
      </c>
      <c r="H10" s="17">
        <f>AVERAGE(F10:G10)</f>
        <v>-5.3787436892857139</v>
      </c>
      <c r="I10" s="17"/>
      <c r="J10" s="4">
        <f>COUNTIFS($B$8:$B$57,"&gt;="&amp;F10,$B$8:$B$57,"&lt;="&amp;G10)</f>
        <v>3</v>
      </c>
      <c r="K10" s="16">
        <f>1/$B$1 *J10</f>
        <v>0.06</v>
      </c>
      <c r="L10" s="16"/>
    </row>
    <row r="11" spans="1:16" x14ac:dyDescent="0.3">
      <c r="A11" s="11">
        <v>2.0317148739999999</v>
      </c>
      <c r="B11" s="8">
        <v>-2.9068822839999999</v>
      </c>
      <c r="E11" s="5">
        <v>2</v>
      </c>
      <c r="F11" s="8">
        <f>G10</f>
        <v>-4.2497905145714281</v>
      </c>
      <c r="G11" s="8">
        <f t="shared" ref="G11:G14" si="0">F11+$H$5</f>
        <v>-1.9918841651428569</v>
      </c>
      <c r="H11" s="17">
        <f t="shared" ref="H11:H16" si="1">AVERAGE(F11:G11)</f>
        <v>-3.1208373398571423</v>
      </c>
      <c r="I11" s="17"/>
      <c r="J11" s="4">
        <f>COUNTIFS($B$8:$B$57,"&gt;="&amp;F11,$B$8:$B$57,"&lt;"&amp;G11)</f>
        <v>5</v>
      </c>
      <c r="K11" s="16">
        <f t="shared" ref="K11:K16" si="2">1/$B$1 *J11</f>
        <v>0.1</v>
      </c>
      <c r="L11" s="16"/>
    </row>
    <row r="12" spans="1:16" x14ac:dyDescent="0.3">
      <c r="A12" s="11">
        <v>1.6872232920000001</v>
      </c>
      <c r="B12" s="8">
        <v>-2.4751201379999999</v>
      </c>
      <c r="E12" s="5">
        <v>3</v>
      </c>
      <c r="F12" s="8">
        <f t="shared" ref="F12:F16" si="3">G11</f>
        <v>-1.9918841651428569</v>
      </c>
      <c r="G12" s="8">
        <f>F12+$H$5</f>
        <v>0.26602218428571422</v>
      </c>
      <c r="H12" s="17">
        <f t="shared" si="1"/>
        <v>-0.86293099042857135</v>
      </c>
      <c r="I12" s="17"/>
      <c r="J12" s="4">
        <f t="shared" ref="J12:J15" si="4">COUNTIFS($B$8:$B$57,"&gt;="&amp;F12,$B$8:$B$57,"&lt;"&amp;G12)</f>
        <v>19</v>
      </c>
      <c r="K12" s="16">
        <f t="shared" si="2"/>
        <v>0.38</v>
      </c>
      <c r="L12" s="16"/>
    </row>
    <row r="13" spans="1:16" x14ac:dyDescent="0.3">
      <c r="A13" s="11">
        <v>3.2853919290000002</v>
      </c>
      <c r="B13" s="8">
        <v>-2.2634170569999998</v>
      </c>
      <c r="E13" s="5">
        <v>4</v>
      </c>
      <c r="F13" s="8">
        <f t="shared" si="3"/>
        <v>0.26602218428571422</v>
      </c>
      <c r="G13" s="8">
        <f>F13+$H$5</f>
        <v>2.5239285337142854</v>
      </c>
      <c r="H13" s="17">
        <f t="shared" si="1"/>
        <v>1.3949753589999998</v>
      </c>
      <c r="I13" s="17"/>
      <c r="J13" s="4">
        <f t="shared" si="4"/>
        <v>12</v>
      </c>
      <c r="K13" s="16">
        <f t="shared" si="2"/>
        <v>0.24</v>
      </c>
      <c r="L13" s="16"/>
    </row>
    <row r="14" spans="1:16" x14ac:dyDescent="0.3">
      <c r="A14" s="11">
        <v>-1.914812285</v>
      </c>
      <c r="B14" s="8">
        <v>-2.2316711439999999</v>
      </c>
      <c r="E14" s="5">
        <v>5</v>
      </c>
      <c r="F14" s="8">
        <f t="shared" si="3"/>
        <v>2.5239285337142854</v>
      </c>
      <c r="G14" s="8">
        <f t="shared" si="0"/>
        <v>4.7818348831428565</v>
      </c>
      <c r="H14" s="17">
        <f t="shared" si="1"/>
        <v>3.6528817084285707</v>
      </c>
      <c r="I14" s="17"/>
      <c r="J14" s="4">
        <f t="shared" si="4"/>
        <v>7</v>
      </c>
      <c r="K14" s="16">
        <f t="shared" si="2"/>
        <v>0.14000000000000001</v>
      </c>
      <c r="L14" s="16"/>
    </row>
    <row r="15" spans="1:16" x14ac:dyDescent="0.3">
      <c r="A15" s="11">
        <v>-2.2634170569999998</v>
      </c>
      <c r="B15" s="8">
        <v>-2.227162324</v>
      </c>
      <c r="E15" s="5">
        <v>6</v>
      </c>
      <c r="F15" s="8">
        <f t="shared" si="3"/>
        <v>4.7818348831428565</v>
      </c>
      <c r="G15" s="8">
        <f>F15+$H$5</f>
        <v>7.0397412325714281</v>
      </c>
      <c r="H15" s="17">
        <f t="shared" si="1"/>
        <v>5.9107880578571423</v>
      </c>
      <c r="I15" s="17"/>
      <c r="J15" s="4">
        <f t="shared" si="4"/>
        <v>3</v>
      </c>
      <c r="K15" s="16">
        <f t="shared" si="2"/>
        <v>0.06</v>
      </c>
      <c r="L15" s="16"/>
    </row>
    <row r="16" spans="1:16" x14ac:dyDescent="0.3">
      <c r="A16" s="11">
        <v>6.329957276</v>
      </c>
      <c r="B16" s="8">
        <v>-1.914812285</v>
      </c>
      <c r="E16" s="5">
        <v>7</v>
      </c>
      <c r="F16" s="8">
        <f t="shared" si="3"/>
        <v>7.0397412325714281</v>
      </c>
      <c r="G16" s="8">
        <f>F16+$H$5</f>
        <v>9.2976475819999997</v>
      </c>
      <c r="H16" s="17">
        <f t="shared" si="1"/>
        <v>8.1686944072857131</v>
      </c>
      <c r="I16" s="17"/>
      <c r="J16" s="4">
        <f t="shared" ref="J16" si="5">COUNTIFS($B$8:$B$57,"&gt;"&amp;F16,$B$8:$B$57,"&lt;="&amp;G16)</f>
        <v>1</v>
      </c>
      <c r="K16" s="16">
        <f t="shared" si="2"/>
        <v>0.02</v>
      </c>
      <c r="L16" s="16"/>
    </row>
    <row r="17" spans="1:10" x14ac:dyDescent="0.3">
      <c r="A17" s="11">
        <v>1.9870257140000001</v>
      </c>
      <c r="B17" s="8">
        <v>-1.914075594</v>
      </c>
    </row>
    <row r="18" spans="1:10" x14ac:dyDescent="0.3">
      <c r="A18" s="11">
        <v>-1.568758646</v>
      </c>
      <c r="B18" s="8">
        <v>-1.8435169950000001</v>
      </c>
    </row>
    <row r="19" spans="1:10" x14ac:dyDescent="0.3">
      <c r="A19" s="11">
        <v>-1.8435169950000001</v>
      </c>
      <c r="B19" s="8">
        <v>-1.840283742</v>
      </c>
    </row>
    <row r="20" spans="1:10" x14ac:dyDescent="0.3">
      <c r="A20" s="11">
        <v>4.4549975679999996</v>
      </c>
      <c r="B20" s="8">
        <v>-1.7076112020000001</v>
      </c>
      <c r="H20" s="4">
        <v>0</v>
      </c>
      <c r="I20" s="3" t="s">
        <v>15</v>
      </c>
      <c r="J20" s="2" t="str">
        <f>"(-∞;"&amp;TEXT(H10,"0,00")&amp;")"</f>
        <v>(-∞;-5,38)</v>
      </c>
    </row>
    <row r="21" spans="1:10" x14ac:dyDescent="0.3">
      <c r="A21" s="11">
        <v>-2.227162324</v>
      </c>
      <c r="B21" s="8">
        <v>-1.6606949179999999</v>
      </c>
      <c r="H21" s="4">
        <f>K10</f>
        <v>0.06</v>
      </c>
      <c r="I21" s="3" t="s">
        <v>15</v>
      </c>
      <c r="J21" s="2" t="str">
        <f>"[" &amp; TEXT(F11,"0,00") &amp; "; " &amp; TEXT(G11,"0,00") &amp; ")"</f>
        <v>[-4,25; -1,99)</v>
      </c>
    </row>
    <row r="22" spans="1:10" x14ac:dyDescent="0.3">
      <c r="A22" s="11">
        <v>-1.3845041140000001</v>
      </c>
      <c r="B22" s="8">
        <v>-1.568758646</v>
      </c>
      <c r="H22" s="4">
        <f>H21+K11</f>
        <v>0.16</v>
      </c>
      <c r="I22" s="3" t="s">
        <v>15</v>
      </c>
      <c r="J22" s="2" t="str">
        <f t="shared" ref="J22:J25" si="6">"[" &amp; TEXT(F12,"0,00") &amp; "; " &amp; TEXT(G12,"0,00") &amp; ")"</f>
        <v>[-1,99; 0,27)</v>
      </c>
    </row>
    <row r="23" spans="1:10" x14ac:dyDescent="0.3">
      <c r="A23" s="11">
        <v>-1.483698154</v>
      </c>
      <c r="B23" s="8">
        <v>-1.483698154</v>
      </c>
      <c r="F23" s="7" t="s">
        <v>12</v>
      </c>
      <c r="G23" s="9" t="s">
        <v>13</v>
      </c>
      <c r="H23" s="4">
        <f>H22+K12</f>
        <v>0.54</v>
      </c>
      <c r="I23" s="3" t="s">
        <v>15</v>
      </c>
      <c r="J23" s="2" t="str">
        <f t="shared" si="6"/>
        <v>[0,27; 2,52)</v>
      </c>
    </row>
    <row r="24" spans="1:10" x14ac:dyDescent="0.3">
      <c r="A24" s="11">
        <v>-4.2936547950000001</v>
      </c>
      <c r="B24" s="8">
        <v>-1.3848178900000001</v>
      </c>
      <c r="H24" s="4">
        <f t="shared" ref="H24:H26" si="7">H23+K13</f>
        <v>0.78</v>
      </c>
      <c r="I24" s="3" t="s">
        <v>15</v>
      </c>
      <c r="J24" s="2" t="str">
        <f t="shared" si="6"/>
        <v>[2,52; 4,78)</v>
      </c>
    </row>
    <row r="25" spans="1:10" x14ac:dyDescent="0.3">
      <c r="A25" s="11">
        <v>-1.6606949179999999</v>
      </c>
      <c r="B25" s="8">
        <v>-1.3845041140000001</v>
      </c>
      <c r="H25" s="4">
        <f t="shared" si="7"/>
        <v>0.92</v>
      </c>
      <c r="I25" s="3" t="s">
        <v>15</v>
      </c>
      <c r="J25" s="2" t="str">
        <f t="shared" si="6"/>
        <v>[4,78; 7,04)</v>
      </c>
    </row>
    <row r="26" spans="1:10" x14ac:dyDescent="0.3">
      <c r="A26" s="11">
        <v>-0.72918362299999995</v>
      </c>
      <c r="B26" s="8">
        <v>-1.3788425099999999</v>
      </c>
      <c r="H26" s="4">
        <f t="shared" si="7"/>
        <v>0.98</v>
      </c>
      <c r="I26" s="3" t="s">
        <v>15</v>
      </c>
      <c r="J26" s="2" t="str">
        <f>"[" &amp; TEXT(F16,"0,00") &amp; "; " &amp; TEXT(G16,"0,00") &amp; "]"</f>
        <v>[7,04; 9,30]</v>
      </c>
    </row>
    <row r="27" spans="1:10" x14ac:dyDescent="0.3">
      <c r="A27" s="11">
        <v>-1.7076112020000001</v>
      </c>
      <c r="B27" s="8">
        <v>-0.9601702661</v>
      </c>
      <c r="H27" s="4">
        <f>H26+K16</f>
        <v>1</v>
      </c>
      <c r="I27" s="3" t="s">
        <v>15</v>
      </c>
      <c r="J27" s="3" t="str">
        <f>"(" &amp; TEXT(G16,"0,00") &amp; "; ∞)"</f>
        <v>(9,30; ∞)</v>
      </c>
    </row>
    <row r="28" spans="1:10" x14ac:dyDescent="0.3">
      <c r="A28" s="11">
        <v>2.2228588280000001</v>
      </c>
      <c r="B28" s="8">
        <v>-0.9034177967</v>
      </c>
    </row>
    <row r="29" spans="1:10" x14ac:dyDescent="0.3">
      <c r="A29" s="11">
        <v>-2.4751201379999999</v>
      </c>
      <c r="B29" s="8">
        <v>-0.75825903169999997</v>
      </c>
    </row>
    <row r="30" spans="1:10" x14ac:dyDescent="0.3">
      <c r="A30" s="11">
        <v>1.7233177260000001</v>
      </c>
      <c r="B30" s="8">
        <v>-0.72918362299999995</v>
      </c>
    </row>
    <row r="31" spans="1:10" x14ac:dyDescent="0.3">
      <c r="A31" s="11">
        <v>2.4196166379999999</v>
      </c>
      <c r="B31" s="8">
        <v>-0.49866082210000001</v>
      </c>
    </row>
    <row r="32" spans="1:10" x14ac:dyDescent="0.3">
      <c r="A32" s="11">
        <v>5.0065469880000002</v>
      </c>
      <c r="B32" s="8">
        <v>-0.20566937769999999</v>
      </c>
    </row>
    <row r="33" spans="1:2" x14ac:dyDescent="0.3">
      <c r="A33" s="11">
        <v>2.3018416209999999</v>
      </c>
      <c r="B33" s="8">
        <v>-0.1694316981</v>
      </c>
    </row>
    <row r="34" spans="1:2" x14ac:dyDescent="0.3">
      <c r="A34" s="11">
        <v>-0.49866082210000001</v>
      </c>
      <c r="B34" s="8">
        <v>0.26415512159999999</v>
      </c>
    </row>
    <row r="35" spans="1:2" x14ac:dyDescent="0.3">
      <c r="A35" s="11">
        <v>-1.3848178900000001</v>
      </c>
      <c r="B35" s="8">
        <v>0.44806177149999998</v>
      </c>
    </row>
    <row r="36" spans="1:2" x14ac:dyDescent="0.3">
      <c r="A36" s="11">
        <v>-1.840283742</v>
      </c>
      <c r="B36" s="8">
        <v>0.6340829966</v>
      </c>
    </row>
    <row r="37" spans="1:2" x14ac:dyDescent="0.3">
      <c r="A37" s="11">
        <v>-1.914075594</v>
      </c>
      <c r="B37" s="8">
        <v>0.86053353499999996</v>
      </c>
    </row>
    <row r="38" spans="1:2" x14ac:dyDescent="0.3">
      <c r="A38" s="11">
        <v>3.2847780200000001</v>
      </c>
      <c r="B38" s="8">
        <v>0.97601662469999995</v>
      </c>
    </row>
    <row r="39" spans="1:2" x14ac:dyDescent="0.3">
      <c r="A39" s="11">
        <v>-0.9601702661</v>
      </c>
      <c r="B39" s="8">
        <v>1.6872232920000001</v>
      </c>
    </row>
    <row r="40" spans="1:2" x14ac:dyDescent="0.3">
      <c r="A40" s="11">
        <v>5.4553144109999998</v>
      </c>
      <c r="B40" s="8">
        <v>1.7233177260000001</v>
      </c>
    </row>
    <row r="41" spans="1:2" x14ac:dyDescent="0.3">
      <c r="A41" s="11">
        <v>-6.5076968639999997</v>
      </c>
      <c r="B41" s="8">
        <v>1.736793027</v>
      </c>
    </row>
    <row r="42" spans="1:2" x14ac:dyDescent="0.3">
      <c r="A42" s="11">
        <v>-0.20566937769999999</v>
      </c>
      <c r="B42" s="8">
        <v>1.9870257140000001</v>
      </c>
    </row>
    <row r="43" spans="1:2" x14ac:dyDescent="0.3">
      <c r="A43" s="11">
        <v>-5.3646257329999996</v>
      </c>
      <c r="B43" s="8">
        <v>2.0317148739999999</v>
      </c>
    </row>
    <row r="44" spans="1:2" x14ac:dyDescent="0.3">
      <c r="A44" s="11">
        <v>3.0124616639999999</v>
      </c>
      <c r="B44" s="8">
        <v>2.2228588280000001</v>
      </c>
    </row>
    <row r="45" spans="1:2" x14ac:dyDescent="0.3">
      <c r="A45" s="11">
        <v>0.86053353499999996</v>
      </c>
      <c r="B45" s="8">
        <v>2.3018416209999999</v>
      </c>
    </row>
    <row r="46" spans="1:2" x14ac:dyDescent="0.3">
      <c r="A46" s="11">
        <v>-0.1694316981</v>
      </c>
      <c r="B46" s="8">
        <v>2.4196166379999999</v>
      </c>
    </row>
    <row r="47" spans="1:2" x14ac:dyDescent="0.3">
      <c r="A47" s="11">
        <v>0.6340829966</v>
      </c>
      <c r="B47" s="8">
        <v>2.8012224250000002</v>
      </c>
    </row>
    <row r="48" spans="1:2" x14ac:dyDescent="0.3">
      <c r="A48" s="11">
        <v>-1.3788425099999999</v>
      </c>
      <c r="B48" s="8">
        <v>3.0124616639999999</v>
      </c>
    </row>
    <row r="49" spans="1:2" x14ac:dyDescent="0.3">
      <c r="A49" s="11">
        <v>4.3216770130000004</v>
      </c>
      <c r="B49" s="8">
        <v>3.2847780200000001</v>
      </c>
    </row>
    <row r="50" spans="1:2" x14ac:dyDescent="0.3">
      <c r="A50" s="11">
        <v>0.97601662469999995</v>
      </c>
      <c r="B50" s="8">
        <v>3.2853919290000002</v>
      </c>
    </row>
    <row r="51" spans="1:2" x14ac:dyDescent="0.3">
      <c r="A51" s="11">
        <v>1.736793027</v>
      </c>
      <c r="B51" s="8">
        <v>4.3216770130000004</v>
      </c>
    </row>
    <row r="52" spans="1:2" x14ac:dyDescent="0.3">
      <c r="A52" s="11">
        <v>-0.75825903169999997</v>
      </c>
      <c r="B52" s="8">
        <v>4.4549975679999996</v>
      </c>
    </row>
    <row r="53" spans="1:2" x14ac:dyDescent="0.3">
      <c r="A53" s="11">
        <v>9.2976475819999997</v>
      </c>
      <c r="B53" s="8">
        <v>4.6182154869999996</v>
      </c>
    </row>
    <row r="54" spans="1:2" x14ac:dyDescent="0.3">
      <c r="A54" s="11">
        <v>-0.9034177967</v>
      </c>
      <c r="B54" s="8">
        <v>5.0065469880000002</v>
      </c>
    </row>
    <row r="55" spans="1:2" x14ac:dyDescent="0.3">
      <c r="A55" s="11">
        <v>2.8012224250000002</v>
      </c>
      <c r="B55" s="8">
        <v>5.4553144109999998</v>
      </c>
    </row>
    <row r="56" spans="1:2" x14ac:dyDescent="0.3">
      <c r="A56" s="11">
        <v>4.6182154869999996</v>
      </c>
      <c r="B56" s="8">
        <v>6.329957276</v>
      </c>
    </row>
    <row r="57" spans="1:2" x14ac:dyDescent="0.3">
      <c r="A57" s="11">
        <v>-2.2316711439999999</v>
      </c>
      <c r="B57" s="8">
        <v>9.2976475819999997</v>
      </c>
    </row>
  </sheetData>
  <mergeCells count="37">
    <mergeCell ref="P1:P2"/>
    <mergeCell ref="P3:P4"/>
    <mergeCell ref="P5:P6"/>
    <mergeCell ref="J3:K4"/>
    <mergeCell ref="J5:K6"/>
    <mergeCell ref="L1:L2"/>
    <mergeCell ref="L3:L4"/>
    <mergeCell ref="L5:L6"/>
    <mergeCell ref="N1:O2"/>
    <mergeCell ref="N3:O4"/>
    <mergeCell ref="N5:O6"/>
    <mergeCell ref="J1:K2"/>
    <mergeCell ref="E8:E9"/>
    <mergeCell ref="H16:I16"/>
    <mergeCell ref="K10:L10"/>
    <mergeCell ref="K11:L11"/>
    <mergeCell ref="K12:L12"/>
    <mergeCell ref="K13:L13"/>
    <mergeCell ref="K14:L14"/>
    <mergeCell ref="K15:L15"/>
    <mergeCell ref="K16:L16"/>
    <mergeCell ref="H10:I10"/>
    <mergeCell ref="H11:I11"/>
    <mergeCell ref="H12:I12"/>
    <mergeCell ref="H13:I13"/>
    <mergeCell ref="H14:I14"/>
    <mergeCell ref="H15:I15"/>
    <mergeCell ref="F8:G9"/>
    <mergeCell ref="H8:I9"/>
    <mergeCell ref="J8:J9"/>
    <mergeCell ref="K8:L9"/>
    <mergeCell ref="F1:G2"/>
    <mergeCell ref="H1:H2"/>
    <mergeCell ref="F3:G4"/>
    <mergeCell ref="H3:H4"/>
    <mergeCell ref="F5:G6"/>
    <mergeCell ref="H5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304C-C023-401C-B851-7AB9B6472548}">
  <dimension ref="A1:E51"/>
  <sheetViews>
    <sheetView workbookViewId="0">
      <selection activeCell="E1" sqref="E1"/>
    </sheetView>
  </sheetViews>
  <sheetFormatPr defaultRowHeight="14.4" x14ac:dyDescent="0.3"/>
  <sheetData>
    <row r="1" spans="1:5" x14ac:dyDescent="0.3">
      <c r="A1" s="8">
        <v>-6.51</v>
      </c>
      <c r="B1" s="8">
        <v>-6.51</v>
      </c>
      <c r="C1">
        <f>COUNTIF(A:A, B2)</f>
        <v>1</v>
      </c>
      <c r="D1">
        <f>MAX(C:C)</f>
        <v>3</v>
      </c>
      <c r="E1">
        <f>INDEX(B:B, MATCH(D1, C:C, 0))</f>
        <v>-1.48</v>
      </c>
    </row>
    <row r="2" spans="1:5" x14ac:dyDescent="0.3">
      <c r="A2" s="8">
        <v>-5.36</v>
      </c>
      <c r="B2" s="8">
        <v>-5.36</v>
      </c>
      <c r="C2">
        <f t="shared" ref="C2:C50" si="0">COUNTIF(A:A, B3)</f>
        <v>1</v>
      </c>
    </row>
    <row r="3" spans="1:5" x14ac:dyDescent="0.3">
      <c r="A3" s="8">
        <v>-4.29</v>
      </c>
      <c r="B3" s="8">
        <v>-4.29</v>
      </c>
      <c r="C3">
        <f t="shared" si="0"/>
        <v>1</v>
      </c>
    </row>
    <row r="4" spans="1:5" x14ac:dyDescent="0.3">
      <c r="A4" s="8">
        <v>-2.91</v>
      </c>
      <c r="B4" s="8">
        <v>-2.91</v>
      </c>
      <c r="C4">
        <f t="shared" si="0"/>
        <v>1</v>
      </c>
    </row>
    <row r="5" spans="1:5" x14ac:dyDescent="0.3">
      <c r="A5" s="8">
        <v>-2.48</v>
      </c>
      <c r="B5" s="8">
        <v>-2.48</v>
      </c>
      <c r="C5">
        <f t="shared" si="0"/>
        <v>1</v>
      </c>
    </row>
    <row r="6" spans="1:5" x14ac:dyDescent="0.3">
      <c r="A6" s="8">
        <v>-2.2599999999999998</v>
      </c>
      <c r="B6" s="8">
        <v>-2.2599999999999998</v>
      </c>
      <c r="C6">
        <f t="shared" si="0"/>
        <v>2</v>
      </c>
    </row>
    <row r="7" spans="1:5" x14ac:dyDescent="0.3">
      <c r="A7" s="8">
        <v>-2.23</v>
      </c>
      <c r="B7" s="8">
        <v>-2.23</v>
      </c>
      <c r="C7">
        <f t="shared" si="0"/>
        <v>2</v>
      </c>
    </row>
    <row r="8" spans="1:5" x14ac:dyDescent="0.3">
      <c r="A8" s="8">
        <v>-2.23</v>
      </c>
      <c r="B8" s="8">
        <v>-2.23</v>
      </c>
      <c r="C8">
        <f t="shared" si="0"/>
        <v>2</v>
      </c>
    </row>
    <row r="9" spans="1:5" x14ac:dyDescent="0.3">
      <c r="A9" s="8">
        <v>-1.91</v>
      </c>
      <c r="B9" s="8">
        <v>-1.91</v>
      </c>
      <c r="C9">
        <f t="shared" si="0"/>
        <v>2</v>
      </c>
    </row>
    <row r="10" spans="1:5" x14ac:dyDescent="0.3">
      <c r="A10" s="8">
        <v>-1.91</v>
      </c>
      <c r="B10" s="8">
        <v>-1.91</v>
      </c>
      <c r="C10">
        <f t="shared" si="0"/>
        <v>2</v>
      </c>
    </row>
    <row r="11" spans="1:5" x14ac:dyDescent="0.3">
      <c r="A11" s="8">
        <v>-1.84</v>
      </c>
      <c r="B11" s="8">
        <v>-1.84</v>
      </c>
      <c r="C11">
        <f t="shared" si="0"/>
        <v>2</v>
      </c>
    </row>
    <row r="12" spans="1:5" x14ac:dyDescent="0.3">
      <c r="A12" s="8">
        <v>-1.84</v>
      </c>
      <c r="B12" s="8">
        <v>-1.84</v>
      </c>
      <c r="C12">
        <f t="shared" si="0"/>
        <v>1</v>
      </c>
    </row>
    <row r="13" spans="1:5" x14ac:dyDescent="0.3">
      <c r="A13" s="8">
        <v>-1.71</v>
      </c>
      <c r="B13" s="8">
        <v>-1.71</v>
      </c>
      <c r="C13">
        <f t="shared" si="0"/>
        <v>1</v>
      </c>
    </row>
    <row r="14" spans="1:5" x14ac:dyDescent="0.3">
      <c r="A14" s="8">
        <v>-1.66</v>
      </c>
      <c r="B14" s="8">
        <v>-1.66</v>
      </c>
      <c r="C14">
        <f t="shared" si="0"/>
        <v>1</v>
      </c>
    </row>
    <row r="15" spans="1:5" x14ac:dyDescent="0.3">
      <c r="A15" s="8">
        <v>-1.57</v>
      </c>
      <c r="B15" s="8">
        <v>-1.57</v>
      </c>
      <c r="C15">
        <f t="shared" si="0"/>
        <v>1</v>
      </c>
    </row>
    <row r="16" spans="1:5" x14ac:dyDescent="0.3">
      <c r="A16" s="8">
        <v>-1.48</v>
      </c>
      <c r="B16" s="8">
        <v>-1.48</v>
      </c>
      <c r="C16">
        <f t="shared" si="0"/>
        <v>3</v>
      </c>
    </row>
    <row r="17" spans="1:3" x14ac:dyDescent="0.3">
      <c r="A17" s="8">
        <v>-1.38</v>
      </c>
      <c r="B17" s="8">
        <v>-1.38</v>
      </c>
      <c r="C17">
        <f t="shared" si="0"/>
        <v>3</v>
      </c>
    </row>
    <row r="18" spans="1:3" x14ac:dyDescent="0.3">
      <c r="A18" s="8">
        <v>-1.38</v>
      </c>
      <c r="B18" s="8">
        <v>-1.38</v>
      </c>
      <c r="C18">
        <f t="shared" si="0"/>
        <v>3</v>
      </c>
    </row>
    <row r="19" spans="1:3" x14ac:dyDescent="0.3">
      <c r="A19" s="8">
        <v>-1.38</v>
      </c>
      <c r="B19" s="8">
        <v>-1.38</v>
      </c>
      <c r="C19">
        <f t="shared" si="0"/>
        <v>1</v>
      </c>
    </row>
    <row r="20" spans="1:3" x14ac:dyDescent="0.3">
      <c r="A20" s="8">
        <v>-0.96</v>
      </c>
      <c r="B20" s="8">
        <v>-0.96</v>
      </c>
      <c r="C20">
        <f t="shared" si="0"/>
        <v>1</v>
      </c>
    </row>
    <row r="21" spans="1:3" x14ac:dyDescent="0.3">
      <c r="A21" s="8">
        <v>-0.9</v>
      </c>
      <c r="B21" s="8">
        <v>-0.9</v>
      </c>
      <c r="C21">
        <f t="shared" si="0"/>
        <v>1</v>
      </c>
    </row>
    <row r="22" spans="1:3" x14ac:dyDescent="0.3">
      <c r="A22" s="8">
        <v>-0.76</v>
      </c>
      <c r="B22" s="8">
        <v>-0.76</v>
      </c>
      <c r="C22">
        <f t="shared" si="0"/>
        <v>1</v>
      </c>
    </row>
    <row r="23" spans="1:3" x14ac:dyDescent="0.3">
      <c r="A23" s="8">
        <v>-0.73</v>
      </c>
      <c r="B23" s="8">
        <v>-0.73</v>
      </c>
      <c r="C23">
        <f t="shared" si="0"/>
        <v>1</v>
      </c>
    </row>
    <row r="24" spans="1:3" x14ac:dyDescent="0.3">
      <c r="A24" s="8">
        <v>-0.5</v>
      </c>
      <c r="B24" s="8">
        <v>-0.5</v>
      </c>
      <c r="C24">
        <f t="shared" si="0"/>
        <v>1</v>
      </c>
    </row>
    <row r="25" spans="1:3" x14ac:dyDescent="0.3">
      <c r="A25" s="8">
        <v>-0.21</v>
      </c>
      <c r="B25" s="8">
        <v>-0.21</v>
      </c>
      <c r="C25">
        <f t="shared" si="0"/>
        <v>1</v>
      </c>
    </row>
    <row r="26" spans="1:3" x14ac:dyDescent="0.3">
      <c r="A26" s="8">
        <v>-0.17</v>
      </c>
      <c r="B26" s="8">
        <v>-0.17</v>
      </c>
      <c r="C26">
        <f t="shared" si="0"/>
        <v>1</v>
      </c>
    </row>
    <row r="27" spans="1:3" x14ac:dyDescent="0.3">
      <c r="A27" s="8">
        <v>0.26</v>
      </c>
      <c r="B27" s="8">
        <v>0.26</v>
      </c>
      <c r="C27">
        <f t="shared" si="0"/>
        <v>1</v>
      </c>
    </row>
    <row r="28" spans="1:3" x14ac:dyDescent="0.3">
      <c r="A28" s="8">
        <v>0.45</v>
      </c>
      <c r="B28" s="8">
        <v>0.45</v>
      </c>
      <c r="C28">
        <f t="shared" si="0"/>
        <v>1</v>
      </c>
    </row>
    <row r="29" spans="1:3" x14ac:dyDescent="0.3">
      <c r="A29" s="8">
        <v>0.63</v>
      </c>
      <c r="B29" s="8">
        <v>0.63</v>
      </c>
      <c r="C29">
        <f t="shared" si="0"/>
        <v>1</v>
      </c>
    </row>
    <row r="30" spans="1:3" x14ac:dyDescent="0.3">
      <c r="A30" s="8">
        <v>0.86</v>
      </c>
      <c r="B30" s="8">
        <v>0.86</v>
      </c>
      <c r="C30">
        <f t="shared" si="0"/>
        <v>1</v>
      </c>
    </row>
    <row r="31" spans="1:3" x14ac:dyDescent="0.3">
      <c r="A31" s="8">
        <v>0.98</v>
      </c>
      <c r="B31" s="8">
        <v>0.98</v>
      </c>
      <c r="C31">
        <f t="shared" si="0"/>
        <v>1</v>
      </c>
    </row>
    <row r="32" spans="1:3" x14ac:dyDescent="0.3">
      <c r="A32" s="8">
        <v>1.69</v>
      </c>
      <c r="B32" s="8">
        <v>1.69</v>
      </c>
      <c r="C32">
        <f t="shared" si="0"/>
        <v>1</v>
      </c>
    </row>
    <row r="33" spans="1:3" x14ac:dyDescent="0.3">
      <c r="A33" s="8">
        <v>1.72</v>
      </c>
      <c r="B33" s="8">
        <v>1.72</v>
      </c>
      <c r="C33">
        <f t="shared" si="0"/>
        <v>1</v>
      </c>
    </row>
    <row r="34" spans="1:3" x14ac:dyDescent="0.3">
      <c r="A34" s="8">
        <v>1.74</v>
      </c>
      <c r="B34" s="8">
        <v>1.74</v>
      </c>
      <c r="C34">
        <f t="shared" si="0"/>
        <v>1</v>
      </c>
    </row>
    <row r="35" spans="1:3" x14ac:dyDescent="0.3">
      <c r="A35" s="8">
        <v>1.99</v>
      </c>
      <c r="B35" s="8">
        <v>1.99</v>
      </c>
      <c r="C35">
        <f t="shared" si="0"/>
        <v>1</v>
      </c>
    </row>
    <row r="36" spans="1:3" x14ac:dyDescent="0.3">
      <c r="A36" s="8">
        <v>2.0299999999999998</v>
      </c>
      <c r="B36" s="8">
        <v>2.0299999999999998</v>
      </c>
      <c r="C36">
        <f t="shared" si="0"/>
        <v>1</v>
      </c>
    </row>
    <row r="37" spans="1:3" x14ac:dyDescent="0.3">
      <c r="A37" s="8">
        <v>2.2200000000000002</v>
      </c>
      <c r="B37" s="8">
        <v>2.2200000000000002</v>
      </c>
      <c r="C37">
        <f t="shared" si="0"/>
        <v>1</v>
      </c>
    </row>
    <row r="38" spans="1:3" x14ac:dyDescent="0.3">
      <c r="A38" s="8">
        <v>2.2999999999999998</v>
      </c>
      <c r="B38" s="8">
        <v>2.2999999999999998</v>
      </c>
      <c r="C38">
        <f t="shared" si="0"/>
        <v>1</v>
      </c>
    </row>
    <row r="39" spans="1:3" x14ac:dyDescent="0.3">
      <c r="A39" s="8">
        <v>2.42</v>
      </c>
      <c r="B39" s="8">
        <v>2.42</v>
      </c>
      <c r="C39">
        <f t="shared" si="0"/>
        <v>1</v>
      </c>
    </row>
    <row r="40" spans="1:3" x14ac:dyDescent="0.3">
      <c r="A40" s="8">
        <v>2.8</v>
      </c>
      <c r="B40" s="8">
        <v>2.8</v>
      </c>
      <c r="C40">
        <f t="shared" si="0"/>
        <v>1</v>
      </c>
    </row>
    <row r="41" spans="1:3" x14ac:dyDescent="0.3">
      <c r="A41" s="8">
        <v>3.01</v>
      </c>
      <c r="B41" s="8">
        <v>3.01</v>
      </c>
      <c r="C41">
        <f t="shared" si="0"/>
        <v>1</v>
      </c>
    </row>
    <row r="42" spans="1:3" x14ac:dyDescent="0.3">
      <c r="A42" s="8">
        <v>3.28</v>
      </c>
      <c r="B42" s="8">
        <v>3.28</v>
      </c>
      <c r="C42">
        <f t="shared" si="0"/>
        <v>1</v>
      </c>
    </row>
    <row r="43" spans="1:3" x14ac:dyDescent="0.3">
      <c r="A43" s="8">
        <v>3.29</v>
      </c>
      <c r="B43" s="8">
        <v>3.29</v>
      </c>
      <c r="C43">
        <f t="shared" si="0"/>
        <v>1</v>
      </c>
    </row>
    <row r="44" spans="1:3" x14ac:dyDescent="0.3">
      <c r="A44" s="8">
        <v>4.32</v>
      </c>
      <c r="B44" s="8">
        <v>4.32</v>
      </c>
      <c r="C44">
        <f t="shared" si="0"/>
        <v>1</v>
      </c>
    </row>
    <row r="45" spans="1:3" x14ac:dyDescent="0.3">
      <c r="A45" s="8">
        <v>4.45</v>
      </c>
      <c r="B45" s="8">
        <v>4.45</v>
      </c>
      <c r="C45">
        <f t="shared" si="0"/>
        <v>0</v>
      </c>
    </row>
    <row r="46" spans="1:3" x14ac:dyDescent="0.3">
      <c r="A46" s="8">
        <v>4.62</v>
      </c>
      <c r="B46" s="8"/>
      <c r="C46">
        <f t="shared" si="0"/>
        <v>0</v>
      </c>
    </row>
    <row r="47" spans="1:3" x14ac:dyDescent="0.3">
      <c r="A47" s="8">
        <v>5.01</v>
      </c>
      <c r="B47" s="8"/>
      <c r="C47">
        <f t="shared" si="0"/>
        <v>0</v>
      </c>
    </row>
    <row r="48" spans="1:3" x14ac:dyDescent="0.3">
      <c r="A48" s="8">
        <v>5.46</v>
      </c>
      <c r="B48" s="8"/>
      <c r="C48">
        <f t="shared" si="0"/>
        <v>0</v>
      </c>
    </row>
    <row r="49" spans="1:3" x14ac:dyDescent="0.3">
      <c r="A49" s="8">
        <v>6.33</v>
      </c>
      <c r="B49" s="8"/>
      <c r="C49">
        <f t="shared" si="0"/>
        <v>0</v>
      </c>
    </row>
    <row r="50" spans="1:3" x14ac:dyDescent="0.3">
      <c r="A50" s="8">
        <v>9.3000000000000007</v>
      </c>
      <c r="B50" s="8"/>
      <c r="C50">
        <f t="shared" si="0"/>
        <v>0</v>
      </c>
    </row>
    <row r="51" spans="1:3" x14ac:dyDescent="0.3">
      <c r="A51" s="8"/>
      <c r="B5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D486-9CC5-45F1-8942-F3EC4AF09C09}">
  <dimension ref="A1:E51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6" t="s">
        <v>14</v>
      </c>
      <c r="B1" s="6" t="s">
        <v>23</v>
      </c>
      <c r="C1" s="6" t="s">
        <v>24</v>
      </c>
    </row>
    <row r="2" spans="1:5" x14ac:dyDescent="0.3">
      <c r="A2" s="8">
        <f>Расчеты!B8</f>
        <v>-6.5076968639999997</v>
      </c>
      <c r="B2" s="8">
        <f>Расчеты!$L$1</f>
        <v>0.41169626256000008</v>
      </c>
      <c r="C2" s="8">
        <f>(A2-B2)^2</f>
        <v>47.878001239885776</v>
      </c>
      <c r="D2" s="12" t="s">
        <v>22</v>
      </c>
      <c r="E2" s="4">
        <f>SUM(C2:C51)/49</f>
        <v>9.3703768592089034</v>
      </c>
    </row>
    <row r="3" spans="1:5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(A3-B3)^2</f>
        <v>33.365895796390262</v>
      </c>
    </row>
    <row r="4" spans="1:5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22.140328574881018</v>
      </c>
    </row>
    <row r="5" spans="1:5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11.012963569688281</v>
      </c>
    </row>
    <row r="6" spans="1:5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8.3337089305421941</v>
      </c>
    </row>
    <row r="7" spans="1:5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7.1562312724873216</v>
      </c>
    </row>
    <row r="8" spans="1:5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6.9873912460637397</v>
      </c>
    </row>
    <row r="9" spans="1:5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6.9635746398614415</v>
      </c>
    </row>
    <row r="10" spans="1:5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5.4126420218697406</v>
      </c>
    </row>
    <row r="11" spans="1:5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5.4092147287665506</v>
      </c>
    </row>
    <row r="12" spans="1:5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5.0859868370743886</v>
      </c>
    </row>
    <row r="13" spans="1:5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5.0714139409380579</v>
      </c>
    </row>
    <row r="14" spans="1:5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4.4914641293397368</v>
      </c>
    </row>
    <row r="15" spans="1:5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4.29480520526287</v>
      </c>
    </row>
    <row r="16" spans="1:5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3.9222016448393981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3.5925199943268229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3.2274631003483756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3.2263357927542859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3.206029096040671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1.8820177724576386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1.7295249888633151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1.3687953905670032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1.3016069132753987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0.82875002159065458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0.38114033377363982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0.33770970666085059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2.1768388275778618E-2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1.3224502404652128E-3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4.9455859476977664E-2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0.20145489713137868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0.31845747112582068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1.6269692028320308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1.7203508633564875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1.7558814351293568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2.4816628805742513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2.6244603014119856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3.2803098384512026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3.5726494760322756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4.0317442341071104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5.7098352809852342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6.7639806733273637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8.2545987849345188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8.2581267833160368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15.287949468811348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16.348285446572802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17.694803985583292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21.112653189076493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25.438084027273327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35.02581342320385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78.960130851457478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15AB-E92B-42BB-9B5F-CD94E7A727F4}">
  <dimension ref="A1:H51"/>
  <sheetViews>
    <sheetView workbookViewId="0">
      <selection activeCell="H11" sqref="H11:H12"/>
    </sheetView>
  </sheetViews>
  <sheetFormatPr defaultRowHeight="14.4" x14ac:dyDescent="0.3"/>
  <sheetData>
    <row r="1" spans="1:8" x14ac:dyDescent="0.3">
      <c r="A1" s="6" t="s">
        <v>14</v>
      </c>
      <c r="B1" s="6" t="s">
        <v>23</v>
      </c>
      <c r="C1" s="6" t="s">
        <v>28</v>
      </c>
    </row>
    <row r="2" spans="1:8" x14ac:dyDescent="0.3">
      <c r="A2" s="8">
        <f>Расчеты!B8</f>
        <v>-6.5076968639999997</v>
      </c>
      <c r="B2" s="8">
        <f>Расчеты!$L$1</f>
        <v>0.41169626256000008</v>
      </c>
      <c r="C2" s="8">
        <f>(A2-B2)^4</f>
        <v>2292.303002726504</v>
      </c>
      <c r="E2" s="10"/>
    </row>
    <row r="3" spans="1:8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(A3-B3)^4</f>
        <v>1113.2830022955734</v>
      </c>
    </row>
    <row r="4" spans="1:8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490.1941494036929</v>
      </c>
    </row>
    <row r="5" spans="1:8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121.28536658728126</v>
      </c>
      <c r="F5" s="15" t="s">
        <v>19</v>
      </c>
      <c r="G5" s="15"/>
      <c r="H5" s="18">
        <v>9.3699999999999992</v>
      </c>
    </row>
    <row r="6" spans="1:8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69.450704538998721</v>
      </c>
      <c r="F6" s="15"/>
      <c r="G6" s="15"/>
      <c r="H6" s="18"/>
    </row>
    <row r="7" spans="1:8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51.211646025325507</v>
      </c>
      <c r="F7" s="15" t="s">
        <v>26</v>
      </c>
      <c r="G7" s="15"/>
      <c r="H7" s="18">
        <f>SQRT(H5)</f>
        <v>3.0610455730027932</v>
      </c>
    </row>
    <row r="8" spans="1:8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48.823636425568182</v>
      </c>
      <c r="F8" s="15"/>
      <c r="G8" s="15"/>
      <c r="H8" s="18"/>
    </row>
    <row r="9" spans="1:8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48.491371764921404</v>
      </c>
      <c r="F9" s="15" t="s">
        <v>27</v>
      </c>
      <c r="G9" s="15"/>
      <c r="H9" s="18">
        <f>Ассиметрия!H9</f>
        <v>0.41615113822205285</v>
      </c>
    </row>
    <row r="10" spans="1:8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29.296693656910154</v>
      </c>
      <c r="F10" s="15"/>
      <c r="G10" s="15"/>
      <c r="H10" s="18"/>
    </row>
    <row r="11" spans="1:8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29.259603981904988</v>
      </c>
      <c r="F11" s="15" t="s">
        <v>29</v>
      </c>
      <c r="G11" s="15"/>
      <c r="H11" s="18">
        <f>SUM(C2:C51) / (50 * H7^4) - 3</f>
        <v>0.21173954627482861</v>
      </c>
    </row>
    <row r="12" spans="1:8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25.867262106893943</v>
      </c>
      <c r="F12" s="15"/>
      <c r="G12" s="15"/>
      <c r="H12" s="18"/>
    </row>
    <row r="13" spans="1:8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25.719239360340882</v>
      </c>
    </row>
    <row r="14" spans="1:8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20.17325002514556</v>
      </c>
    </row>
    <row r="15" spans="1:8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18.445351751153044</v>
      </c>
    </row>
    <row r="16" spans="1:8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15.383665742780881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12.906199909637996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10.416518064110349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10.409242647607426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10.278622564659361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3.5419908958464119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2.9912566871026502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1.8736008212374748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1.6941805566863113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0.68682659828651049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0.14526795402908158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0.11404784597295775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4.7386272812505599E-4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1.7488746385064992E-6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2.4458820366065614E-3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4.0584075578214363E-2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0.10141516091585291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2.6470287869638938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2.9596070930514116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3.0831196142319297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6.1586506528200911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6.8877918736874904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10.760432636239756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12.763824278593694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16.254961569255929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32.602218935983728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45.751434549146097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68.138401100242433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68.196657969321677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233.72139896092918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267.26643704262409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313.10608808821434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445.74412468222181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647.09611897861839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1226.8076059570869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6234.7022640792875</v>
      </c>
    </row>
  </sheetData>
  <mergeCells count="8">
    <mergeCell ref="F11:G12"/>
    <mergeCell ref="H11:H12"/>
    <mergeCell ref="F5:G6"/>
    <mergeCell ref="H5:H6"/>
    <mergeCell ref="F7:G8"/>
    <mergeCell ref="H7:H8"/>
    <mergeCell ref="F9:G10"/>
    <mergeCell ref="H9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4306-2D46-4656-B3B3-7157B444A627}">
  <dimension ref="A1:H51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6" t="s">
        <v>14</v>
      </c>
      <c r="B1" s="6" t="s">
        <v>23</v>
      </c>
      <c r="C1" s="6" t="s">
        <v>25</v>
      </c>
    </row>
    <row r="2" spans="1:8" x14ac:dyDescent="0.3">
      <c r="A2" s="8">
        <f>Расчеты!B8</f>
        <v>-6.5076968639999997</v>
      </c>
      <c r="B2" s="8">
        <f>Расчеты!$L$1</f>
        <v>0.41169626256000008</v>
      </c>
      <c r="C2" s="8">
        <f>(A2-B2)^3</f>
        <v>-331.28671269269682</v>
      </c>
      <c r="E2" s="10"/>
    </row>
    <row r="3" spans="1:8" x14ac:dyDescent="0.3">
      <c r="A3" s="8">
        <f>Расчеты!B9</f>
        <v>-5.3646257329999996</v>
      </c>
      <c r="B3" s="8">
        <f>Расчеты!$L$1</f>
        <v>0.41169626256000008</v>
      </c>
      <c r="C3" s="8">
        <f t="shared" ref="C3:C51" si="0">(A3-B3)^3</f>
        <v>-192.73215779025202</v>
      </c>
    </row>
    <row r="4" spans="1:8" x14ac:dyDescent="0.3">
      <c r="A4" s="8">
        <f>Расчеты!B10</f>
        <v>-4.2936547950000001</v>
      </c>
      <c r="B4" s="8">
        <f>Расчеты!$L$1</f>
        <v>0.41169626256000008</v>
      </c>
      <c r="C4" s="8">
        <f t="shared" si="0"/>
        <v>-104.1780184745423</v>
      </c>
    </row>
    <row r="5" spans="1:8" x14ac:dyDescent="0.3">
      <c r="A5" s="8">
        <f>Расчеты!B11</f>
        <v>-2.9068822839999999</v>
      </c>
      <c r="B5" s="8">
        <f>Расчеты!$L$1</f>
        <v>0.41169626256000008</v>
      </c>
      <c r="C5" s="8">
        <f t="shared" si="0"/>
        <v>-36.547384636414364</v>
      </c>
      <c r="F5" s="15" t="s">
        <v>19</v>
      </c>
      <c r="G5" s="15"/>
      <c r="H5" s="18">
        <v>9.3699999999999992</v>
      </c>
    </row>
    <row r="6" spans="1:8" x14ac:dyDescent="0.3">
      <c r="A6" s="8">
        <f>Расчеты!B12</f>
        <v>-2.4751201379999999</v>
      </c>
      <c r="B6" s="8">
        <f>Расчеты!$L$1</f>
        <v>0.41169626256000008</v>
      </c>
      <c r="C6" s="8">
        <f t="shared" si="0"/>
        <v>-24.057887618182544</v>
      </c>
      <c r="F6" s="15"/>
      <c r="G6" s="15"/>
      <c r="H6" s="18"/>
    </row>
    <row r="7" spans="1:8" x14ac:dyDescent="0.3">
      <c r="A7" s="8">
        <f>Расчеты!B13</f>
        <v>-2.2634170569999998</v>
      </c>
      <c r="B7" s="8">
        <f>Расчеты!$L$1</f>
        <v>0.41169626256000008</v>
      </c>
      <c r="C7" s="8">
        <f t="shared" si="0"/>
        <v>-19.14372959488264</v>
      </c>
      <c r="F7" s="15" t="s">
        <v>26</v>
      </c>
      <c r="G7" s="15"/>
      <c r="H7" s="18">
        <f>SQRT(H5)</f>
        <v>3.0610455730027932</v>
      </c>
    </row>
    <row r="8" spans="1:8" x14ac:dyDescent="0.3">
      <c r="A8" s="8">
        <f>Расчеты!B14</f>
        <v>-2.2316711439999999</v>
      </c>
      <c r="B8" s="8">
        <f>Расчеты!$L$1</f>
        <v>0.41169626256000008</v>
      </c>
      <c r="C8" s="8">
        <f t="shared" si="0"/>
        <v>-18.470242276727554</v>
      </c>
      <c r="F8" s="15"/>
      <c r="G8" s="15"/>
      <c r="H8" s="18"/>
    </row>
    <row r="9" spans="1:8" x14ac:dyDescent="0.3">
      <c r="A9" s="8">
        <f>Расчеты!B15</f>
        <v>-2.227162324</v>
      </c>
      <c r="B9" s="8">
        <f>Расчеты!$L$1</f>
        <v>0.41169626256000008</v>
      </c>
      <c r="C9" s="8">
        <f t="shared" si="0"/>
        <v>-18.375888731549825</v>
      </c>
      <c r="F9" s="15" t="s">
        <v>27</v>
      </c>
      <c r="G9" s="15"/>
      <c r="H9" s="18">
        <f>SUM(C2:C51) / (50 * H7^3)</f>
        <v>0.41615113822205285</v>
      </c>
    </row>
    <row r="10" spans="1:8" x14ac:dyDescent="0.3">
      <c r="A10" s="8">
        <f>Расчеты!B16</f>
        <v>-1.914812285</v>
      </c>
      <c r="B10" s="8">
        <f>Расчеты!$L$1</f>
        <v>0.41169626256000008</v>
      </c>
      <c r="C10" s="8">
        <f t="shared" si="0"/>
        <v>-12.592557928762393</v>
      </c>
      <c r="F10" s="15"/>
      <c r="G10" s="15"/>
      <c r="H10" s="18"/>
    </row>
    <row r="11" spans="1:8" x14ac:dyDescent="0.3">
      <c r="A11" s="8">
        <f>Расчеты!B17</f>
        <v>-1.914075594</v>
      </c>
      <c r="B11" s="8">
        <f>Расчеты!$L$1</f>
        <v>0.41169626256000008</v>
      </c>
      <c r="C11" s="8">
        <f t="shared" si="0"/>
        <v>-12.580599382255079</v>
      </c>
    </row>
    <row r="12" spans="1:8" x14ac:dyDescent="0.3">
      <c r="A12" s="8">
        <f>Расчеты!B18</f>
        <v>-1.8435169950000001</v>
      </c>
      <c r="B12" s="8">
        <f>Расчеты!$L$1</f>
        <v>0.41169626256000008</v>
      </c>
      <c r="C12" s="8">
        <f t="shared" si="0"/>
        <v>-11.469984942745814</v>
      </c>
    </row>
    <row r="13" spans="1:8" x14ac:dyDescent="0.3">
      <c r="A13" s="8">
        <f>Расчеты!B19</f>
        <v>-1.840283742</v>
      </c>
      <c r="B13" s="8">
        <f>Расчеты!$L$1</f>
        <v>0.41169626256000008</v>
      </c>
      <c r="C13" s="8">
        <f t="shared" si="0"/>
        <v>-11.420722789839335</v>
      </c>
    </row>
    <row r="14" spans="1:8" x14ac:dyDescent="0.3">
      <c r="A14" s="8">
        <f>Расчеты!B20</f>
        <v>-1.7076112020000001</v>
      </c>
      <c r="B14" s="8">
        <f>Расчеты!$L$1</f>
        <v>0.41169626256000008</v>
      </c>
      <c r="C14" s="8">
        <f t="shared" si="0"/>
        <v>-9.5187934561131868</v>
      </c>
    </row>
    <row r="15" spans="1:8" x14ac:dyDescent="0.3">
      <c r="A15" s="8">
        <f>Расчеты!B21</f>
        <v>-1.6606949179999999</v>
      </c>
      <c r="B15" s="8">
        <f>Расчеты!$L$1</f>
        <v>0.41169626256000008</v>
      </c>
      <c r="C15" s="8">
        <f t="shared" si="0"/>
        <v>-8.9005164296099526</v>
      </c>
    </row>
    <row r="16" spans="1:8" x14ac:dyDescent="0.3">
      <c r="A16" s="8">
        <f>Расчеты!B22</f>
        <v>-1.568758646</v>
      </c>
      <c r="B16" s="8">
        <f>Расчеты!$L$1</f>
        <v>0.41169626256000008</v>
      </c>
      <c r="C16" s="8">
        <f t="shared" si="0"/>
        <v>-7.7677434998842925</v>
      </c>
    </row>
    <row r="17" spans="1:3" x14ac:dyDescent="0.3">
      <c r="A17" s="8">
        <f>Расчеты!B23</f>
        <v>-1.483698154</v>
      </c>
      <c r="B17" s="8">
        <f>Расчеты!$L$1</f>
        <v>0.41169626256000008</v>
      </c>
      <c r="C17" s="8">
        <f t="shared" si="0"/>
        <v>-6.8092423386272234</v>
      </c>
    </row>
    <row r="18" spans="1:3" x14ac:dyDescent="0.3">
      <c r="A18" s="8">
        <f>Расчеты!B24</f>
        <v>-1.3848178900000001</v>
      </c>
      <c r="B18" s="8">
        <f>Расчеты!$L$1</f>
        <v>0.41169626256000008</v>
      </c>
      <c r="C18" s="8">
        <f t="shared" si="0"/>
        <v>-5.7981831366410326</v>
      </c>
    </row>
    <row r="19" spans="1:3" x14ac:dyDescent="0.3">
      <c r="A19" s="8">
        <f>Расчеты!B25</f>
        <v>-1.3845041140000001</v>
      </c>
      <c r="B19" s="8">
        <f>Расчеты!$L$1</f>
        <v>0.41169626256000008</v>
      </c>
      <c r="C19" s="8">
        <f t="shared" si="0"/>
        <v>-5.7951455658542548</v>
      </c>
    </row>
    <row r="20" spans="1:3" x14ac:dyDescent="0.3">
      <c r="A20" s="8">
        <f>Расчеты!B26</f>
        <v>-1.3788425099999999</v>
      </c>
      <c r="B20" s="8">
        <f>Расчеты!$L$1</f>
        <v>0.41169626256000008</v>
      </c>
      <c r="C20" s="8">
        <f t="shared" si="0"/>
        <v>-5.7405194024163091</v>
      </c>
    </row>
    <row r="21" spans="1:3" x14ac:dyDescent="0.3">
      <c r="A21" s="8">
        <f>Расчеты!B27</f>
        <v>-0.9601702661</v>
      </c>
      <c r="B21" s="8">
        <f>Расчеты!$L$1</f>
        <v>0.41169626256000008</v>
      </c>
      <c r="C21" s="8">
        <f t="shared" si="0"/>
        <v>-2.5818771883778866</v>
      </c>
    </row>
    <row r="22" spans="1:3" x14ac:dyDescent="0.3">
      <c r="A22" s="8">
        <f>Расчеты!B28</f>
        <v>-0.9034177967</v>
      </c>
      <c r="B22" s="8">
        <f>Расчеты!$L$1</f>
        <v>0.41169626256000008</v>
      </c>
      <c r="C22" s="8">
        <f t="shared" si="0"/>
        <v>-2.2745226286956406</v>
      </c>
    </row>
    <row r="23" spans="1:3" x14ac:dyDescent="0.3">
      <c r="A23" s="8">
        <f>Расчеты!B29</f>
        <v>-0.75825903169999997</v>
      </c>
      <c r="B23" s="8">
        <f>Расчеты!$L$1</f>
        <v>0.41169626256000008</v>
      </c>
      <c r="C23" s="8">
        <f t="shared" si="0"/>
        <v>-1.6014294139525498</v>
      </c>
    </row>
    <row r="24" spans="1:3" x14ac:dyDescent="0.3">
      <c r="A24" s="8">
        <f>Расчеты!B30</f>
        <v>-0.72918362299999995</v>
      </c>
      <c r="B24" s="8">
        <f>Расчеты!$L$1</f>
        <v>0.41169626256000008</v>
      </c>
      <c r="C24" s="8">
        <f t="shared" si="0"/>
        <v>-1.4849771462617416</v>
      </c>
    </row>
    <row r="25" spans="1:3" x14ac:dyDescent="0.3">
      <c r="A25" s="8">
        <f>Расчеты!B31</f>
        <v>-0.49866082210000001</v>
      </c>
      <c r="B25" s="8">
        <f>Расчеты!$L$1</f>
        <v>0.41169626256000008</v>
      </c>
      <c r="C25" s="8">
        <f t="shared" si="0"/>
        <v>-0.75445845356718044</v>
      </c>
    </row>
    <row r="26" spans="1:3" x14ac:dyDescent="0.3">
      <c r="A26" s="8">
        <f>Расчеты!B32</f>
        <v>-0.20566937769999999</v>
      </c>
      <c r="B26" s="8">
        <f>Расчеты!$L$1</f>
        <v>0.41169626256000008</v>
      </c>
      <c r="C26" s="8">
        <f t="shared" si="0"/>
        <v>-0.23530294618907327</v>
      </c>
    </row>
    <row r="27" spans="1:3" x14ac:dyDescent="0.3">
      <c r="A27" s="8">
        <f>Расчеты!B33</f>
        <v>-0.1694316981</v>
      </c>
      <c r="B27" s="8">
        <f>Расчеты!$L$1</f>
        <v>0.41169626256000008</v>
      </c>
      <c r="C27" s="8">
        <f t="shared" si="0"/>
        <v>-0.19625255312690695</v>
      </c>
    </row>
    <row r="28" spans="1:3" x14ac:dyDescent="0.3">
      <c r="A28" s="8">
        <f>Расчеты!B34</f>
        <v>0.26415512159999999</v>
      </c>
      <c r="B28" s="8">
        <f>Расчеты!$L$1</f>
        <v>0.41169626256000008</v>
      </c>
      <c r="C28" s="8">
        <f t="shared" si="0"/>
        <v>-3.2117328430686667E-3</v>
      </c>
    </row>
    <row r="29" spans="1:3" x14ac:dyDescent="0.3">
      <c r="A29" s="8">
        <f>Расчеты!B35</f>
        <v>0.44806177149999998</v>
      </c>
      <c r="B29" s="8">
        <f>Расчеты!$L$1</f>
        <v>0.41169626256000008</v>
      </c>
      <c r="C29" s="8">
        <f t="shared" si="0"/>
        <v>4.8091576042342716E-5</v>
      </c>
    </row>
    <row r="30" spans="1:3" x14ac:dyDescent="0.3">
      <c r="A30" s="8">
        <f>Расчеты!B36</f>
        <v>0.6340829966</v>
      </c>
      <c r="B30" s="8">
        <f>Расчеты!$L$1</f>
        <v>0.41169626256000008</v>
      </c>
      <c r="C30" s="8">
        <f t="shared" si="0"/>
        <v>1.0998327068226241E-2</v>
      </c>
    </row>
    <row r="31" spans="1:3" x14ac:dyDescent="0.3">
      <c r="A31" s="8">
        <f>Расчеты!B37</f>
        <v>0.86053353499999996</v>
      </c>
      <c r="B31" s="8">
        <f>Расчеты!$L$1</f>
        <v>0.41169626256000008</v>
      </c>
      <c r="C31" s="8">
        <f t="shared" si="0"/>
        <v>9.0420466548128769E-2</v>
      </c>
    </row>
    <row r="32" spans="1:3" x14ac:dyDescent="0.3">
      <c r="A32" s="8">
        <f>Расчеты!B38</f>
        <v>0.97601662469999995</v>
      </c>
      <c r="B32" s="8">
        <f>Расчеты!$L$1</f>
        <v>0.41169626256000008</v>
      </c>
      <c r="C32" s="8">
        <f t="shared" si="0"/>
        <v>0.17971203543191169</v>
      </c>
    </row>
    <row r="33" spans="1:3" x14ac:dyDescent="0.3">
      <c r="A33" s="8">
        <f>Расчеты!B39</f>
        <v>1.6872232920000001</v>
      </c>
      <c r="B33" s="8">
        <f>Расчеты!$L$1</f>
        <v>0.41169626256000008</v>
      </c>
      <c r="C33" s="8">
        <f t="shared" si="0"/>
        <v>2.0752431942787051</v>
      </c>
    </row>
    <row r="34" spans="1:3" x14ac:dyDescent="0.3">
      <c r="A34" s="8">
        <f>Расчеты!B40</f>
        <v>1.7233177260000001</v>
      </c>
      <c r="B34" s="8">
        <f>Расчеты!$L$1</f>
        <v>0.41169626256000008</v>
      </c>
      <c r="C34" s="8">
        <f t="shared" si="0"/>
        <v>2.2564491170259036</v>
      </c>
    </row>
    <row r="35" spans="1:3" x14ac:dyDescent="0.3">
      <c r="A35" s="8">
        <f>Расчеты!B41</f>
        <v>1.736793027</v>
      </c>
      <c r="B35" s="8">
        <f>Расчеты!$L$1</f>
        <v>0.41169626256000008</v>
      </c>
      <c r="C35" s="8">
        <f t="shared" si="0"/>
        <v>2.3267128084301745</v>
      </c>
    </row>
    <row r="36" spans="1:3" x14ac:dyDescent="0.3">
      <c r="A36" s="8">
        <f>Расчеты!B42</f>
        <v>1.9870257140000001</v>
      </c>
      <c r="B36" s="8">
        <f>Расчеты!$L$1</f>
        <v>0.41169626256000008</v>
      </c>
      <c r="C36" s="8">
        <f t="shared" si="0"/>
        <v>3.9094366243140457</v>
      </c>
    </row>
    <row r="37" spans="1:3" x14ac:dyDescent="0.3">
      <c r="A37" s="8">
        <f>Расчеты!B43</f>
        <v>2.0317148739999999</v>
      </c>
      <c r="B37" s="8">
        <f>Расчеты!$L$1</f>
        <v>0.41169626256000008</v>
      </c>
      <c r="C37" s="8">
        <f t="shared" si="0"/>
        <v>4.2516745332728485</v>
      </c>
    </row>
    <row r="38" spans="1:3" x14ac:dyDescent="0.3">
      <c r="A38" s="8">
        <f>Расчеты!B44</f>
        <v>2.2228588280000001</v>
      </c>
      <c r="B38" s="8">
        <f>Расчеты!$L$1</f>
        <v>0.41169626256000008</v>
      </c>
      <c r="C38" s="8">
        <f t="shared" si="0"/>
        <v>5.9411743824473522</v>
      </c>
    </row>
    <row r="39" spans="1:3" x14ac:dyDescent="0.3">
      <c r="A39" s="8">
        <f>Расчеты!B45</f>
        <v>2.3018416209999999</v>
      </c>
      <c r="B39" s="8">
        <f>Расчеты!$L$1</f>
        <v>0.41169626256000008</v>
      </c>
      <c r="C39" s="8">
        <f t="shared" si="0"/>
        <v>6.7528268244555036</v>
      </c>
    </row>
    <row r="40" spans="1:3" x14ac:dyDescent="0.3">
      <c r="A40" s="8">
        <f>Расчеты!B46</f>
        <v>2.4196166379999999</v>
      </c>
      <c r="B40" s="8">
        <f>Расчеты!$L$1</f>
        <v>0.41169626256000008</v>
      </c>
      <c r="C40" s="8">
        <f t="shared" si="0"/>
        <v>8.0954213962264046</v>
      </c>
    </row>
    <row r="41" spans="1:3" x14ac:dyDescent="0.3">
      <c r="A41" s="8">
        <f>Расчеты!B47</f>
        <v>2.8012224250000002</v>
      </c>
      <c r="B41" s="8">
        <f>Расчеты!$L$1</f>
        <v>0.41169626256000008</v>
      </c>
      <c r="C41" s="8">
        <f t="shared" si="0"/>
        <v>13.643800787137167</v>
      </c>
    </row>
    <row r="42" spans="1:3" x14ac:dyDescent="0.3">
      <c r="A42" s="8">
        <f>Расчеты!B48</f>
        <v>3.0124616639999999</v>
      </c>
      <c r="B42" s="8">
        <f>Расчеты!$L$1</f>
        <v>0.41169626256000008</v>
      </c>
      <c r="C42" s="8">
        <f t="shared" si="0"/>
        <v>17.591526911198642</v>
      </c>
    </row>
    <row r="43" spans="1:3" x14ac:dyDescent="0.3">
      <c r="A43" s="8">
        <f>Расчеты!B49</f>
        <v>3.2847780200000001</v>
      </c>
      <c r="B43" s="8">
        <f>Расчеты!$L$1</f>
        <v>0.41169626256000008</v>
      </c>
      <c r="C43" s="8">
        <f t="shared" si="0"/>
        <v>23.716137183981758</v>
      </c>
    </row>
    <row r="44" spans="1:3" x14ac:dyDescent="0.3">
      <c r="A44" s="8">
        <f>Расчеты!B50</f>
        <v>3.2853919290000002</v>
      </c>
      <c r="B44" s="8">
        <f>Расчеты!$L$1</f>
        <v>0.41169626256000008</v>
      </c>
      <c r="C44" s="8">
        <f t="shared" si="0"/>
        <v>23.731343150127394</v>
      </c>
    </row>
    <row r="45" spans="1:3" x14ac:dyDescent="0.3">
      <c r="A45" s="8">
        <f>Расчеты!B51</f>
        <v>4.3216770130000004</v>
      </c>
      <c r="B45" s="8">
        <f>Расчеты!$L$1</f>
        <v>0.41169626256000008</v>
      </c>
      <c r="C45" s="8">
        <f t="shared" si="0"/>
        <v>59.7755881367518</v>
      </c>
    </row>
    <row r="46" spans="1:3" x14ac:dyDescent="0.3">
      <c r="A46" s="8">
        <f>Расчеты!B52</f>
        <v>4.4549975679999996</v>
      </c>
      <c r="B46" s="8">
        <f>Расчеты!$L$1</f>
        <v>0.41169626256000008</v>
      </c>
      <c r="C46" s="8">
        <f t="shared" si="0"/>
        <v>66.101043887833555</v>
      </c>
    </row>
    <row r="47" spans="1:3" x14ac:dyDescent="0.3">
      <c r="A47" s="8">
        <f>Расчеты!B53</f>
        <v>4.6182154869999996</v>
      </c>
      <c r="B47" s="8">
        <f>Расчеты!$L$1</f>
        <v>0.41169626256000008</v>
      </c>
      <c r="C47" s="8">
        <f t="shared" si="0"/>
        <v>74.433533138053633</v>
      </c>
    </row>
    <row r="48" spans="1:3" x14ac:dyDescent="0.3">
      <c r="A48" s="8">
        <f>Расчеты!B54</f>
        <v>5.0065469880000002</v>
      </c>
      <c r="B48" s="8">
        <f>Расчеты!$L$1</f>
        <v>0.41169626256000008</v>
      </c>
      <c r="C48" s="8">
        <f t="shared" si="0"/>
        <v>97.009489821791249</v>
      </c>
    </row>
    <row r="49" spans="1:3" x14ac:dyDescent="0.3">
      <c r="A49" s="8">
        <f>Расчеты!B55</f>
        <v>5.4553144109999998</v>
      </c>
      <c r="B49" s="8">
        <f>Расчеты!$L$1</f>
        <v>0.41169626256000008</v>
      </c>
      <c r="C49" s="8">
        <f t="shared" si="0"/>
        <v>128.29998226149741</v>
      </c>
    </row>
    <row r="50" spans="1:3" x14ac:dyDescent="0.3">
      <c r="A50" s="8">
        <f>Расчеты!B56</f>
        <v>6.329957276</v>
      </c>
      <c r="B50" s="8">
        <f>Расчеты!$L$1</f>
        <v>0.41169626256000008</v>
      </c>
      <c r="C50" s="8">
        <f t="shared" si="0"/>
        <v>207.29190604657074</v>
      </c>
    </row>
    <row r="51" spans="1:3" x14ac:dyDescent="0.3">
      <c r="A51" s="8">
        <f>Расчеты!B57</f>
        <v>9.2976475819999997</v>
      </c>
      <c r="B51" s="8">
        <f>Расчеты!$L$1</f>
        <v>0.41169626256000008</v>
      </c>
      <c r="C51" s="8">
        <f t="shared" si="0"/>
        <v>701.63587892266366</v>
      </c>
    </row>
  </sheetData>
  <mergeCells count="6">
    <mergeCell ref="F5:G6"/>
    <mergeCell ref="H5:H6"/>
    <mergeCell ref="F7:G8"/>
    <mergeCell ref="F9:G10"/>
    <mergeCell ref="H7:H8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Расчеты</vt:lpstr>
      <vt:lpstr>Мода</vt:lpstr>
      <vt:lpstr>Дисперсия</vt:lpstr>
      <vt:lpstr>Экцесс</vt:lpstr>
      <vt:lpstr>Ассиметрия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Умар Мазориев</dc:creator>
  <cp:lastModifiedBy>Умар Мазориев</cp:lastModifiedBy>
  <dcterms:created xsi:type="dcterms:W3CDTF">2025-03-23T14:37:40Z</dcterms:created>
  <dcterms:modified xsi:type="dcterms:W3CDTF">2025-03-24T18:17:37Z</dcterms:modified>
</cp:coreProperties>
</file>